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7080" windowHeight="463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4. EQUIPO TECNOLÓGICOS" sheetId="10" r:id="rId6"/>
    <sheet name="3. EQUIPO DE OFICINA" sheetId="9"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r:id="rId13"/>
    <sheet name="3. Vinculación Univ. Sociedad" sheetId="22" r:id="rId14"/>
    <sheet name="4. Docencia y Profesorado Univ." sheetId="29" state="hidden" r:id="rId15"/>
    <sheet name="5. Estudiantes y Graduados" sheetId="30" r:id="rId16"/>
    <sheet name="6. Gestión del Conocimiento" sheetId="23"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6" hidden="1">'3. EQUIPO DE OFICINA'!$C$12:$C$235</definedName>
    <definedName name="_xlnm._FilterDatabase" localSheetId="5" hidden="1">'4. EQUIPO TECNOLÓGICOS'!$J$11:$J$283</definedName>
    <definedName name="_xlnm._FilterDatabase" localSheetId="7" hidden="1">'5. ACTIVIDADES ESPECIALES'!$J$57:$J$628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I754" i="12"/>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D717" s="1"/>
  <c r="E724"/>
  <c r="C721"/>
  <c r="J197" i="7"/>
  <c r="J235"/>
  <c r="D186" i="12"/>
  <c r="J714"/>
  <c r="I714"/>
  <c r="F714"/>
  <c r="J713"/>
  <c r="I713"/>
  <c r="F713"/>
  <c r="J712"/>
  <c r="I712"/>
  <c r="F712"/>
  <c r="J711"/>
  <c r="I711"/>
  <c r="F711"/>
  <c r="J710"/>
  <c r="I710"/>
  <c r="F710"/>
  <c r="J709"/>
  <c r="I709"/>
  <c r="F709"/>
  <c r="J708"/>
  <c r="I708"/>
  <c r="F708"/>
  <c r="J707"/>
  <c r="I707"/>
  <c r="F707"/>
  <c r="J706"/>
  <c r="I706"/>
  <c r="F706"/>
  <c r="J705"/>
  <c r="I705"/>
  <c r="F705"/>
  <c r="J704"/>
  <c r="I704"/>
  <c r="F704"/>
  <c r="J703"/>
  <c r="I703"/>
  <c r="F703"/>
  <c r="J702"/>
  <c r="I702"/>
  <c r="F702"/>
  <c r="J701"/>
  <c r="I701"/>
  <c r="F701"/>
  <c r="J700"/>
  <c r="I700"/>
  <c r="F700"/>
  <c r="J699"/>
  <c r="I699"/>
  <c r="F699"/>
  <c r="J698"/>
  <c r="I698"/>
  <c r="F698"/>
  <c r="J697"/>
  <c r="I697"/>
  <c r="F697"/>
  <c r="J696"/>
  <c r="I696"/>
  <c r="F696"/>
  <c r="J695"/>
  <c r="I695"/>
  <c r="F695"/>
  <c r="J694"/>
  <c r="I694"/>
  <c r="F694"/>
  <c r="J693"/>
  <c r="I693"/>
  <c r="F693"/>
  <c r="J692"/>
  <c r="I692"/>
  <c r="F692"/>
  <c r="J691"/>
  <c r="I691"/>
  <c r="F691"/>
  <c r="J690"/>
  <c r="I690"/>
  <c r="F690"/>
  <c r="J689"/>
  <c r="I689"/>
  <c r="F689"/>
  <c r="J688"/>
  <c r="I688"/>
  <c r="F688"/>
  <c r="J687"/>
  <c r="I687"/>
  <c r="F687"/>
  <c r="J686"/>
  <c r="I686"/>
  <c r="F686"/>
  <c r="J685"/>
  <c r="I685"/>
  <c r="F685"/>
  <c r="J684"/>
  <c r="I684"/>
  <c r="F684"/>
  <c r="J683"/>
  <c r="I683"/>
  <c r="F683"/>
  <c r="J682"/>
  <c r="I682"/>
  <c r="F682"/>
  <c r="J681"/>
  <c r="I681"/>
  <c r="F681"/>
  <c r="I680"/>
  <c r="E680"/>
  <c r="F680" s="1"/>
  <c r="D673" s="1"/>
  <c r="C677"/>
  <c r="I39" i="24"/>
  <c r="K39"/>
  <c r="M39"/>
  <c r="O39"/>
  <c r="H36" i="46"/>
  <c r="I36"/>
  <c r="J36"/>
  <c r="K36"/>
  <c r="L36"/>
  <c r="M36"/>
  <c r="N36"/>
  <c r="O36"/>
  <c r="H136" i="50"/>
  <c r="I136"/>
  <c r="J136"/>
  <c r="K136"/>
  <c r="L136"/>
  <c r="M136"/>
  <c r="N136"/>
  <c r="O136"/>
  <c r="O60"/>
  <c r="M60"/>
  <c r="K60"/>
  <c r="M13"/>
  <c r="K13"/>
  <c r="I13"/>
  <c r="I17" i="43"/>
  <c r="F17"/>
  <c r="J460" i="12"/>
  <c r="J416"/>
  <c r="J273"/>
  <c r="I273"/>
  <c r="F273"/>
  <c r="J272"/>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J245"/>
  <c r="I245"/>
  <c r="F245"/>
  <c r="J244"/>
  <c r="I244"/>
  <c r="F244"/>
  <c r="J243"/>
  <c r="I243"/>
  <c r="F243"/>
  <c r="J242"/>
  <c r="I242"/>
  <c r="F242"/>
  <c r="J240"/>
  <c r="I240"/>
  <c r="F240"/>
  <c r="I239"/>
  <c r="E239"/>
  <c r="F239" s="1"/>
  <c r="D232" s="1"/>
  <c r="C236"/>
  <c r="I151"/>
  <c r="J254" i="7"/>
  <c r="J253"/>
  <c r="G253"/>
  <c r="J252"/>
  <c r="E252"/>
  <c r="G252" s="1"/>
  <c r="J251"/>
  <c r="E251"/>
  <c r="G251" s="1"/>
  <c r="J250"/>
  <c r="E250"/>
  <c r="G250" s="1"/>
  <c r="J249"/>
  <c r="G249"/>
  <c r="J248"/>
  <c r="G248"/>
  <c r="J247"/>
  <c r="E247"/>
  <c r="G247" s="1"/>
  <c r="J246"/>
  <c r="E246"/>
  <c r="G246" s="1"/>
  <c r="J245"/>
  <c r="G245"/>
  <c r="J151" i="12"/>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I154"/>
  <c r="F154"/>
  <c r="J153"/>
  <c r="I153"/>
  <c r="F153"/>
  <c r="J152"/>
  <c r="I152"/>
  <c r="F152"/>
  <c r="J150"/>
  <c r="I150"/>
  <c r="F150"/>
  <c r="I149"/>
  <c r="J139"/>
  <c r="I139"/>
  <c r="F139"/>
  <c r="J138"/>
  <c r="I138"/>
  <c r="F138"/>
  <c r="J137"/>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J106"/>
  <c r="I106"/>
  <c r="F106"/>
  <c r="I105"/>
  <c r="C102"/>
  <c r="I18"/>
  <c r="C14"/>
  <c r="E17"/>
  <c r="F17" s="1"/>
  <c r="D10" s="1"/>
  <c r="I17"/>
  <c r="F18"/>
  <c r="F19"/>
  <c r="I19"/>
  <c r="F20"/>
  <c r="I20"/>
  <c r="F21"/>
  <c r="I21"/>
  <c r="F22"/>
  <c r="I22"/>
  <c r="F23"/>
  <c r="I23"/>
  <c r="F24"/>
  <c r="I24"/>
  <c r="F25"/>
  <c r="I25"/>
  <c r="F26"/>
  <c r="I26"/>
  <c r="F27"/>
  <c r="I27"/>
  <c r="F28"/>
  <c r="I28"/>
  <c r="F29"/>
  <c r="I29"/>
  <c r="F30"/>
  <c r="I30"/>
  <c r="F31"/>
  <c r="I31"/>
  <c r="F32"/>
  <c r="I32"/>
  <c r="F33"/>
  <c r="I33"/>
  <c r="F34"/>
  <c r="I34"/>
  <c r="F35"/>
  <c r="I35"/>
  <c r="F36"/>
  <c r="I36"/>
  <c r="F37"/>
  <c r="I37"/>
  <c r="F38"/>
  <c r="I38"/>
  <c r="F39"/>
  <c r="I39"/>
  <c r="F40"/>
  <c r="I40"/>
  <c r="F41"/>
  <c r="I41"/>
  <c r="F42"/>
  <c r="I42"/>
  <c r="F43"/>
  <c r="I43"/>
  <c r="F44"/>
  <c r="I44"/>
  <c r="F45"/>
  <c r="I45"/>
  <c r="F46"/>
  <c r="I46"/>
  <c r="F47"/>
  <c r="I47"/>
  <c r="F48"/>
  <c r="I48"/>
  <c r="I51"/>
  <c r="F51"/>
  <c r="I50"/>
  <c r="F50"/>
  <c r="I49"/>
  <c r="F49"/>
  <c r="I670"/>
  <c r="F670"/>
  <c r="I669"/>
  <c r="F669"/>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E640"/>
  <c r="F640" s="1"/>
  <c r="D633" s="1"/>
  <c r="C637"/>
  <c r="J630"/>
  <c r="I630"/>
  <c r="F630"/>
  <c r="J629"/>
  <c r="I629"/>
  <c r="F629"/>
  <c r="J628"/>
  <c r="I628"/>
  <c r="F628"/>
  <c r="J627"/>
  <c r="I627"/>
  <c r="F627"/>
  <c r="J626"/>
  <c r="I626"/>
  <c r="F626"/>
  <c r="J625"/>
  <c r="I625"/>
  <c r="F625"/>
  <c r="J624"/>
  <c r="I624"/>
  <c r="F624"/>
  <c r="J623"/>
  <c r="I623"/>
  <c r="F623"/>
  <c r="J622"/>
  <c r="I622"/>
  <c r="F622"/>
  <c r="J621"/>
  <c r="I621"/>
  <c r="F621"/>
  <c r="J620"/>
  <c r="I620"/>
  <c r="F620"/>
  <c r="J619"/>
  <c r="I619"/>
  <c r="F619"/>
  <c r="J618"/>
  <c r="I618"/>
  <c r="F618"/>
  <c r="J617"/>
  <c r="I617"/>
  <c r="F617"/>
  <c r="J616"/>
  <c r="I616"/>
  <c r="F616"/>
  <c r="J615"/>
  <c r="I615"/>
  <c r="F615"/>
  <c r="J614"/>
  <c r="I614"/>
  <c r="F614"/>
  <c r="J613"/>
  <c r="I613"/>
  <c r="F613"/>
  <c r="J612"/>
  <c r="I612"/>
  <c r="F612"/>
  <c r="J611"/>
  <c r="I611"/>
  <c r="F611"/>
  <c r="J610"/>
  <c r="I610"/>
  <c r="F610"/>
  <c r="J609"/>
  <c r="I609"/>
  <c r="F609"/>
  <c r="J608"/>
  <c r="I608"/>
  <c r="F608"/>
  <c r="J607"/>
  <c r="I607"/>
  <c r="F607"/>
  <c r="J606"/>
  <c r="I606"/>
  <c r="F606"/>
  <c r="J605"/>
  <c r="I605"/>
  <c r="F605"/>
  <c r="J604"/>
  <c r="I604"/>
  <c r="F604"/>
  <c r="J603"/>
  <c r="I603"/>
  <c r="F603"/>
  <c r="J602"/>
  <c r="I602"/>
  <c r="F602"/>
  <c r="J601"/>
  <c r="I601"/>
  <c r="F601"/>
  <c r="J600"/>
  <c r="I600"/>
  <c r="F600"/>
  <c r="I599"/>
  <c r="E599"/>
  <c r="D599"/>
  <c r="I598"/>
  <c r="E598"/>
  <c r="D598"/>
  <c r="I597"/>
  <c r="E597"/>
  <c r="D597"/>
  <c r="I596"/>
  <c r="E596"/>
  <c r="D596"/>
  <c r="J21"/>
  <c r="J582"/>
  <c r="I582"/>
  <c r="F582"/>
  <c r="J581"/>
  <c r="I581"/>
  <c r="F581"/>
  <c r="J580"/>
  <c r="I580"/>
  <c r="F580"/>
  <c r="J579"/>
  <c r="I579"/>
  <c r="F579"/>
  <c r="J578"/>
  <c r="I578"/>
  <c r="F578"/>
  <c r="J577"/>
  <c r="I577"/>
  <c r="F577"/>
  <c r="J576"/>
  <c r="I576"/>
  <c r="F576"/>
  <c r="J575"/>
  <c r="I575"/>
  <c r="F575"/>
  <c r="J574"/>
  <c r="I574"/>
  <c r="F574"/>
  <c r="J573"/>
  <c r="I573"/>
  <c r="F573"/>
  <c r="J572"/>
  <c r="I572"/>
  <c r="F572"/>
  <c r="J571"/>
  <c r="I571"/>
  <c r="F571"/>
  <c r="J570"/>
  <c r="I570"/>
  <c r="F570"/>
  <c r="J569"/>
  <c r="I569"/>
  <c r="F569"/>
  <c r="J568"/>
  <c r="I568"/>
  <c r="F568"/>
  <c r="J567"/>
  <c r="I567"/>
  <c r="F567"/>
  <c r="J566"/>
  <c r="I566"/>
  <c r="F566"/>
  <c r="J565"/>
  <c r="I565"/>
  <c r="F565"/>
  <c r="J564"/>
  <c r="I564"/>
  <c r="F564"/>
  <c r="J563"/>
  <c r="I563"/>
  <c r="F563"/>
  <c r="J562"/>
  <c r="I562"/>
  <c r="F562"/>
  <c r="J561"/>
  <c r="I561"/>
  <c r="F561"/>
  <c r="J560"/>
  <c r="I560"/>
  <c r="F560"/>
  <c r="J559"/>
  <c r="I559"/>
  <c r="F559"/>
  <c r="J558"/>
  <c r="I558"/>
  <c r="F558"/>
  <c r="J557"/>
  <c r="I557"/>
  <c r="F557"/>
  <c r="J556"/>
  <c r="I556"/>
  <c r="F556"/>
  <c r="J555"/>
  <c r="I555"/>
  <c r="F555"/>
  <c r="J554"/>
  <c r="I554"/>
  <c r="F554"/>
  <c r="J553"/>
  <c r="I553"/>
  <c r="F553"/>
  <c r="J552"/>
  <c r="I552"/>
  <c r="F552"/>
  <c r="J551"/>
  <c r="I551"/>
  <c r="F551"/>
  <c r="J550"/>
  <c r="I550"/>
  <c r="F550"/>
  <c r="J549"/>
  <c r="I549"/>
  <c r="I548"/>
  <c r="E548"/>
  <c r="F548" s="1"/>
  <c r="C545"/>
  <c r="J538"/>
  <c r="I538"/>
  <c r="F538"/>
  <c r="J537"/>
  <c r="I537"/>
  <c r="F537"/>
  <c r="J536"/>
  <c r="I536"/>
  <c r="F536"/>
  <c r="J535"/>
  <c r="I535"/>
  <c r="F535"/>
  <c r="J534"/>
  <c r="I534"/>
  <c r="F534"/>
  <c r="J533"/>
  <c r="I533"/>
  <c r="F533"/>
  <c r="J532"/>
  <c r="I532"/>
  <c r="F532"/>
  <c r="J531"/>
  <c r="I531"/>
  <c r="F531"/>
  <c r="J530"/>
  <c r="I530"/>
  <c r="F530"/>
  <c r="J529"/>
  <c r="I529"/>
  <c r="F529"/>
  <c r="J528"/>
  <c r="I528"/>
  <c r="F528"/>
  <c r="J527"/>
  <c r="I527"/>
  <c r="F527"/>
  <c r="J526"/>
  <c r="I526"/>
  <c r="F526"/>
  <c r="J525"/>
  <c r="I525"/>
  <c r="F525"/>
  <c r="J524"/>
  <c r="I524"/>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F511"/>
  <c r="J510"/>
  <c r="I510"/>
  <c r="F510"/>
  <c r="J509"/>
  <c r="I509"/>
  <c r="F509"/>
  <c r="J508"/>
  <c r="I508"/>
  <c r="F508"/>
  <c r="J507"/>
  <c r="I507"/>
  <c r="F507"/>
  <c r="J506"/>
  <c r="I506"/>
  <c r="F506"/>
  <c r="J505"/>
  <c r="I505"/>
  <c r="F505"/>
  <c r="I504"/>
  <c r="E504"/>
  <c r="F504" s="1"/>
  <c r="J493"/>
  <c r="I493"/>
  <c r="F493"/>
  <c r="J492"/>
  <c r="I492"/>
  <c r="F492"/>
  <c r="J491"/>
  <c r="I491"/>
  <c r="F491"/>
  <c r="J490"/>
  <c r="I490"/>
  <c r="F490"/>
  <c r="J489"/>
  <c r="I489"/>
  <c r="F489"/>
  <c r="J488"/>
  <c r="I488"/>
  <c r="F488"/>
  <c r="J487"/>
  <c r="I487"/>
  <c r="F487"/>
  <c r="J486"/>
  <c r="I486"/>
  <c r="F486"/>
  <c r="J485"/>
  <c r="I485"/>
  <c r="F485"/>
  <c r="J484"/>
  <c r="I484"/>
  <c r="F484"/>
  <c r="J483"/>
  <c r="I483"/>
  <c r="F483"/>
  <c r="J482"/>
  <c r="I482"/>
  <c r="F482"/>
  <c r="J481"/>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I460"/>
  <c r="F460"/>
  <c r="I459"/>
  <c r="E459"/>
  <c r="F459" s="1"/>
  <c r="C456"/>
  <c r="J449"/>
  <c r="I449"/>
  <c r="F449"/>
  <c r="J448"/>
  <c r="I448"/>
  <c r="F448"/>
  <c r="J447"/>
  <c r="I447"/>
  <c r="F447"/>
  <c r="J446"/>
  <c r="I446"/>
  <c r="F446"/>
  <c r="J445"/>
  <c r="I445"/>
  <c r="F445"/>
  <c r="J444"/>
  <c r="I444"/>
  <c r="F444"/>
  <c r="J443"/>
  <c r="I443"/>
  <c r="F443"/>
  <c r="J442"/>
  <c r="I442"/>
  <c r="F442"/>
  <c r="J441"/>
  <c r="I441"/>
  <c r="F441"/>
  <c r="J440"/>
  <c r="I440"/>
  <c r="F440"/>
  <c r="J439"/>
  <c r="I439"/>
  <c r="F439"/>
  <c r="J438"/>
  <c r="I438"/>
  <c r="F438"/>
  <c r="J437"/>
  <c r="I437"/>
  <c r="F437"/>
  <c r="J436"/>
  <c r="I436"/>
  <c r="F436"/>
  <c r="J435"/>
  <c r="I435"/>
  <c r="F435"/>
  <c r="J434"/>
  <c r="I434"/>
  <c r="F434"/>
  <c r="J433"/>
  <c r="I433"/>
  <c r="F433"/>
  <c r="J432"/>
  <c r="I432"/>
  <c r="F432"/>
  <c r="J431"/>
  <c r="I431"/>
  <c r="F431"/>
  <c r="J430"/>
  <c r="I430"/>
  <c r="F430"/>
  <c r="J429"/>
  <c r="I429"/>
  <c r="F429"/>
  <c r="J428"/>
  <c r="I428"/>
  <c r="F428"/>
  <c r="J427"/>
  <c r="I427"/>
  <c r="F427"/>
  <c r="J426"/>
  <c r="I426"/>
  <c r="F426"/>
  <c r="J425"/>
  <c r="I425"/>
  <c r="F425"/>
  <c r="J424"/>
  <c r="I424"/>
  <c r="F424"/>
  <c r="J423"/>
  <c r="I423"/>
  <c r="F423"/>
  <c r="J422"/>
  <c r="I422"/>
  <c r="F422"/>
  <c r="J421"/>
  <c r="I421"/>
  <c r="F421"/>
  <c r="J420"/>
  <c r="I420"/>
  <c r="F420"/>
  <c r="J419"/>
  <c r="I419"/>
  <c r="F419"/>
  <c r="J418"/>
  <c r="I418"/>
  <c r="F418"/>
  <c r="J417"/>
  <c r="I417"/>
  <c r="F417"/>
  <c r="I416"/>
  <c r="F416"/>
  <c r="I415"/>
  <c r="E415"/>
  <c r="F415" s="1"/>
  <c r="J405"/>
  <c r="I405"/>
  <c r="F405"/>
  <c r="J404"/>
  <c r="I404"/>
  <c r="F404"/>
  <c r="J403"/>
  <c r="I403"/>
  <c r="F403"/>
  <c r="J402"/>
  <c r="I402"/>
  <c r="F402"/>
  <c r="J401"/>
  <c r="I401"/>
  <c r="F401"/>
  <c r="J400"/>
  <c r="I400"/>
  <c r="F400"/>
  <c r="J399"/>
  <c r="I399"/>
  <c r="F399"/>
  <c r="J398"/>
  <c r="I398"/>
  <c r="F398"/>
  <c r="J397"/>
  <c r="I397"/>
  <c r="F397"/>
  <c r="J396"/>
  <c r="I396"/>
  <c r="F396"/>
  <c r="J395"/>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J378"/>
  <c r="I378"/>
  <c r="F378"/>
  <c r="J377"/>
  <c r="I377"/>
  <c r="F377"/>
  <c r="J376"/>
  <c r="I376"/>
  <c r="F376"/>
  <c r="J375"/>
  <c r="I375"/>
  <c r="F375"/>
  <c r="J374"/>
  <c r="J373"/>
  <c r="J372"/>
  <c r="I372"/>
  <c r="F372"/>
  <c r="I371"/>
  <c r="E371"/>
  <c r="F371" s="1"/>
  <c r="C368"/>
  <c r="J361"/>
  <c r="I361"/>
  <c r="F361"/>
  <c r="J360"/>
  <c r="I360"/>
  <c r="F360"/>
  <c r="J359"/>
  <c r="I359"/>
  <c r="F359"/>
  <c r="J358"/>
  <c r="I358"/>
  <c r="F358"/>
  <c r="J357"/>
  <c r="I357"/>
  <c r="F357"/>
  <c r="J356"/>
  <c r="I356"/>
  <c r="F356"/>
  <c r="J355"/>
  <c r="I355"/>
  <c r="F355"/>
  <c r="J354"/>
  <c r="I354"/>
  <c r="F354"/>
  <c r="J353"/>
  <c r="I353"/>
  <c r="F353"/>
  <c r="J352"/>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J335"/>
  <c r="I335"/>
  <c r="F335"/>
  <c r="J334"/>
  <c r="I334"/>
  <c r="F334"/>
  <c r="J333"/>
  <c r="I333"/>
  <c r="F333"/>
  <c r="J332"/>
  <c r="I332"/>
  <c r="F332"/>
  <c r="J331"/>
  <c r="I331"/>
  <c r="F331"/>
  <c r="J330"/>
  <c r="I330"/>
  <c r="F330"/>
  <c r="J329"/>
  <c r="I329"/>
  <c r="F329"/>
  <c r="J328"/>
  <c r="I328"/>
  <c r="F328"/>
  <c r="I327"/>
  <c r="E327"/>
  <c r="F327" s="1"/>
  <c r="J317"/>
  <c r="I317"/>
  <c r="F317"/>
  <c r="J316"/>
  <c r="I316"/>
  <c r="F316"/>
  <c r="J315"/>
  <c r="I315"/>
  <c r="F315"/>
  <c r="J314"/>
  <c r="I314"/>
  <c r="F314"/>
  <c r="J313"/>
  <c r="I313"/>
  <c r="F313"/>
  <c r="J312"/>
  <c r="I312"/>
  <c r="F312"/>
  <c r="J311"/>
  <c r="I311"/>
  <c r="F311"/>
  <c r="J310"/>
  <c r="I310"/>
  <c r="F310"/>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J286"/>
  <c r="I286"/>
  <c r="F286"/>
  <c r="J285"/>
  <c r="I285"/>
  <c r="F285"/>
  <c r="J284"/>
  <c r="I284"/>
  <c r="F284"/>
  <c r="I283"/>
  <c r="E283"/>
  <c r="F283" s="1"/>
  <c r="C280"/>
  <c r="J229"/>
  <c r="J17" s="1"/>
  <c r="I229"/>
  <c r="F229"/>
  <c r="J228"/>
  <c r="I228"/>
  <c r="F228"/>
  <c r="J227"/>
  <c r="I227"/>
  <c r="F227"/>
  <c r="J226"/>
  <c r="I226"/>
  <c r="F226"/>
  <c r="J225"/>
  <c r="I225"/>
  <c r="F225"/>
  <c r="J224"/>
  <c r="I224"/>
  <c r="F224"/>
  <c r="J223"/>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J197"/>
  <c r="I197"/>
  <c r="F197"/>
  <c r="J196"/>
  <c r="I196"/>
  <c r="F196"/>
  <c r="I195"/>
  <c r="E195"/>
  <c r="F195" s="1"/>
  <c r="C192"/>
  <c r="C190"/>
  <c r="J95"/>
  <c r="I95"/>
  <c r="F95"/>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J62"/>
  <c r="I62"/>
  <c r="F62"/>
  <c r="I61"/>
  <c r="C58"/>
  <c r="K127" i="8"/>
  <c r="J127"/>
  <c r="F127"/>
  <c r="G127" s="1"/>
  <c r="K126"/>
  <c r="J126"/>
  <c r="F126"/>
  <c r="G126" s="1"/>
  <c r="K125"/>
  <c r="J125"/>
  <c r="G125"/>
  <c r="K124"/>
  <c r="J124"/>
  <c r="G124"/>
  <c r="K123"/>
  <c r="J123"/>
  <c r="G123"/>
  <c r="K122"/>
  <c r="J122"/>
  <c r="G122"/>
  <c r="K121"/>
  <c r="J121"/>
  <c r="F121"/>
  <c r="G121" s="1"/>
  <c r="K120"/>
  <c r="J120"/>
  <c r="F120"/>
  <c r="G120" s="1"/>
  <c r="K119"/>
  <c r="J119"/>
  <c r="G119"/>
  <c r="K118"/>
  <c r="J118"/>
  <c r="K117"/>
  <c r="J117"/>
  <c r="K116"/>
  <c r="J116"/>
  <c r="F116"/>
  <c r="G116" s="1"/>
  <c r="K115"/>
  <c r="J115"/>
  <c r="K114"/>
  <c r="J114"/>
  <c r="K113"/>
  <c r="J113"/>
  <c r="F113"/>
  <c r="G113" s="1"/>
  <c r="K112"/>
  <c r="J112"/>
  <c r="K111"/>
  <c r="J111"/>
  <c r="K110"/>
  <c r="J110"/>
  <c r="F110"/>
  <c r="G110" s="1"/>
  <c r="K109"/>
  <c r="J109"/>
  <c r="K108"/>
  <c r="J108"/>
  <c r="K107"/>
  <c r="J107"/>
  <c r="F107"/>
  <c r="G107" s="1"/>
  <c r="K106"/>
  <c r="J106"/>
  <c r="K105"/>
  <c r="J105"/>
  <c r="K104"/>
  <c r="J104"/>
  <c r="F104"/>
  <c r="G104" s="1"/>
  <c r="K103"/>
  <c r="J103"/>
  <c r="K102"/>
  <c r="J102"/>
  <c r="K101"/>
  <c r="J101"/>
  <c r="F101"/>
  <c r="G101" s="1"/>
  <c r="K100"/>
  <c r="J100"/>
  <c r="K99"/>
  <c r="J99"/>
  <c r="K98"/>
  <c r="J98"/>
  <c r="F98"/>
  <c r="G98" s="1"/>
  <c r="K97"/>
  <c r="J97"/>
  <c r="K96"/>
  <c r="J96"/>
  <c r="K95"/>
  <c r="J95"/>
  <c r="F95"/>
  <c r="G95" s="1"/>
  <c r="K94"/>
  <c r="J94"/>
  <c r="K93"/>
  <c r="J93"/>
  <c r="K92"/>
  <c r="J92"/>
  <c r="F92"/>
  <c r="G92" s="1"/>
  <c r="K91"/>
  <c r="J91"/>
  <c r="K90"/>
  <c r="J90"/>
  <c r="K89"/>
  <c r="J89"/>
  <c r="F89"/>
  <c r="G89" s="1"/>
  <c r="K88"/>
  <c r="J88"/>
  <c r="K87"/>
  <c r="J87"/>
  <c r="K86"/>
  <c r="J86"/>
  <c r="F86"/>
  <c r="G86" s="1"/>
  <c r="K85"/>
  <c r="J85"/>
  <c r="K84"/>
  <c r="J84"/>
  <c r="K83"/>
  <c r="J83"/>
  <c r="F83"/>
  <c r="G83" s="1"/>
  <c r="K82"/>
  <c r="J82"/>
  <c r="K81"/>
  <c r="J81"/>
  <c r="K80"/>
  <c r="J80"/>
  <c r="F80"/>
  <c r="G80" s="1"/>
  <c r="K79"/>
  <c r="J79"/>
  <c r="K78"/>
  <c r="J78"/>
  <c r="J77"/>
  <c r="G77"/>
  <c r="F79" s="1"/>
  <c r="G79" s="1"/>
  <c r="F77"/>
  <c r="C74"/>
  <c r="K67"/>
  <c r="J67"/>
  <c r="F67"/>
  <c r="G67" s="1"/>
  <c r="K66"/>
  <c r="J66"/>
  <c r="F66"/>
  <c r="G66" s="1"/>
  <c r="K65"/>
  <c r="J65"/>
  <c r="G65"/>
  <c r="K64"/>
  <c r="J64"/>
  <c r="G64"/>
  <c r="K63"/>
  <c r="J63"/>
  <c r="G63"/>
  <c r="K62"/>
  <c r="J62"/>
  <c r="G62"/>
  <c r="K61"/>
  <c r="J61"/>
  <c r="F61"/>
  <c r="G61" s="1"/>
  <c r="K60"/>
  <c r="J60"/>
  <c r="F60"/>
  <c r="G60" s="1"/>
  <c r="K59"/>
  <c r="J59"/>
  <c r="G59"/>
  <c r="K58"/>
  <c r="J58"/>
  <c r="K57"/>
  <c r="J57"/>
  <c r="K56"/>
  <c r="J56"/>
  <c r="F56"/>
  <c r="G56" s="1"/>
  <c r="K55"/>
  <c r="J55"/>
  <c r="K54"/>
  <c r="J54"/>
  <c r="K53"/>
  <c r="J53"/>
  <c r="F53"/>
  <c r="G53" s="1"/>
  <c r="K52"/>
  <c r="J52"/>
  <c r="K51"/>
  <c r="J51"/>
  <c r="K50"/>
  <c r="J50"/>
  <c r="F50"/>
  <c r="G50" s="1"/>
  <c r="K49"/>
  <c r="J49"/>
  <c r="K48"/>
  <c r="J48"/>
  <c r="K47"/>
  <c r="J47"/>
  <c r="F47"/>
  <c r="G47" s="1"/>
  <c r="K46"/>
  <c r="J46"/>
  <c r="K45"/>
  <c r="J45"/>
  <c r="K44"/>
  <c r="J44"/>
  <c r="F44"/>
  <c r="G44" s="1"/>
  <c r="K43"/>
  <c r="J43"/>
  <c r="K42"/>
  <c r="J42"/>
  <c r="K41"/>
  <c r="J41"/>
  <c r="F41"/>
  <c r="G41" s="1"/>
  <c r="K40"/>
  <c r="J40"/>
  <c r="K39"/>
  <c r="J39"/>
  <c r="K38"/>
  <c r="J38"/>
  <c r="F38"/>
  <c r="G38" s="1"/>
  <c r="K37"/>
  <c r="J37"/>
  <c r="K36"/>
  <c r="J36"/>
  <c r="K35"/>
  <c r="J35"/>
  <c r="F35"/>
  <c r="G35" s="1"/>
  <c r="K34"/>
  <c r="J34"/>
  <c r="K33"/>
  <c r="J33"/>
  <c r="K32"/>
  <c r="J32"/>
  <c r="F32"/>
  <c r="G32" s="1"/>
  <c r="K31"/>
  <c r="J31"/>
  <c r="K30"/>
  <c r="J30"/>
  <c r="K29"/>
  <c r="J29"/>
  <c r="F29"/>
  <c r="G29" s="1"/>
  <c r="K28"/>
  <c r="J28"/>
  <c r="K27"/>
  <c r="J27"/>
  <c r="K26"/>
  <c r="J26"/>
  <c r="F26"/>
  <c r="G26" s="1"/>
  <c r="K25"/>
  <c r="J25"/>
  <c r="K24"/>
  <c r="J24"/>
  <c r="K23"/>
  <c r="J23"/>
  <c r="F23"/>
  <c r="G23" s="1"/>
  <c r="K22"/>
  <c r="J22"/>
  <c r="K21"/>
  <c r="J21"/>
  <c r="K20"/>
  <c r="J20"/>
  <c r="F20"/>
  <c r="G20" s="1"/>
  <c r="K19"/>
  <c r="J19"/>
  <c r="F19"/>
  <c r="G19" s="1"/>
  <c r="K18"/>
  <c r="J18"/>
  <c r="F18"/>
  <c r="G18" s="1"/>
  <c r="J17"/>
  <c r="G17"/>
  <c r="F17"/>
  <c r="O20" i="50"/>
  <c r="M20"/>
  <c r="K20"/>
  <c r="I20"/>
  <c r="K169" i="7"/>
  <c r="K159" s="1"/>
  <c r="K188"/>
  <c r="K178" s="1"/>
  <c r="K189"/>
  <c r="K197"/>
  <c r="K196"/>
  <c r="K195"/>
  <c r="K194"/>
  <c r="K193"/>
  <c r="K192"/>
  <c r="K191"/>
  <c r="K190"/>
  <c r="J216"/>
  <c r="K215"/>
  <c r="J215"/>
  <c r="G215"/>
  <c r="K214"/>
  <c r="J214"/>
  <c r="G214"/>
  <c r="K213"/>
  <c r="J213"/>
  <c r="G213"/>
  <c r="K212"/>
  <c r="J212"/>
  <c r="G212"/>
  <c r="K211"/>
  <c r="J211"/>
  <c r="G211"/>
  <c r="J210"/>
  <c r="G210"/>
  <c r="K209"/>
  <c r="J209"/>
  <c r="G209"/>
  <c r="K208"/>
  <c r="J208"/>
  <c r="G208"/>
  <c r="J207"/>
  <c r="G207"/>
  <c r="J178"/>
  <c r="F178"/>
  <c r="G178" s="1"/>
  <c r="K177"/>
  <c r="J177"/>
  <c r="G177"/>
  <c r="K176"/>
  <c r="J176"/>
  <c r="G176"/>
  <c r="K175"/>
  <c r="J175"/>
  <c r="G175"/>
  <c r="J174"/>
  <c r="G174"/>
  <c r="K173"/>
  <c r="J173"/>
  <c r="G173"/>
  <c r="K172"/>
  <c r="J172"/>
  <c r="G172"/>
  <c r="K171"/>
  <c r="J171"/>
  <c r="G171"/>
  <c r="J170"/>
  <c r="G170"/>
  <c r="J169"/>
  <c r="G169"/>
  <c r="J159"/>
  <c r="K158"/>
  <c r="J158"/>
  <c r="G158"/>
  <c r="K157"/>
  <c r="J157"/>
  <c r="G157"/>
  <c r="K156"/>
  <c r="J156"/>
  <c r="G156"/>
  <c r="J155"/>
  <c r="G155"/>
  <c r="K154"/>
  <c r="J154"/>
  <c r="G154"/>
  <c r="K153"/>
  <c r="J153"/>
  <c r="G153"/>
  <c r="K152"/>
  <c r="J152"/>
  <c r="G152"/>
  <c r="J151"/>
  <c r="G151"/>
  <c r="J150"/>
  <c r="G150"/>
  <c r="K140"/>
  <c r="J140"/>
  <c r="F140"/>
  <c r="G140" s="1"/>
  <c r="K139"/>
  <c r="J139"/>
  <c r="G139"/>
  <c r="K138"/>
  <c r="J138"/>
  <c r="G138"/>
  <c r="K137"/>
  <c r="J137"/>
  <c r="G137"/>
  <c r="K136"/>
  <c r="J136"/>
  <c r="G136"/>
  <c r="K135"/>
  <c r="J135"/>
  <c r="G135"/>
  <c r="K134"/>
  <c r="J134"/>
  <c r="G134"/>
  <c r="J133"/>
  <c r="G133"/>
  <c r="J132"/>
  <c r="G132"/>
  <c r="J131"/>
  <c r="G131"/>
  <c r="C128"/>
  <c r="K121"/>
  <c r="J121"/>
  <c r="F121"/>
  <c r="G121" s="1"/>
  <c r="K120"/>
  <c r="J120"/>
  <c r="G120"/>
  <c r="K119"/>
  <c r="J119"/>
  <c r="G119"/>
  <c r="K118"/>
  <c r="J118"/>
  <c r="G118"/>
  <c r="K117"/>
  <c r="J117"/>
  <c r="G117"/>
  <c r="K116"/>
  <c r="J116"/>
  <c r="G116"/>
  <c r="K115"/>
  <c r="J115"/>
  <c r="G115"/>
  <c r="J114"/>
  <c r="G114"/>
  <c r="J113"/>
  <c r="G113"/>
  <c r="J112"/>
  <c r="G112"/>
  <c r="C109"/>
  <c r="K102"/>
  <c r="J102"/>
  <c r="F102"/>
  <c r="G102" s="1"/>
  <c r="K101"/>
  <c r="J101"/>
  <c r="G101"/>
  <c r="K100"/>
  <c r="J100"/>
  <c r="G100"/>
  <c r="K99"/>
  <c r="J99"/>
  <c r="G99"/>
  <c r="K98"/>
  <c r="J98"/>
  <c r="G98"/>
  <c r="K97"/>
  <c r="J97"/>
  <c r="G97"/>
  <c r="K96"/>
  <c r="J96"/>
  <c r="G96"/>
  <c r="K95"/>
  <c r="J95"/>
  <c r="J94"/>
  <c r="G94"/>
  <c r="J93"/>
  <c r="G93"/>
  <c r="C90"/>
  <c r="K83"/>
  <c r="J83"/>
  <c r="F83"/>
  <c r="G83" s="1"/>
  <c r="K82"/>
  <c r="J82"/>
  <c r="G82"/>
  <c r="K81"/>
  <c r="J81"/>
  <c r="G81"/>
  <c r="K80"/>
  <c r="J80"/>
  <c r="G80"/>
  <c r="K79"/>
  <c r="J79"/>
  <c r="G79"/>
  <c r="J78"/>
  <c r="G78"/>
  <c r="K77"/>
  <c r="J77"/>
  <c r="G77"/>
  <c r="J76"/>
  <c r="G76"/>
  <c r="J75"/>
  <c r="G75"/>
  <c r="J74"/>
  <c r="G74"/>
  <c r="C71"/>
  <c r="K64"/>
  <c r="J64"/>
  <c r="F64"/>
  <c r="K63"/>
  <c r="J63"/>
  <c r="G63"/>
  <c r="K62"/>
  <c r="J62"/>
  <c r="K61"/>
  <c r="J61"/>
  <c r="K60"/>
  <c r="J60"/>
  <c r="J59"/>
  <c r="G59"/>
  <c r="K58"/>
  <c r="J58"/>
  <c r="G58"/>
  <c r="J57"/>
  <c r="G57"/>
  <c r="J56"/>
  <c r="G56"/>
  <c r="J55"/>
  <c r="G55"/>
  <c r="C52"/>
  <c r="J45"/>
  <c r="F45"/>
  <c r="G45" s="1"/>
  <c r="D29" s="1"/>
  <c r="J44"/>
  <c r="G44"/>
  <c r="J43"/>
  <c r="G43"/>
  <c r="J42"/>
  <c r="G42"/>
  <c r="J41"/>
  <c r="G41"/>
  <c r="J40"/>
  <c r="G40"/>
  <c r="J39"/>
  <c r="G39"/>
  <c r="J38"/>
  <c r="G38"/>
  <c r="J37"/>
  <c r="G37"/>
  <c r="J36"/>
  <c r="G36"/>
  <c r="C33"/>
  <c r="J26"/>
  <c r="F26"/>
  <c r="G26" s="1"/>
  <c r="J25"/>
  <c r="G25"/>
  <c r="J24"/>
  <c r="G24"/>
  <c r="J23"/>
  <c r="G23"/>
  <c r="J22"/>
  <c r="G22"/>
  <c r="J21"/>
  <c r="G21"/>
  <c r="J20"/>
  <c r="G20"/>
  <c r="J19"/>
  <c r="G19"/>
  <c r="J18"/>
  <c r="G18"/>
  <c r="J17"/>
  <c r="G17"/>
  <c r="C14"/>
  <c r="F598" i="12" l="1"/>
  <c r="J18"/>
  <c r="D276"/>
  <c r="D452"/>
  <c r="J42"/>
  <c r="J43"/>
  <c r="J35"/>
  <c r="J27"/>
  <c r="J23"/>
  <c r="F596"/>
  <c r="J50"/>
  <c r="J48"/>
  <c r="J44"/>
  <c r="J40"/>
  <c r="J36"/>
  <c r="J32"/>
  <c r="J28"/>
  <c r="J24"/>
  <c r="J20"/>
  <c r="J46"/>
  <c r="J38"/>
  <c r="J34"/>
  <c r="J30"/>
  <c r="J26"/>
  <c r="J22"/>
  <c r="D320"/>
  <c r="D497"/>
  <c r="F597"/>
  <c r="J51"/>
  <c r="J47"/>
  <c r="J39"/>
  <c r="J31"/>
  <c r="J19"/>
  <c r="D364"/>
  <c r="D408"/>
  <c r="F599"/>
  <c r="J49"/>
  <c r="J45"/>
  <c r="J41"/>
  <c r="J37"/>
  <c r="J33"/>
  <c r="J29"/>
  <c r="J25"/>
  <c r="F549"/>
  <c r="D541" s="1"/>
  <c r="F100" i="8"/>
  <c r="G100" s="1"/>
  <c r="F99"/>
  <c r="G99" s="1"/>
  <c r="F85"/>
  <c r="G85" s="1"/>
  <c r="F84"/>
  <c r="G84" s="1"/>
  <c r="F109"/>
  <c r="G109" s="1"/>
  <c r="F108"/>
  <c r="G108" s="1"/>
  <c r="F82"/>
  <c r="G82" s="1"/>
  <c r="F81"/>
  <c r="G81" s="1"/>
  <c r="F94"/>
  <c r="G94" s="1"/>
  <c r="F93"/>
  <c r="G93" s="1"/>
  <c r="F106"/>
  <c r="G106" s="1"/>
  <c r="F105"/>
  <c r="G105" s="1"/>
  <c r="F118"/>
  <c r="G118" s="1"/>
  <c r="F117"/>
  <c r="G117" s="1"/>
  <c r="F88"/>
  <c r="G88" s="1"/>
  <c r="F87"/>
  <c r="G87" s="1"/>
  <c r="F112"/>
  <c r="G112" s="1"/>
  <c r="F111"/>
  <c r="G111" s="1"/>
  <c r="F97"/>
  <c r="G97" s="1"/>
  <c r="F96"/>
  <c r="G96" s="1"/>
  <c r="F91"/>
  <c r="G91" s="1"/>
  <c r="F90"/>
  <c r="G90" s="1"/>
  <c r="F103"/>
  <c r="G103" s="1"/>
  <c r="F102"/>
  <c r="G102" s="1"/>
  <c r="F115"/>
  <c r="G115" s="1"/>
  <c r="F114"/>
  <c r="G114" s="1"/>
  <c r="F78"/>
  <c r="G78" s="1"/>
  <c r="F28"/>
  <c r="G28" s="1"/>
  <c r="F27"/>
  <c r="G27" s="1"/>
  <c r="F40"/>
  <c r="G40" s="1"/>
  <c r="F39"/>
  <c r="G39" s="1"/>
  <c r="F52"/>
  <c r="G52" s="1"/>
  <c r="F51"/>
  <c r="G51" s="1"/>
  <c r="F25"/>
  <c r="G25" s="1"/>
  <c r="F24"/>
  <c r="G24" s="1"/>
  <c r="F37"/>
  <c r="G37" s="1"/>
  <c r="F36"/>
  <c r="G36" s="1"/>
  <c r="F49"/>
  <c r="G49" s="1"/>
  <c r="F48"/>
  <c r="G48" s="1"/>
  <c r="F22"/>
  <c r="G22" s="1"/>
  <c r="F21"/>
  <c r="G21" s="1"/>
  <c r="F34"/>
  <c r="G34" s="1"/>
  <c r="F33"/>
  <c r="G33" s="1"/>
  <c r="F46"/>
  <c r="G46" s="1"/>
  <c r="F45"/>
  <c r="G45" s="1"/>
  <c r="F58"/>
  <c r="G58" s="1"/>
  <c r="F57"/>
  <c r="G57" s="1"/>
  <c r="F31"/>
  <c r="G31" s="1"/>
  <c r="F30"/>
  <c r="G30" s="1"/>
  <c r="F43"/>
  <c r="G43" s="1"/>
  <c r="F42"/>
  <c r="G42" s="1"/>
  <c r="F55"/>
  <c r="G55" s="1"/>
  <c r="F54"/>
  <c r="G54" s="1"/>
  <c r="K151" i="7"/>
  <c r="K155"/>
  <c r="K170"/>
  <c r="K174"/>
  <c r="P129" i="50"/>
  <c r="D589" i="12" l="1"/>
  <c r="Q129" i="50"/>
  <c r="Q86"/>
  <c r="P86"/>
  <c r="Q85"/>
  <c r="Q133" l="1"/>
  <c r="P133"/>
  <c r="P132"/>
  <c r="Q132"/>
  <c r="P99"/>
  <c r="P116" l="1"/>
  <c r="Q112"/>
  <c r="Q113"/>
  <c r="P112"/>
  <c r="P113"/>
  <c r="Q111"/>
  <c r="P111"/>
  <c r="Q99" l="1"/>
  <c r="P95"/>
  <c r="Q95"/>
  <c r="Q91"/>
  <c r="P91"/>
  <c r="Q92"/>
  <c r="P92"/>
  <c r="Q90"/>
  <c r="P90"/>
  <c r="Q88"/>
  <c r="P88"/>
  <c r="Q45"/>
  <c r="P45"/>
  <c r="P18"/>
  <c r="Q48" l="1"/>
  <c r="P48"/>
  <c r="Q57"/>
  <c r="Q58"/>
  <c r="P57"/>
  <c r="P58"/>
  <c r="Q65"/>
  <c r="Q66"/>
  <c r="Q67"/>
  <c r="Q62"/>
  <c r="Q63"/>
  <c r="Q55"/>
  <c r="Q56"/>
  <c r="Q59"/>
  <c r="Q60"/>
  <c r="Q61"/>
  <c r="P55"/>
  <c r="P56"/>
  <c r="P59"/>
  <c r="P60"/>
  <c r="P61"/>
  <c r="P62"/>
  <c r="P63"/>
  <c r="P65"/>
  <c r="P66"/>
  <c r="P67"/>
  <c r="Q71"/>
  <c r="Q72"/>
  <c r="P71"/>
  <c r="P72"/>
  <c r="P70"/>
  <c r="Q70"/>
  <c r="P73"/>
  <c r="Q73"/>
  <c r="P80"/>
  <c r="P81"/>
  <c r="P82"/>
  <c r="P83"/>
  <c r="Q83"/>
  <c r="Q80"/>
  <c r="Q81"/>
  <c r="Q82"/>
  <c r="Q93"/>
  <c r="Q94"/>
  <c r="P93"/>
  <c r="P94"/>
  <c r="Q96"/>
  <c r="Q97"/>
  <c r="Q98"/>
  <c r="Q100"/>
  <c r="Q101"/>
  <c r="Q102"/>
  <c r="P96"/>
  <c r="P97"/>
  <c r="P98"/>
  <c r="P100"/>
  <c r="P101"/>
  <c r="P102"/>
  <c r="Q103"/>
  <c r="Q105"/>
  <c r="Q106"/>
  <c r="Q107"/>
  <c r="P103"/>
  <c r="P105"/>
  <c r="P106"/>
  <c r="P107"/>
  <c r="P114"/>
  <c r="P121"/>
  <c r="P122"/>
  <c r="Q121"/>
  <c r="Q122"/>
  <c r="Q126"/>
  <c r="P126"/>
  <c r="Q43" l="1"/>
  <c r="P43"/>
  <c r="P42"/>
  <c r="Q42"/>
  <c r="Q41"/>
  <c r="P41"/>
  <c r="Q40"/>
  <c r="Q39"/>
  <c r="P40"/>
  <c r="P39"/>
  <c r="Q38"/>
  <c r="P38"/>
  <c r="P37"/>
  <c r="Q37"/>
  <c r="P35"/>
  <c r="Q35"/>
  <c r="Q11"/>
  <c r="Q12"/>
  <c r="Q13"/>
  <c r="Q14"/>
  <c r="Q15"/>
  <c r="Q16"/>
  <c r="Q17"/>
  <c r="Q18"/>
  <c r="Q19"/>
  <c r="Q20"/>
  <c r="Q21"/>
  <c r="Q22"/>
  <c r="Q23"/>
  <c r="Q24"/>
  <c r="Q25"/>
  <c r="Q26"/>
  <c r="Q27"/>
  <c r="Q28"/>
  <c r="Q29"/>
  <c r="Q30"/>
  <c r="Q31"/>
  <c r="Q32"/>
  <c r="P11"/>
  <c r="P12"/>
  <c r="P13"/>
  <c r="P14"/>
  <c r="P15"/>
  <c r="P16"/>
  <c r="P17"/>
  <c r="P19"/>
  <c r="P20"/>
  <c r="P21"/>
  <c r="P22"/>
  <c r="P23"/>
  <c r="P24"/>
  <c r="P25"/>
  <c r="P26"/>
  <c r="P27"/>
  <c r="P28"/>
  <c r="P29"/>
  <c r="P30"/>
  <c r="P31"/>
  <c r="P32"/>
  <c r="P15" i="21" l="1"/>
  <c r="Q15"/>
  <c r="P85" i="50" l="1"/>
  <c r="P51" l="1"/>
  <c r="P50" l="1"/>
  <c r="D27" i="38" l="1"/>
  <c r="P11" i="46" l="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C143" i="43" l="1"/>
  <c r="C100"/>
  <c r="C57"/>
  <c r="C14"/>
  <c r="C163" i="42"/>
  <c r="C133"/>
  <c r="C103"/>
  <c r="C73"/>
  <c r="C43"/>
  <c r="C107" i="40"/>
  <c r="C76"/>
  <c r="C45"/>
  <c r="C13" i="42"/>
  <c r="C14" i="40"/>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P46" i="50"/>
  <c r="Q46"/>
  <c r="P47"/>
  <c r="Q47"/>
  <c r="Q51"/>
  <c r="P53"/>
  <c r="Q53"/>
  <c r="P54"/>
  <c r="Q54"/>
  <c r="P68"/>
  <c r="Q68"/>
  <c r="P69"/>
  <c r="Q69"/>
  <c r="P74"/>
  <c r="Q74"/>
  <c r="P75"/>
  <c r="Q75"/>
  <c r="P76"/>
  <c r="Q76"/>
  <c r="P77"/>
  <c r="Q77"/>
  <c r="P78"/>
  <c r="Q78"/>
  <c r="P79"/>
  <c r="Q79"/>
  <c r="P84"/>
  <c r="Q84"/>
  <c r="P87"/>
  <c r="Q87"/>
  <c r="P89"/>
  <c r="Q89"/>
  <c r="P108"/>
  <c r="Q108"/>
  <c r="P109"/>
  <c r="Q109"/>
  <c r="P110"/>
  <c r="Q110"/>
  <c r="P115"/>
  <c r="Q115"/>
  <c r="P117"/>
  <c r="Q117"/>
  <c r="P118"/>
  <c r="Q118"/>
  <c r="P119"/>
  <c r="Q119"/>
  <c r="P120"/>
  <c r="Q120"/>
  <c r="P123"/>
  <c r="Q123"/>
  <c r="P124"/>
  <c r="Q124"/>
  <c r="P125"/>
  <c r="Q125"/>
  <c r="P127"/>
  <c r="Q127"/>
  <c r="P128"/>
  <c r="Q128"/>
  <c r="P130"/>
  <c r="Q130"/>
  <c r="P131"/>
  <c r="Q131"/>
  <c r="P134"/>
  <c r="Q134"/>
  <c r="Q135"/>
  <c r="P135"/>
  <c r="Q44"/>
  <c r="P44"/>
  <c r="Q36"/>
  <c r="P36"/>
  <c r="Q34"/>
  <c r="P34"/>
  <c r="Q33"/>
  <c r="P33"/>
  <c r="P136" s="1"/>
  <c r="Q136" l="1"/>
  <c r="I24" i="27"/>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E149" s="1"/>
  <c r="F149" s="1"/>
  <c r="D142" s="1"/>
  <c r="BP3" i="10"/>
  <c r="BP3" i="9"/>
  <c r="BP3" i="8"/>
  <c r="BM3" i="43"/>
  <c r="BM3" i="42"/>
  <c r="BM3" i="40"/>
  <c r="BM3" i="12"/>
  <c r="BM3" i="10"/>
  <c r="BM3" i="9"/>
  <c r="BM3" i="8"/>
  <c r="BJ3" i="7"/>
  <c r="F216" s="1"/>
  <c r="G216" s="1"/>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Q12"/>
  <c r="P15"/>
  <c r="Q15"/>
  <c r="P13" i="49"/>
  <c r="Q13"/>
  <c r="P14"/>
  <c r="Q14"/>
  <c r="P15"/>
  <c r="Q15"/>
  <c r="P16"/>
  <c r="Q16"/>
  <c r="P17"/>
  <c r="Q17"/>
  <c r="P18"/>
  <c r="Q18"/>
  <c r="P23"/>
  <c r="Q23"/>
  <c r="P24"/>
  <c r="Q24"/>
  <c r="P25"/>
  <c r="Q25"/>
  <c r="F254" i="7" l="1"/>
  <c r="G254" s="1"/>
  <c r="D238" s="1"/>
  <c r="F159"/>
  <c r="G159" s="1"/>
  <c r="E61" i="12"/>
  <c r="F61" s="1"/>
  <c r="D54" s="1"/>
  <c r="E105"/>
  <c r="F105" s="1"/>
  <c r="D98"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Q8"/>
  <c r="P8"/>
  <c r="P36" s="1"/>
  <c r="Q20" i="31"/>
  <c r="P20"/>
  <c r="Q19"/>
  <c r="P19"/>
  <c r="Q18"/>
  <c r="P18"/>
  <c r="Q17"/>
  <c r="P17"/>
  <c r="Q16"/>
  <c r="P16"/>
  <c r="Q15"/>
  <c r="P15"/>
  <c r="Q14"/>
  <c r="P14"/>
  <c r="Q13"/>
  <c r="P13"/>
  <c r="Q12"/>
  <c r="P12"/>
  <c r="Q11"/>
  <c r="P11"/>
  <c r="Q10"/>
  <c r="P10"/>
  <c r="Q9"/>
  <c r="P9"/>
  <c r="P9" i="44"/>
  <c r="Q9"/>
  <c r="P16"/>
  <c r="Q16"/>
  <c r="P17"/>
  <c r="Q17"/>
  <c r="P18"/>
  <c r="Q18"/>
  <c r="P19"/>
  <c r="Q19"/>
  <c r="P20"/>
  <c r="Q20"/>
  <c r="Q8"/>
  <c r="P8"/>
  <c r="P10" i="24"/>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Q9"/>
  <c r="P9"/>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Q10"/>
  <c r="P10"/>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Q42" i="30"/>
  <c r="P42"/>
  <c r="Q41"/>
  <c r="P41"/>
  <c r="Q40"/>
  <c r="P40"/>
  <c r="Q39"/>
  <c r="P39"/>
  <c r="Q38"/>
  <c r="P38"/>
  <c r="Q37"/>
  <c r="P37"/>
  <c r="Q36"/>
  <c r="P36"/>
  <c r="Q35"/>
  <c r="P35"/>
  <c r="Q34"/>
  <c r="P34"/>
  <c r="Q33"/>
  <c r="P33"/>
  <c r="Q32"/>
  <c r="P32"/>
  <c r="Q31"/>
  <c r="P31"/>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20" i="29"/>
  <c r="P20"/>
  <c r="Q19"/>
  <c r="P19"/>
  <c r="Q18"/>
  <c r="P18"/>
  <c r="Q17"/>
  <c r="P17"/>
  <c r="Q16"/>
  <c r="P16"/>
  <c r="Q15"/>
  <c r="P15"/>
  <c r="Q14"/>
  <c r="P14"/>
  <c r="Q13"/>
  <c r="P13"/>
  <c r="Q12"/>
  <c r="P12"/>
  <c r="Q11"/>
  <c r="P11"/>
  <c r="Q10"/>
  <c r="P10"/>
  <c r="Q9"/>
  <c r="P9"/>
  <c r="Q8"/>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73"/>
  <c r="P73"/>
  <c r="P9" i="21"/>
  <c r="Q9"/>
  <c r="P10"/>
  <c r="Q10"/>
  <c r="P11"/>
  <c r="Q11"/>
  <c r="P12"/>
  <c r="Q12"/>
  <c r="P13"/>
  <c r="Q13"/>
  <c r="P14"/>
  <c r="Q14"/>
  <c r="P16"/>
  <c r="Q16"/>
  <c r="P17"/>
  <c r="Q17"/>
  <c r="P18"/>
  <c r="Q18"/>
  <c r="P19"/>
  <c r="Q19"/>
  <c r="P20"/>
  <c r="Q20"/>
  <c r="P21"/>
  <c r="Q21"/>
  <c r="P22"/>
  <c r="Q22"/>
  <c r="P23"/>
  <c r="Q23"/>
  <c r="P24"/>
  <c r="Q24"/>
  <c r="P25"/>
  <c r="Q25"/>
  <c r="P26"/>
  <c r="Q26"/>
  <c r="P27"/>
  <c r="Q27"/>
  <c r="P28"/>
  <c r="Q28"/>
  <c r="P29"/>
  <c r="Q29"/>
  <c r="P30"/>
  <c r="Q30"/>
  <c r="P33"/>
  <c r="Q33"/>
  <c r="P34"/>
  <c r="Q34"/>
  <c r="P35"/>
  <c r="Q35"/>
  <c r="P36"/>
  <c r="Q36"/>
  <c r="P37"/>
  <c r="Q37"/>
  <c r="P38"/>
  <c r="Q38"/>
  <c r="P39"/>
  <c r="Q39"/>
  <c r="P40"/>
  <c r="Q40"/>
  <c r="P41"/>
  <c r="Q41"/>
  <c r="P42"/>
  <c r="Q42"/>
  <c r="P43"/>
  <c r="Q43"/>
  <c r="P44"/>
  <c r="Q44"/>
  <c r="P45"/>
  <c r="Q45"/>
  <c r="P46"/>
  <c r="Q46"/>
  <c r="Q8"/>
  <c r="P8"/>
  <c r="P10" i="28"/>
  <c r="P11"/>
  <c r="P12"/>
  <c r="P13"/>
  <c r="P14"/>
  <c r="P15"/>
  <c r="P16"/>
  <c r="P17"/>
  <c r="P18"/>
  <c r="P19"/>
  <c r="P20"/>
  <c r="P21"/>
  <c r="P22"/>
  <c r="P23"/>
  <c r="P24"/>
  <c r="P25"/>
  <c r="P26"/>
  <c r="P27"/>
  <c r="P9"/>
  <c r="Q9"/>
  <c r="Q10"/>
  <c r="Q11"/>
  <c r="Q12"/>
  <c r="Q13"/>
  <c r="Q14"/>
  <c r="Q15"/>
  <c r="Q16"/>
  <c r="Q17"/>
  <c r="Q18"/>
  <c r="Q19"/>
  <c r="Q20"/>
  <c r="Q21"/>
  <c r="Q22"/>
  <c r="Q23"/>
  <c r="Q24"/>
  <c r="Q25"/>
  <c r="Q26"/>
  <c r="Q27"/>
  <c r="Q36" i="46"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D124" s="1"/>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F420"/>
  <c r="G420" s="1"/>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K235" i="7"/>
  <c r="K234"/>
  <c r="K233"/>
  <c r="K232"/>
  <c r="K231"/>
  <c r="K230"/>
  <c r="F235"/>
  <c r="G235" s="1"/>
  <c r="J234"/>
  <c r="G234"/>
  <c r="J233"/>
  <c r="E233"/>
  <c r="G233" s="1"/>
  <c r="J232"/>
  <c r="E232"/>
  <c r="G232" s="1"/>
  <c r="J231"/>
  <c r="E231"/>
  <c r="G231" s="1"/>
  <c r="J230"/>
  <c r="G230"/>
  <c r="J229"/>
  <c r="G229"/>
  <c r="J228"/>
  <c r="E228"/>
  <c r="G228" s="1"/>
  <c r="J227"/>
  <c r="E227"/>
  <c r="G227" s="1"/>
  <c r="J226"/>
  <c r="G226"/>
  <c r="F197"/>
  <c r="G197" s="1"/>
  <c r="J196"/>
  <c r="G196"/>
  <c r="J195"/>
  <c r="E195"/>
  <c r="G195" s="1"/>
  <c r="J194"/>
  <c r="E194"/>
  <c r="G194" s="1"/>
  <c r="J193"/>
  <c r="E193"/>
  <c r="G193" s="1"/>
  <c r="J192"/>
  <c r="G192"/>
  <c r="J191"/>
  <c r="G191"/>
  <c r="J190"/>
  <c r="E190"/>
  <c r="G190" s="1"/>
  <c r="J189"/>
  <c r="E189"/>
  <c r="G189" s="1"/>
  <c r="J188"/>
  <c r="G188"/>
  <c r="D72" i="40" l="1"/>
  <c r="D103"/>
  <c r="D67" i="9"/>
  <c r="D86"/>
  <c r="D143"/>
  <c r="D200"/>
  <c r="D219"/>
  <c r="F180" i="8"/>
  <c r="G180" s="1"/>
  <c r="D96" i="43"/>
  <c r="D40" i="42"/>
  <c r="D160"/>
  <c r="D70"/>
  <c r="D41" i="40"/>
  <c r="D181" i="9"/>
  <c r="D105"/>
  <c r="D29"/>
  <c r="D48"/>
  <c r="D162"/>
  <c r="F306" i="8"/>
  <c r="G306" s="1"/>
  <c r="F186"/>
  <c r="G186" s="1"/>
  <c r="F300"/>
  <c r="G300" s="1"/>
  <c r="F426"/>
  <c r="G426"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D181" i="7"/>
  <c r="D124"/>
  <c r="D67"/>
  <c r="I21" i="27"/>
  <c r="H34" i="45"/>
  <c r="I34"/>
  <c r="J34"/>
  <c r="K34"/>
  <c r="L34"/>
  <c r="M34"/>
  <c r="N34"/>
  <c r="O34"/>
  <c r="P34"/>
  <c r="Q34"/>
  <c r="I10" i="27" s="1"/>
  <c r="H47" i="21"/>
  <c r="I47"/>
  <c r="J47"/>
  <c r="K47"/>
  <c r="L47"/>
  <c r="M47"/>
  <c r="N47"/>
  <c r="O47"/>
  <c r="Q47"/>
  <c r="I5" i="27" s="1"/>
  <c r="P47" i="21"/>
  <c r="I74" i="22"/>
  <c r="J74"/>
  <c r="K74"/>
  <c r="L74"/>
  <c r="M74"/>
  <c r="N74"/>
  <c r="O74"/>
  <c r="P74"/>
  <c r="Q74"/>
  <c r="I6" i="27" s="1"/>
  <c r="H74" i="22"/>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29" i="10"/>
  <c r="J28"/>
  <c r="J27"/>
  <c r="J26"/>
  <c r="J25"/>
  <c r="J24"/>
  <c r="J23"/>
  <c r="J22"/>
  <c r="J21"/>
  <c r="J20"/>
  <c r="J19"/>
  <c r="J18"/>
  <c r="J25" i="9"/>
  <c r="J24"/>
  <c r="J23"/>
  <c r="J22"/>
  <c r="J21"/>
  <c r="J20"/>
  <c r="J19"/>
  <c r="Q43" i="48"/>
  <c r="I13" i="27" s="1"/>
  <c r="P43" i="48"/>
  <c r="O43"/>
  <c r="N43"/>
  <c r="M43"/>
  <c r="L43"/>
  <c r="K43"/>
  <c r="J43"/>
  <c r="I43"/>
  <c r="H43"/>
  <c r="Q21" i="47" l="1"/>
  <c r="I11" i="27" s="1"/>
  <c r="P21" i="47"/>
  <c r="O21"/>
  <c r="N21"/>
  <c r="M21"/>
  <c r="L21"/>
  <c r="K21"/>
  <c r="J21"/>
  <c r="I21"/>
  <c r="H21"/>
  <c r="D341" i="38"/>
  <c r="E341"/>
  <c r="AB341"/>
  <c r="AC341"/>
  <c r="AD341"/>
  <c r="AF341"/>
  <c r="AG341"/>
  <c r="AH341"/>
  <c r="AJ341"/>
  <c r="AK341"/>
  <c r="AL341"/>
  <c r="AN341"/>
  <c r="AO341"/>
  <c r="AP341"/>
  <c r="D225"/>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21" i="44"/>
  <c r="Q21"/>
  <c r="I19" i="27" s="1"/>
  <c r="P27" i="23"/>
  <c r="Q27"/>
  <c r="I9" i="27" s="1"/>
  <c r="P36" i="33"/>
  <c r="Q36"/>
  <c r="I12" i="27" s="1"/>
  <c r="P21" i="31"/>
  <c r="Q21"/>
  <c r="I20" i="27" s="1"/>
  <c r="P39" i="24"/>
  <c r="Q39"/>
  <c r="I18" i="27" s="1"/>
  <c r="P43" i="30"/>
  <c r="Q43"/>
  <c r="I8" i="27" s="1"/>
  <c r="P21" i="29"/>
  <c r="Q21"/>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304" i="8"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9" i="24"/>
  <c r="L39"/>
  <c r="J39"/>
  <c r="H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J541"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F312"/>
  <c r="H312" s="1"/>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F199"/>
  <c r="AI13"/>
  <c r="AF12"/>
  <c r="AM13"/>
  <c r="AR459"/>
  <c r="AR235"/>
  <c r="D526"/>
  <c r="F527"/>
  <c r="J459"/>
  <c r="H459"/>
  <c r="AI328" l="1"/>
  <c r="AR328" s="1"/>
  <c r="AK566"/>
  <c r="AG566"/>
  <c r="AH566"/>
  <c r="AN566"/>
  <c r="D327"/>
  <c r="AJ106"/>
  <c r="AM106" s="1"/>
  <c r="AF106"/>
  <c r="AI106" s="1"/>
  <c r="F526"/>
  <c r="H526" s="1"/>
  <c r="J83"/>
  <c r="J214"/>
  <c r="J96"/>
  <c r="H89"/>
  <c r="H164"/>
  <c r="AQ222"/>
  <c r="H383"/>
  <c r="AR118"/>
  <c r="AI327"/>
  <c r="AR267"/>
  <c r="AR527"/>
  <c r="AR500"/>
  <c r="J133"/>
  <c r="AM222"/>
  <c r="AR89"/>
  <c r="AQ106"/>
  <c r="AR133"/>
  <c r="AR83"/>
  <c r="H389"/>
  <c r="H190"/>
  <c r="AR389"/>
  <c r="J312"/>
  <c r="AQ397"/>
  <c r="H118"/>
  <c r="AR96"/>
  <c r="AR526"/>
  <c r="AR499"/>
  <c r="AI12"/>
  <c r="J328"/>
  <c r="H328"/>
  <c r="H223"/>
  <c r="J223"/>
  <c r="H499"/>
  <c r="J499"/>
  <c r="H527"/>
  <c r="J527"/>
  <c r="J267"/>
  <c r="H267"/>
  <c r="J199"/>
  <c r="H199"/>
  <c r="H500"/>
  <c r="J500"/>
  <c r="J107"/>
  <c r="H107"/>
  <c r="J526"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21" i="44"/>
  <c r="N21"/>
  <c r="M21"/>
  <c r="L21"/>
  <c r="K21"/>
  <c r="J21"/>
  <c r="I21"/>
  <c r="H21"/>
  <c r="H27" i="23"/>
  <c r="I27"/>
  <c r="J27"/>
  <c r="K27"/>
  <c r="L27"/>
  <c r="M27"/>
  <c r="N27"/>
  <c r="O27"/>
  <c r="O36" i="33"/>
  <c r="N36"/>
  <c r="M36"/>
  <c r="L36"/>
  <c r="K36"/>
  <c r="J36"/>
  <c r="I36"/>
  <c r="H36"/>
  <c r="O43" i="30"/>
  <c r="N43"/>
  <c r="M43"/>
  <c r="L43"/>
  <c r="K43"/>
  <c r="J43"/>
  <c r="I43"/>
  <c r="H43"/>
  <c r="O21" i="29"/>
  <c r="N21"/>
  <c r="M21"/>
  <c r="L21"/>
  <c r="K21"/>
  <c r="J21"/>
  <c r="I21"/>
  <c r="H21"/>
  <c r="O28" i="28"/>
  <c r="N28"/>
  <c r="M28"/>
  <c r="L28"/>
  <c r="K28"/>
  <c r="J28"/>
  <c r="I28"/>
  <c r="H28"/>
  <c r="D79" i="27" l="1"/>
  <c r="E15" i="38"/>
  <c r="F15" s="1"/>
  <c r="D56" i="27"/>
  <c r="J15" i="38" l="1"/>
  <c r="H15"/>
  <c r="AB15"/>
  <c r="D55" i="27"/>
  <c r="D54"/>
  <c r="AD64" i="38"/>
  <c r="AD47" s="1"/>
  <c r="D53" i="27"/>
  <c r="AD15" i="38"/>
  <c r="D14"/>
  <c r="AB14"/>
  <c r="AE15"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Z28"/>
  <c r="Z485" l="1"/>
  <c r="Y191"/>
  <c r="Z383"/>
  <c r="Y260"/>
  <c r="Y383"/>
  <c r="Y83"/>
  <c r="Y96"/>
  <c r="Y207"/>
  <c r="Z223"/>
  <c r="Y199"/>
  <c r="Y389"/>
  <c r="Y107"/>
  <c r="Z243"/>
  <c r="Y489"/>
  <c r="Y459"/>
  <c r="Y133"/>
  <c r="Y214"/>
  <c r="Y398"/>
  <c r="Y223"/>
  <c r="Y500"/>
  <c r="Y485"/>
  <c r="Y467"/>
  <c r="Y328"/>
  <c r="Y560"/>
  <c r="Y235"/>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Q28" i="28"/>
  <c r="I4" i="27" s="1"/>
  <c r="I14" s="1"/>
  <c r="AC201" i="38"/>
  <c r="Z499" l="1"/>
  <c r="Y190"/>
  <c r="Y526"/>
  <c r="Y327"/>
  <c r="Y397"/>
  <c r="Y222"/>
  <c r="Y499"/>
  <c r="Z12"/>
  <c r="Z526"/>
  <c r="Z327"/>
  <c r="Z397"/>
  <c r="Z222"/>
  <c r="Z190"/>
  <c r="Z106" s="1"/>
  <c r="AE201"/>
  <c r="AR201" s="1"/>
  <c r="AC199"/>
  <c r="H397"/>
  <c r="J397"/>
  <c r="H398"/>
  <c r="J398"/>
  <c r="AR397"/>
  <c r="Z566" l="1"/>
  <c r="AC190"/>
  <c r="AE190" s="1"/>
  <c r="AR190" s="1"/>
  <c r="AE199"/>
  <c r="AR199" s="1"/>
  <c r="I30" i="10"/>
  <c r="I29"/>
  <c r="I28"/>
  <c r="I27"/>
  <c r="I26"/>
  <c r="I25"/>
  <c r="I24"/>
  <c r="I23"/>
  <c r="I22"/>
  <c r="I21"/>
  <c r="I20"/>
  <c r="I19"/>
  <c r="I18"/>
  <c r="I17"/>
  <c r="I17" i="9"/>
  <c r="I26"/>
  <c r="I25"/>
  <c r="I24"/>
  <c r="I23"/>
  <c r="I22"/>
  <c r="I21"/>
  <c r="I20"/>
  <c r="I19"/>
  <c r="I18"/>
  <c r="C86" i="27"/>
  <c r="C79"/>
  <c r="C78"/>
  <c r="C77"/>
  <c r="C76"/>
  <c r="C75"/>
  <c r="C74"/>
  <c r="C73"/>
  <c r="C72"/>
  <c r="C71"/>
  <c r="C70"/>
  <c r="C69"/>
  <c r="AD28" i="38"/>
  <c r="C56" i="27"/>
  <c r="C55"/>
  <c r="C54"/>
  <c r="D248" i="38"/>
  <c r="F248" l="1"/>
  <c r="D243"/>
  <c r="AC248"/>
  <c r="AE248" s="1"/>
  <c r="AR248" s="1"/>
  <c r="AC171"/>
  <c r="AE171" s="1"/>
  <c r="AR171" s="1"/>
  <c r="AB158"/>
  <c r="AE158" s="1"/>
  <c r="AR158" s="1"/>
  <c r="D158"/>
  <c r="AC315"/>
  <c r="AF565"/>
  <c r="AI565" s="1"/>
  <c r="AF225"/>
  <c r="E561"/>
  <c r="E560" s="1"/>
  <c r="AB69"/>
  <c r="AB561"/>
  <c r="D561"/>
  <c r="D560" s="1"/>
  <c r="AC565"/>
  <c r="C103" i="27"/>
  <c r="C57"/>
  <c r="D10" i="7"/>
  <c r="D5" s="1"/>
  <c r="C4" i="27" s="1"/>
  <c r="D222" i="38" l="1"/>
  <c r="F222" s="1"/>
  <c r="F243"/>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O29" i="34"/>
  <c r="N29"/>
  <c r="M29"/>
  <c r="L29"/>
  <c r="K29"/>
  <c r="J29"/>
  <c r="I29"/>
  <c r="H29"/>
  <c r="Q29"/>
  <c r="O21" i="31"/>
  <c r="N21"/>
  <c r="M21"/>
  <c r="L21"/>
  <c r="K21"/>
  <c r="J21"/>
  <c r="I21"/>
  <c r="H21"/>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AB28" i="38"/>
  <c r="AJ64"/>
  <c r="T10" i="4"/>
  <c r="T31" s="1"/>
  <c r="I22" i="27" l="1"/>
  <c r="I25" s="1"/>
  <c r="I27" s="1"/>
  <c r="Y162" i="38"/>
  <c r="Y149" s="1"/>
  <c r="Y106" s="1"/>
  <c r="J243"/>
  <c r="H243"/>
  <c r="J222"/>
  <c r="H222"/>
  <c r="AD317"/>
  <c r="AE317" s="1"/>
  <c r="AR317" s="1"/>
  <c r="D99" i="27"/>
  <c r="AP348" i="38"/>
  <c r="AQ348" s="1"/>
  <c r="E348"/>
  <c r="F348" s="1"/>
  <c r="F366"/>
  <c r="AB366"/>
  <c r="AC106"/>
  <c r="P29" i="34"/>
  <c r="F106" i="38"/>
  <c r="F149"/>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5" i="12"/>
  <c r="C8" i="27" s="1"/>
  <c r="D10" i="9"/>
  <c r="AB29" i="38"/>
  <c r="D10" i="10"/>
  <c r="D5" s="1"/>
  <c r="C7" i="27" s="1"/>
  <c r="AB64" i="38" l="1"/>
  <c r="AE64" s="1"/>
  <c r="AR64" s="1"/>
  <c r="Y64"/>
  <c r="Y47" s="1"/>
  <c r="AP345"/>
  <c r="AP327" s="1"/>
  <c r="E345"/>
  <c r="E327" s="1"/>
  <c r="F327" s="1"/>
  <c r="J348"/>
  <c r="H348"/>
  <c r="J366"/>
  <c r="H366"/>
  <c r="D12"/>
  <c r="D566" s="1"/>
  <c r="F8" i="27" s="1"/>
  <c r="H149" i="38"/>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AB47" l="1"/>
  <c r="AE47" s="1"/>
  <c r="AR47" s="1"/>
  <c r="F345"/>
  <c r="J345" s="1"/>
  <c r="H327"/>
  <c r="J327"/>
  <c r="AE327"/>
  <c r="AB222"/>
  <c r="AE222" s="1"/>
  <c r="AR222" s="1"/>
  <c r="AE312"/>
  <c r="AR312" s="1"/>
  <c r="AO327"/>
  <c r="AO566" s="1"/>
  <c r="AQ345"/>
  <c r="AM345"/>
  <c r="AJ327"/>
  <c r="AM327" s="1"/>
  <c r="AE345"/>
  <c r="AR350"/>
  <c r="AB106"/>
  <c r="AE106" s="1"/>
  <c r="AR106" s="1"/>
  <c r="AM12"/>
  <c r="AP12"/>
  <c r="AP566" s="1"/>
  <c r="AQ13"/>
  <c r="AB12" l="1"/>
  <c r="AB566" s="1"/>
  <c r="H345"/>
  <c r="AJ566"/>
  <c r="AR345"/>
  <c r="AQ327"/>
  <c r="AR327" s="1"/>
  <c r="AQ12"/>
  <c r="D5" i="9"/>
  <c r="C6" i="27" s="1"/>
  <c r="C80"/>
  <c r="D40" l="1"/>
  <c r="D57" s="1"/>
  <c r="Y28" i="38"/>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sharedStrings.xml><?xml version="1.0" encoding="utf-8"?>
<sst xmlns="http://schemas.openxmlformats.org/spreadsheetml/2006/main" count="15142" uniqueCount="2585">
  <si>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</si>
  <si>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</si>
  <si>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</si>
  <si>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</si>
  <si>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</si>
  <si>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</si>
  <si>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</si>
  <si>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</si>
  <si>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</si>
  <si>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</si>
  <si>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</si>
  <si>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</si>
  <si>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</si>
  <si>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</si>
  <si>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</si>
  <si>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</si>
  <si>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</si>
  <si>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</si>
  <si>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</si>
  <si>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</si>
  <si>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</si>
  <si>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</si>
  <si>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</si>
  <si>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</si>
  <si>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</si>
  <si>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</si>
  <si>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</si>
  <si>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</si>
  <si>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</si>
  <si>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</si>
  <si>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</si>
  <si>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</si>
  <si>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</si>
  <si>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</si>
  <si>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</si>
  <si>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</si>
  <si>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</si>
  <si>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</si>
  <si>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</si>
  <si>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</si>
  <si>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</si>
  <si>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</si>
  <si>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</si>
  <si>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</si>
  <si>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</si>
  <si>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</si>
  <si>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</si>
  <si>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</si>
  <si>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</si>
  <si>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</si>
  <si>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</si>
  <si>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</si>
  <si>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</si>
  <si>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</si>
  <si>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</si>
  <si>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</si>
  <si>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</si>
  <si>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</si>
  <si>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</si>
  <si>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</si>
  <si>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</si>
  <si>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</si>
  <si>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</si>
  <si>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</si>
  <si>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</si>
  <si>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</si>
  <si>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</si>
  <si>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</si>
  <si>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</si>
  <si>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</si>
  <si>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</si>
  <si>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</si>
  <si>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</si>
  <si>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</si>
  <si>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</si>
  <si>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</si>
  <si>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</si>
  <si>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</si>
  <si>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</si>
  <si>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</si>
  <si>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</si>
  <si>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</si>
  <si>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</si>
  <si>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</si>
  <si>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</si>
  <si>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</si>
  <si>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</si>
  <si>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</si>
  <si>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</si>
  <si>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</si>
  <si>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</si>
  <si>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</si>
  <si>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</si>
  <si>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</si>
  <si>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</si>
  <si>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</si>
  <si>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</si>
  <si>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</si>
  <si>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</si>
  <si>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</si>
  <si>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</si>
  <si>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</si>
  <si>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</si>
  <si>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</si>
  <si>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</si>
  <si>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</si>
  <si>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</si>
  <si>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</si>
  <si>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</si>
  <si>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</si>
  <si>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</si>
  <si>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</si>
  <si>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</si>
  <si>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</si>
  <si>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</si>
  <si>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</si>
  <si>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</si>
  <si>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</si>
  <si>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</si>
  <si>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</si>
  <si>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</si>
  <si>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</si>
  <si>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</si>
  <si>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</si>
  <si>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</si>
  <si>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</si>
  <si>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</si>
  <si>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</si>
  <si>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</si>
  <si>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</si>
  <si>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</si>
  <si>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</si>
  <si>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</si>
  <si>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</si>
  <si>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</si>
  <si>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</si>
  <si>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</si>
  <si>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</si>
  <si>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</si>
  <si>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</si>
  <si>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</si>
  <si>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</si>
  <si>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</si>
  <si>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</si>
  <si>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</si>
  <si>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</si>
  <si>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</si>
  <si>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</si>
  <si>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</si>
  <si>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</si>
  <si>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</si>
  <si>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</si>
  <si>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</si>
  <si>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</si>
  <si>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</si>
  <si>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</si>
  <si>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</si>
  <si>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</si>
  <si>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</si>
  <si>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</si>
  <si>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</si>
  <si>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</si>
  <si>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</si>
  <si>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</si>
  <si>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</si>
  <si>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</si>
  <si>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</si>
  <si>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</si>
  <si>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</si>
  <si>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</si>
  <si>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</si>
  <si>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</si>
  <si>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</si>
  <si>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</si>
  <si>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</si>
  <si>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</si>
  <si>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</si>
  <si>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</si>
  <si>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</si>
  <si>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</si>
  <si>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</si>
  <si>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</si>
  <si>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</si>
  <si>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</si>
  <si>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</si>
  <si>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</si>
  <si>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</si>
  <si>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</si>
  <si>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</si>
  <si>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</si>
  <si>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</si>
  <si>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</si>
  <si>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</si>
  <si>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</si>
  <si>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</si>
  <si>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</si>
  <si>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</si>
  <si>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</si>
  <si>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</si>
  <si>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</si>
  <si>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</si>
  <si>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</si>
  <si>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</si>
  <si>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</si>
  <si>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</si>
  <si>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</si>
  <si>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</si>
  <si>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</si>
  <si>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</si>
  <si>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</si>
  <si>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</si>
  <si>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</si>
  <si>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</si>
  <si>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</si>
  <si>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</si>
  <si>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</si>
  <si>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</si>
  <si>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</si>
  <si>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</si>
  <si>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</si>
  <si>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</si>
  <si>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</si>
  <si>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</si>
  <si>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</si>
  <si>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</si>
  <si>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</si>
  <si>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</si>
  <si>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</si>
  <si>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</si>
  <si>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</si>
  <si>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</si>
  <si>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</si>
  <si>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</si>
  <si>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</si>
  <si>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</si>
  <si>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</si>
  <si>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</si>
  <si>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</si>
  <si>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</si>
  <si>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</si>
  <si>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</si>
  <si>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</si>
  <si>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</si>
  <si>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</si>
  <si>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</si>
  <si>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</si>
  <si>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</si>
  <si>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</si>
  <si>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</si>
  <si>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</si>
  <si>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</si>
  <si>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</si>
  <si>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</si>
  <si>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</si>
  <si>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</si>
  <si>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</si>
  <si>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</si>
  <si>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</si>
  <si>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</si>
  <si>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</si>
  <si>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</si>
  <si>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</si>
  <si>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</si>
  <si>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</si>
  <si>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</si>
  <si>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</si>
  <si>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</si>
  <si>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</si>
  <si>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</si>
  <si>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</si>
  <si>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</si>
  <si>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</si>
  <si>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</si>
  <si>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</si>
  <si>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</si>
  <si>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</si>
  <si>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</si>
  <si>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</si>
  <si>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</si>
  <si>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</si>
  <si>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</si>
  <si>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</si>
  <si>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</si>
  <si>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</si>
  <si>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</si>
  <si>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</si>
  <si>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</si>
  <si>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</si>
  <si>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</si>
  <si>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</si>
  <si>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</si>
  <si>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</si>
  <si>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</si>
  <si>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</si>
  <si>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</si>
  <si>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</si>
  <si>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</si>
  <si>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</si>
  <si>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</si>
  <si>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</si>
  <si>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</si>
  <si>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</si>
  <si>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</si>
  <si>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</si>
  <si>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</si>
  <si>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</si>
  <si>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</si>
  <si>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</si>
  <si>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</si>
  <si>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</si>
  <si>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</si>
  <si>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</si>
  <si>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</si>
  <si>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</si>
  <si>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</si>
  <si>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</si>
  <si>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</si>
  <si>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</si>
  <si>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</si>
  <si>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</si>
  <si>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</si>
  <si>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</si>
  <si>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</si>
  <si>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</si>
  <si>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</si>
  <si>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</si>
  <si>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</si>
  <si>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</si>
  <si>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</si>
  <si>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</si>
  <si>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</si>
  <si>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</si>
  <si>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</si>
  <si>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</si>
  <si>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</si>
  <si>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</si>
  <si>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</si>
  <si>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</si>
  <si>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</si>
  <si>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</si>
  <si>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</si>
  <si>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</si>
  <si>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</si>
  <si>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</si>
  <si>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</si>
  <si>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</si>
  <si>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</si>
  <si>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</si>
  <si>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</si>
  <si>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</si>
  <si>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</si>
  <si>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</si>
  <si>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</si>
  <si>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</si>
  <si>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</si>
  <si>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</si>
  <si>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</si>
  <si>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</si>
  <si>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</si>
  <si>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</si>
  <si>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</si>
  <si>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</si>
  <si>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</si>
  <si>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</si>
  <si>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</si>
  <si>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</si>
  <si>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</si>
  <si>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</si>
  <si>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</si>
  <si>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</si>
  <si>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</si>
  <si>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</si>
  <si>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</si>
  <si>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</si>
  <si>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</si>
  <si>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</si>
  <si>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</si>
  <si>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</si>
  <si>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</si>
  <si>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</si>
  <si>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</si>
  <si>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</si>
  <si>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</si>
  <si>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</si>
  <si>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</si>
  <si>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</si>
  <si>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</si>
  <si>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</si>
  <si>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</si>
  <si>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</si>
  <si>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</si>
  <si>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</si>
  <si>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</si>
  <si>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</si>
  <si>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</si>
  <si>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</si>
  <si>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</si>
  <si>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</si>
  <si>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</si>
  <si>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</si>
  <si>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</si>
  <si>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</si>
  <si>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</si>
  <si>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</si>
  <si>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</si>
  <si>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</si>
  <si>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</si>
  <si>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</si>
  <si>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</si>
  <si>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</si>
  <si>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</si>
  <si>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</si>
  <si>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</si>
  <si>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</si>
  <si>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</si>
  <si>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</si>
  <si>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</si>
  <si>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</si>
  <si>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</si>
  <si>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</si>
  <si>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</si>
  <si>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</si>
  <si>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</si>
  <si>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</si>
  <si>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</si>
  <si>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</si>
  <si>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</si>
  <si>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</si>
  <si>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</si>
  <si>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</si>
  <si>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</si>
  <si>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</si>
  <si>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</si>
  <si>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</si>
  <si>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</si>
  <si>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</si>
  <si>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</si>
  <si>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</si>
  <si>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</si>
  <si>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</si>
  <si>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</si>
  <si>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</si>
  <si>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</si>
  <si>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</si>
  <si>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</si>
  <si>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</si>
  <si>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</si>
  <si>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</si>
  <si>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</si>
  <si>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</si>
  <si>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</si>
  <si>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</si>
  <si>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</si>
  <si>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</si>
  <si>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</si>
  <si>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</si>
  <si>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</si>
  <si>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</si>
  <si>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</si>
  <si>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</si>
  <si>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</si>
  <si>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</si>
  <si>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</si>
  <si>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</si>
  <si>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</si>
  <si>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</si>
  <si>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</si>
  <si>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</si>
  <si>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</si>
  <si>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</si>
  <si>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</si>
  <si>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</si>
  <si>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</si>
  <si>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</si>
  <si>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</si>
  <si>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</si>
  <si>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</si>
  <si>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</si>
  <si>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</si>
  <si>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</si>
  <si>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</si>
  <si>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</si>
  <si>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</si>
  <si>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</si>
  <si>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</si>
  <si>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</si>
  <si>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</si>
  <si>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</si>
  <si>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</si>
  <si>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</si>
  <si>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</si>
  <si>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</si>
  <si>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</si>
  <si>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</si>
  <si>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</si>
  <si>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</si>
  <si>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</si>
  <si>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</si>
  <si>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</si>
  <si>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</si>
  <si>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</si>
  <si>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</si>
  <si>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</si>
  <si>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</si>
  <si>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</si>
  <si>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</si>
  <si>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</si>
  <si>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</si>
  <si>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</si>
  <si>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</si>
  <si>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</si>
  <si>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</si>
  <si>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</si>
  <si>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</si>
  <si>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</si>
  <si>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</si>
  <si>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</si>
  <si>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</si>
  <si>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</si>
  <si>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</si>
  <si>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</si>
  <si>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</si>
  <si>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</si>
  <si>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</si>
  <si>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</si>
  <si>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</si>
  <si>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</si>
  <si>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</si>
  <si>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</si>
  <si>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</si>
  <si>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</si>
  <si>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</si>
  <si>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</si>
  <si>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</si>
  <si>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</si>
  <si>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</si>
  <si>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</si>
  <si>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</si>
  <si>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</si>
  <si>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</si>
  <si>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</si>
  <si>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</si>
  <si>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</si>
  <si>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</si>
  <si>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</si>
  <si>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</si>
  <si>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</si>
  <si>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</si>
  <si>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</si>
  <si>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</si>
  <si>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</si>
  <si>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</si>
  <si>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</si>
  <si>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</si>
  <si>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</si>
  <si>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</si>
  <si>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</si>
  <si>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</si>
  <si>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</si>
  <si>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</si>
  <si>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</si>
  <si>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</si>
  <si>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</si>
  <si>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</si>
  <si>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</si>
  <si>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</si>
  <si>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</si>
  <si>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</si>
  <si>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</si>
  <si>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</si>
  <si>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</si>
  <si>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</si>
  <si>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</si>
  <si>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</si>
  <si>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</si>
  <si>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</si>
  <si>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</si>
  <si>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</si>
  <si>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</si>
  <si>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</si>
  <si>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</si>
  <si>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</si>
  <si>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</si>
  <si>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</si>
  <si>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</si>
  <si>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</si>
  <si>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</si>
  <si>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</si>
  <si>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</si>
  <si>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</si>
  <si>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</si>
  <si>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</si>
  <si>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</si>
  <si>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</si>
  <si>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</si>
  <si>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</si>
  <si>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</si>
  <si>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</si>
  <si>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</si>
  <si>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</si>
  <si>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</si>
  <si>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</si>
  <si>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</si>
  <si>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</si>
  <si>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</si>
  <si>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</si>
  <si>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</si>
  <si>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</si>
  <si>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</si>
  <si>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</si>
  <si>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</si>
  <si>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</si>
  <si>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</si>
  <si>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</si>
  <si>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</si>
  <si>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</si>
  <si>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</si>
  <si>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</si>
  <si>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</si>
  <si>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</si>
  <si>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</si>
  <si>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</si>
  <si>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</si>
  <si>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</si>
  <si>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</si>
  <si>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</si>
  <si>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</si>
  <si>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</si>
  <si>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</si>
  <si>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</si>
  <si>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</si>
  <si>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</si>
  <si>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</si>
  <si>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</si>
  <si>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</si>
  <si>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</si>
  <si>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</si>
  <si>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</si>
  <si>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</si>
  <si>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</si>
  <si>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</si>
  <si>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</si>
  <si>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</si>
  <si>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</si>
  <si>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</si>
  <si>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</si>
  <si>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</si>
  <si>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</si>
  <si>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</si>
  <si>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</si>
  <si>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</si>
  <si>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</si>
  <si>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</si>
  <si>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</si>
  <si>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</si>
  <si>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</si>
  <si>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</si>
  <si>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</si>
  <si>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</si>
  <si>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</si>
  <si>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</si>
  <si>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</si>
  <si>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</si>
  <si>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</si>
  <si>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</si>
  <si>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</si>
  <si>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</si>
  <si>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</si>
  <si>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</si>
  <si>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</si>
  <si>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</si>
  <si>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</si>
  <si>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</si>
  <si>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</si>
  <si>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</si>
  <si>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</si>
  <si>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</si>
  <si>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</si>
  <si>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</si>
  <si>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</si>
  <si>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</si>
  <si>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</si>
  <si>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</si>
  <si>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</si>
  <si>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</si>
  <si>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</si>
  <si>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</si>
  <si>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</si>
  <si>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</si>
  <si>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</si>
  <si>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</si>
  <si>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</si>
  <si>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</si>
  <si>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</si>
  <si>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</si>
  <si>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</si>
  <si>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</si>
  <si>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</si>
  <si>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</si>
  <si>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</si>
  <si>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</si>
  <si>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</si>
  <si>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</si>
  <si>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</si>
  <si>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</si>
  <si>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</si>
  <si>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</si>
  <si>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</si>
  <si>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</si>
  <si>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</si>
  <si>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</si>
  <si>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</si>
  <si>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</si>
  <si>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</si>
  <si>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</si>
  <si>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</si>
  <si>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</si>
  <si>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</si>
  <si>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</si>
  <si>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</si>
  <si>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</si>
  <si>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</si>
  <si>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</si>
  <si>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</si>
  <si>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</si>
  <si>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</si>
  <si>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</si>
  <si>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</si>
  <si>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</si>
  <si>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</si>
  <si>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</si>
  <si>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</si>
  <si>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</si>
  <si>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</si>
  <si>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</si>
  <si>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</si>
  <si>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</si>
  <si>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</si>
  <si>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</si>
  <si>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</si>
  <si>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</si>
  <si>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</si>
  <si>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</si>
  <si>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</si>
  <si>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</si>
  <si>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</si>
  <si>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</si>
  <si>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</si>
  <si>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</si>
  <si>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</si>
  <si>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</si>
  <si>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</si>
  <si>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</si>
  <si>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</si>
  <si>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</si>
  <si>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</si>
  <si>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</si>
  <si>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</si>
  <si>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</si>
  <si>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</si>
  <si>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</si>
  <si>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</si>
  <si>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</si>
  <si>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</si>
  <si>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</si>
  <si>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</si>
  <si>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</si>
  <si>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</si>
  <si>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</si>
  <si>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</si>
  <si>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</si>
  <si>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</si>
  <si>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</si>
  <si>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</si>
  <si>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</si>
  <si>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</si>
  <si>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</si>
  <si>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</si>
  <si>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</si>
  <si>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</si>
  <si>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</si>
  <si>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</si>
  <si>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</si>
  <si>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</si>
  <si>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</si>
  <si>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</si>
  <si>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</si>
  <si>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</si>
  <si>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</si>
  <si>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</si>
  <si>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</si>
  <si>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</si>
  <si>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</si>
  <si>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</si>
  <si>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</si>
  <si>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</si>
  <si>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</si>
  <si>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</si>
  <si>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</si>
  <si>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</si>
  <si>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</si>
  <si>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</si>
  <si>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</si>
  <si>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</si>
  <si>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</si>
  <si>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</si>
  <si>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</si>
  <si>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</si>
  <si>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</si>
  <si>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</si>
  <si>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</si>
  <si>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</si>
  <si>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</si>
  <si>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</si>
  <si>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</si>
  <si>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</si>
  <si>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</si>
  <si>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</si>
  <si>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</si>
  <si>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</si>
  <si>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</si>
  <si>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</si>
  <si>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</si>
  <si>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</si>
  <si>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</si>
  <si>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</si>
  <si>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</si>
  <si>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</si>
  <si>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</si>
  <si>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</si>
  <si>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</si>
  <si>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</si>
  <si>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</si>
  <si>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</si>
  <si>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</si>
  <si>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</si>
  <si>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</si>
  <si>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</si>
  <si>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</si>
  <si>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</si>
  <si>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</si>
  <si>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</si>
  <si>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</si>
  <si>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</si>
  <si>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</si>
  <si>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</si>
  <si>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</si>
  <si>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</si>
  <si>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</si>
  <si>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</si>
  <si>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</si>
  <si>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</si>
  <si>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</si>
  <si>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</si>
  <si>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</si>
  <si>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</si>
  <si>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</si>
  <si>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</si>
  <si>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</si>
  <si>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</si>
  <si>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</si>
  <si>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</si>
  <si>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</si>
  <si>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</si>
  <si>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</si>
  <si>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</si>
  <si>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</si>
  <si>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</si>
  <si>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</si>
  <si>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</si>
  <si>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</si>
  <si>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</si>
  <si>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</si>
  <si>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</si>
  <si>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</si>
  <si>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</si>
  <si>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</si>
  <si>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</si>
  <si>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</si>
  <si>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</si>
  <si>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</si>
  <si>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</si>
  <si>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</si>
  <si>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</si>
  <si>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</si>
  <si>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</si>
  <si>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</si>
  <si>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</si>
  <si>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</si>
  <si>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</si>
  <si>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</si>
  <si>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</si>
  <si>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</si>
  <si>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</si>
  <si>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</si>
  <si>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</si>
  <si>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</si>
  <si>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</si>
  <si>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</si>
  <si>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</si>
  <si>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</si>
  <si>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</si>
  <si>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</si>
  <si>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</si>
  <si>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</si>
  <si>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</si>
  <si>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</si>
  <si>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</si>
  <si>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</si>
  <si>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</si>
  <si>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</si>
  <si>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</si>
  <si>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</si>
  <si>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</si>
  <si>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</si>
  <si>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</si>
  <si>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</si>
  <si>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</si>
  <si>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</si>
  <si>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</si>
  <si>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</si>
  <si>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</si>
  <si>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</si>
  <si>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</si>
  <si>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</si>
  <si>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</si>
  <si>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</si>
  <si>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</si>
  <si>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</si>
  <si>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</si>
  <si>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</si>
  <si>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</si>
  <si>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</si>
  <si>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</si>
  <si>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</si>
  <si>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</si>
  <si>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</si>
  <si>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</si>
  <si>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</si>
  <si>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</si>
  <si>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</si>
  <si>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</si>
  <si>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</si>
  <si>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</si>
  <si>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</si>
  <si>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</si>
  <si>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</si>
  <si>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</si>
  <si>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</si>
  <si>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</si>
  <si>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</si>
  <si>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</si>
  <si>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</si>
  <si>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</si>
  <si>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</si>
  <si>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</si>
  <si>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</si>
  <si>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</si>
  <si>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</si>
  <si>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</si>
  <si>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</si>
  <si>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</si>
  <si>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</si>
  <si>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</si>
  <si>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</si>
  <si>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</si>
  <si>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</si>
  <si>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</si>
  <si>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</si>
  <si>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</si>
  <si>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</si>
  <si>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</si>
  <si>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</si>
  <si>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</si>
  <si>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</si>
  <si>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</si>
  <si>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</si>
  <si>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</si>
  <si>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</si>
  <si>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</si>
  <si>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</si>
  <si>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</si>
  <si>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</si>
  <si>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</si>
  <si>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</si>
  <si>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</si>
  <si>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</si>
  <si>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</si>
  <si>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</si>
  <si>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</si>
  <si>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</si>
  <si>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</si>
  <si>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</si>
  <si>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</si>
  <si>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</si>
  <si>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</si>
  <si>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</si>
  <si>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</si>
  <si>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</si>
  <si>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</si>
  <si>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</si>
  <si>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</si>
  <si>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</si>
  <si>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</si>
  <si>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</si>
  <si>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</si>
  <si>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</si>
  <si>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</si>
  <si>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</si>
  <si>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</si>
  <si>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</si>
  <si>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</si>
  <si>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</si>
  <si>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</si>
  <si>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</si>
  <si>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</si>
  <si>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</si>
  <si>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</si>
  <si>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</si>
  <si>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</si>
  <si>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</si>
  <si>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</si>
  <si>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</si>
  <si>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</si>
  <si>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</si>
  <si>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</si>
  <si>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</si>
  <si>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</si>
  <si>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</si>
  <si>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</si>
  <si>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</si>
  <si>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</si>
  <si>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</si>
  <si>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</si>
  <si>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</si>
  <si>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</si>
  <si>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</si>
  <si>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</si>
  <si>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</si>
  <si>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</si>
  <si>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</si>
  <si>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</si>
  <si>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</si>
  <si>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</si>
  <si>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</si>
  <si>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</si>
  <si>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</si>
  <si>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</si>
  <si>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</si>
  <si>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</si>
  <si>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</si>
  <si>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</si>
  <si>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</si>
  <si>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</si>
  <si>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</si>
  <si>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</si>
  <si>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</si>
  <si>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</si>
  <si>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</si>
  <si>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</si>
  <si>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</si>
  <si>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</si>
  <si>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</si>
  <si>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</si>
  <si>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</si>
  <si>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</si>
  <si>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</si>
  <si>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</si>
  <si>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</si>
  <si>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</si>
  <si>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</si>
  <si>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</si>
  <si>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</si>
  <si>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</si>
  <si>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</si>
  <si>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</si>
  <si>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</si>
  <si>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</si>
  <si>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</si>
  <si>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</si>
  <si>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</si>
  <si>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</si>
  <si>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</si>
  <si>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</si>
  <si>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</si>
  <si>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</si>
  <si>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</si>
  <si>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</si>
  <si>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</si>
  <si>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</si>
  <si>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</si>
  <si>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</si>
  <si>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</si>
  <si>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</si>
  <si>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</si>
  <si>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</si>
  <si>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</si>
  <si>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</si>
  <si>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</si>
  <si>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</si>
  <si>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</si>
  <si>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</si>
  <si>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</si>
  <si>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</si>
  <si>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</si>
  <si>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</si>
  <si>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</si>
  <si>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</si>
  <si>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</si>
  <si>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</si>
  <si>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</si>
  <si>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</si>
  <si>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</si>
  <si>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</si>
  <si>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</si>
  <si>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</si>
  <si>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</si>
  <si>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</si>
  <si>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</si>
  <si>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</si>
  <si>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</si>
  <si>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</si>
  <si>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</si>
  <si>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</si>
  <si>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</si>
  <si>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</si>
  <si>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</si>
  <si>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</si>
  <si>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</si>
  <si>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</si>
  <si>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</si>
  <si>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</si>
  <si>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</si>
  <si>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</si>
  <si>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</si>
  <si>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</si>
  <si>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</si>
  <si>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</si>
  <si>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</si>
  <si>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</si>
  <si>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</si>
  <si>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</si>
  <si>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</si>
  <si>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</si>
  <si>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</si>
  <si>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</si>
  <si>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</si>
  <si>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</si>
  <si>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</si>
  <si>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</si>
  <si>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</si>
  <si>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</si>
  <si>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</si>
  <si>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</si>
  <si>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</si>
  <si>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</si>
  <si>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</si>
  <si>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</si>
  <si>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</si>
  <si>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</si>
  <si>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</si>
  <si>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</si>
  <si>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</si>
  <si>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</si>
  <si>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</si>
  <si>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</si>
  <si>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</si>
  <si>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</si>
  <si>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</si>
  <si>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</si>
  <si>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</si>
  <si>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</si>
  <si>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</si>
  <si>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</si>
  <si>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</si>
  <si>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</si>
  <si>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</si>
  <si>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</si>
  <si>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</si>
  <si>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</si>
  <si>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</si>
  <si>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</si>
  <si>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</si>
  <si>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</si>
  <si>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</si>
  <si>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</si>
  <si>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</si>
  <si>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</si>
  <si>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</si>
  <si>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</si>
  <si>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</si>
  <si>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</si>
  <si>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</si>
  <si>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</si>
  <si>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</si>
  <si>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</si>
  <si>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</si>
  <si>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</si>
  <si>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</si>
  <si>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</si>
  <si>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</si>
  <si>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</si>
  <si>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</si>
  <si>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</si>
  <si>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</si>
  <si>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</si>
  <si>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</si>
  <si>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</si>
  <si>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</si>
  <si>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</si>
  <si>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</si>
  <si>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</si>
  <si>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</si>
  <si>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</si>
  <si>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</si>
  <si>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</si>
  <si>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</si>
  <si>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</si>
  <si>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</si>
  <si>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</si>
  <si>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</si>
  <si>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</si>
  <si>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</si>
  <si>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</si>
  <si>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</si>
  <si>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</si>
  <si>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</si>
  <si>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</si>
  <si>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</si>
  <si>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</si>
  <si>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</si>
  <si>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</si>
  <si>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</si>
  <si>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</si>
  <si>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</si>
  <si>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</si>
  <si>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</si>
  <si>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</si>
  <si>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</si>
  <si>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</si>
  <si>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</si>
  <si>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</si>
  <si>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</si>
  <si>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</si>
  <si>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</si>
  <si>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</si>
  <si>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</si>
  <si>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</si>
  <si>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</si>
  <si>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</si>
  <si>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</si>
  <si>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</si>
  <si>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</si>
  <si>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</si>
  <si>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</si>
  <si>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</si>
  <si>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</si>
  <si>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</si>
  <si>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</si>
  <si>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</si>
  <si>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</si>
  <si>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</si>
  <si>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</si>
  <si>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</si>
  <si>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</si>
  <si>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</si>
  <si>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</si>
  <si>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</si>
  <si>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</si>
  <si>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</si>
  <si>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</si>
  <si>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</si>
  <si>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</si>
  <si>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</si>
  <si>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</si>
  <si>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</si>
  <si>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</si>
  <si>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</si>
  <si>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</si>
  <si>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</si>
  <si>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</si>
  <si>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</si>
  <si>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</si>
  <si>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</si>
  <si>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</si>
  <si>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</si>
  <si>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</si>
  <si>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</si>
  <si>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</si>
  <si>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</si>
  <si>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</si>
  <si>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</si>
  <si>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</si>
  <si>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</si>
  <si>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</si>
  <si>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</si>
  <si>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</si>
  <si>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</si>
  <si>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</si>
  <si>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</si>
  <si>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</si>
  <si>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</si>
  <si>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</si>
  <si>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</si>
  <si>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</si>
  <si>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</si>
  <si>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</si>
  <si>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</si>
  <si>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</si>
  <si>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</si>
  <si>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</si>
  <si>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</si>
  <si>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</si>
  <si>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</si>
  <si>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</si>
  <si>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</si>
  <si>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</si>
  <si>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</si>
  <si>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</si>
  <si>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</si>
  <si>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</si>
  <si>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</si>
  <si>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</si>
  <si>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</si>
  <si>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</si>
  <si>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</si>
  <si>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</si>
  <si>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</si>
  <si>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</si>
  <si>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</si>
  <si>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</si>
  <si>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</si>
  <si>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</si>
  <si>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</si>
  <si>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</si>
  <si>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</si>
  <si>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</si>
  <si>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</si>
  <si>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</si>
  <si>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</si>
  <si>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</si>
  <si>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</si>
  <si>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</si>
  <si>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</si>
  <si>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</si>
  <si>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</si>
  <si>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</si>
  <si>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</si>
  <si>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</si>
  <si>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</si>
  <si>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</si>
  <si>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</si>
  <si>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</si>
  <si>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</si>
  <si>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</si>
  <si>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</si>
  <si>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</si>
  <si>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</si>
  <si>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</si>
  <si>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</si>
  <si>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</si>
  <si>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</si>
  <si>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</si>
  <si>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</si>
  <si>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</si>
  <si>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</si>
  <si>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</si>
  <si>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</si>
  <si>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</si>
  <si>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</si>
  <si>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</si>
  <si>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</si>
  <si>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</si>
  <si>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</si>
  <si>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</si>
  <si>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</si>
  <si>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</si>
  <si>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</si>
  <si>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</si>
  <si>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</si>
  <si>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</si>
  <si>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</si>
  <si>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</si>
  <si>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</si>
  <si>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</si>
  <si>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</si>
  <si>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</si>
  <si>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</si>
  <si>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</si>
  <si>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</si>
  <si>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</si>
  <si>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</si>
  <si>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</si>
  <si>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</si>
  <si>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</si>
  <si>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</si>
  <si>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</si>
  <si>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</si>
  <si>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</si>
  <si>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</si>
  <si>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</si>
  <si>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</si>
  <si>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</si>
  <si>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</si>
  <si>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</si>
  <si>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</si>
  <si>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</si>
  <si>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</si>
  <si>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</si>
  <si>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</si>
  <si>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</si>
  <si>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</si>
  <si>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</si>
  <si>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</si>
  <si>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</si>
  <si>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</si>
  <si>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</si>
  <si>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</si>
  <si>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</si>
  <si>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</si>
  <si>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</si>
  <si>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</si>
  <si>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</si>
  <si>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</si>
  <si>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</si>
  <si>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</si>
  <si>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</si>
  <si>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</si>
  <si>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</si>
  <si>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</si>
  <si>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</si>
  <si>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</si>
  <si>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</si>
  <si>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</si>
  <si>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</si>
  <si>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</si>
  <si>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</si>
  <si>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</si>
  <si>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</si>
  <si>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</si>
  <si>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</si>
  <si>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</si>
  <si>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</si>
  <si>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</si>
  <si>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</si>
  <si>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</si>
  <si>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</si>
  <si>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</si>
  <si>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</si>
  <si>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</si>
  <si>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</si>
  <si>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</si>
  <si>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</si>
  <si>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</si>
  <si>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</si>
  <si>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</si>
  <si>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</si>
  <si>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</si>
  <si>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</si>
  <si>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</si>
  <si>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</si>
  <si>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</si>
  <si>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</si>
  <si>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</si>
  <si>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</si>
  <si>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</si>
  <si>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</si>
  <si>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</si>
  <si>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</si>
  <si>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</si>
  <si>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</si>
  <si>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</si>
  <si>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</si>
  <si>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</si>
  <si>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</si>
  <si>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</si>
  <si>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</si>
  <si>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</si>
  <si>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</si>
  <si>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</si>
  <si>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</si>
  <si>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</si>
  <si>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</si>
  <si>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</si>
  <si>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</si>
  <si>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</si>
  <si>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</si>
  <si>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</si>
  <si>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</si>
  <si>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</si>
  <si>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</si>
  <si>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</si>
  <si>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</si>
  <si>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</si>
  <si>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</si>
  <si>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</si>
  <si>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</si>
  <si>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</si>
  <si>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</si>
  <si>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</si>
  <si>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</si>
  <si>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</si>
  <si>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</si>
  <si>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</si>
  <si>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</si>
  <si>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</si>
  <si>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</si>
  <si>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</si>
  <si>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</si>
  <si>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</si>
  <si>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</si>
  <si>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</si>
  <si>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</si>
  <si>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</si>
  <si>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</si>
  <si>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</si>
  <si>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</si>
  <si>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</si>
  <si>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</si>
  <si>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</si>
  <si>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</si>
  <si>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</si>
  <si>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</si>
  <si>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</si>
  <si>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</si>
  <si>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</si>
  <si>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</si>
  <si>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</si>
  <si>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</si>
  <si>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</si>
  <si>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</si>
  <si>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</si>
  <si>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</si>
  <si>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</si>
  <si>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</si>
  <si>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</si>
  <si>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</si>
  <si>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</si>
  <si>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</si>
  <si>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</si>
  <si>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</si>
  <si>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</si>
  <si>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</si>
  <si>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</si>
  <si>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</si>
  <si>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</si>
  <si>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</si>
  <si>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</si>
  <si>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</si>
  <si>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</si>
  <si>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</si>
  <si>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</si>
  <si>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</si>
  <si>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</si>
  <si>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</si>
  <si>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</si>
  <si>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</si>
  <si>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</si>
  <si>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</si>
  <si>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</si>
  <si>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</si>
  <si>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</si>
  <si>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</si>
  <si>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</si>
  <si>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</si>
  <si>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</si>
  <si>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</si>
  <si>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</si>
  <si>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</si>
  <si>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</si>
  <si>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</si>
  <si>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</si>
  <si>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</si>
  <si>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</si>
  <si>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</si>
  <si>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</si>
  <si>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</si>
  <si>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</si>
  <si>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</si>
  <si>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</si>
  <si>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</si>
  <si>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</si>
  <si>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</si>
  <si>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</si>
  <si>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</si>
  <si>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</si>
  <si>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</si>
  <si>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</si>
  <si>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</si>
  <si>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</si>
  <si>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</si>
  <si>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</si>
  <si>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</si>
  <si>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</si>
  <si>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</si>
  <si>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</si>
  <si>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</si>
  <si>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</si>
  <si>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</si>
  <si>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</si>
  <si>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</si>
  <si>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</si>
  <si>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</si>
  <si>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</si>
  <si>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</si>
  <si>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</si>
  <si>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</si>
  <si>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</si>
  <si>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</si>
  <si>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</si>
  <si>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</si>
  <si>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</si>
  <si>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</si>
  <si>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</si>
  <si>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</si>
  <si>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</si>
  <si>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</si>
  <si>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</si>
  <si>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</si>
  <si>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</si>
  <si>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</si>
  <si>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</si>
  <si>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</si>
  <si>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</si>
  <si>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</si>
  <si>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</si>
  <si>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</si>
  <si>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</si>
  <si>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</si>
  <si>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</si>
  <si>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</si>
  <si>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</si>
  <si>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</si>
  <si>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</si>
  <si>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</si>
  <si>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</si>
  <si>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</si>
  <si>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</si>
  <si>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</si>
  <si>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</si>
  <si>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</si>
  <si>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</si>
  <si>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</si>
  <si>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</si>
  <si>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</si>
  <si>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</si>
  <si>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</si>
  <si>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</si>
  <si>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</si>
  <si>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</si>
  <si>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</si>
  <si>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</si>
  <si>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</si>
  <si>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</si>
  <si>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</si>
  <si>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</si>
  <si>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</si>
  <si>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</si>
  <si>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</si>
  <si>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</si>
  <si>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</si>
  <si>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</si>
  <si>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</si>
  <si>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</si>
  <si>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</si>
  <si>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</si>
  <si>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</si>
  <si>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</si>
  <si>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</si>
  <si>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</si>
  <si>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</si>
  <si>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</si>
  <si>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</si>
  <si>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</si>
  <si>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</si>
  <si>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</si>
  <si>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</si>
  <si>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</si>
  <si>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</si>
  <si>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</si>
  <si>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</si>
  <si>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</si>
  <si>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</si>
  <si>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</si>
  <si>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</si>
  <si>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Desarrollo de talleres sobre buenas prácticas editoriales para revistas académicas.</t>
  </si>
  <si>
    <t>Gestión y establecimiento de nuevas alianzas estratégicas con empresas del área TI.</t>
  </si>
  <si>
    <t>Gestión de proyectos de capacitación TIC de caracter social dirigidos a grupos vulnerables y en riesgo.</t>
  </si>
  <si>
    <t>Desarrollo de actividades culturales en el marco del día del Idioma y el Libro.</t>
  </si>
  <si>
    <t>Desarrollo de la maratón de lectura en el mes de la patria.</t>
  </si>
  <si>
    <t>Promoción y difusión de los círculos de lectores como taller de enseñanza-aprendizaje.</t>
  </si>
  <si>
    <t>Diseminación selectiva de  la información de reciente adquisición a través de medios impresos y electrónicos.</t>
  </si>
  <si>
    <t>Desarrollo de actividades de planificación, planteamiento y gestión de proyectos.</t>
  </si>
  <si>
    <t>Participación activa en el programa SIDCA-CSUCA.</t>
  </si>
  <si>
    <t>Participación en Feria Internacional del Libro</t>
  </si>
  <si>
    <t>Recopilación de información sobre actividades de internacionalización realizadas por la DEGT.</t>
  </si>
  <si>
    <t>Elaboración y actualización de manuales y materiales de apoyo para los cursos TIC.</t>
  </si>
  <si>
    <t>Difusión de la oferta de educación continua en las diferentes áreas de las TIC para la comunidad universitaria.</t>
  </si>
  <si>
    <t>Aplicación de instrumentos para diagnósticos de competencias TIC a los miembros de la comunidad universitaria.</t>
  </si>
  <si>
    <t>Aplicación de diagnóstico y propuesta de oferta especializada de capacitación para al menos 3 unidades académicas o administrativas.</t>
  </si>
  <si>
    <t>Aplicación de instrumentos para evaluación de los cursos TIC impartidos.</t>
  </si>
  <si>
    <t>Ejecución del programa especial para capacitar autoridades universitarias en el uso de la PCI utilizando diferentes medios.</t>
  </si>
  <si>
    <t>Ejecución del programa de formación en TIC para CURVA, CURLA y sus CRAED.</t>
  </si>
  <si>
    <t>Ejecución de programa de formación en TIC para CU.</t>
  </si>
  <si>
    <t>Renovación y actualización de la publicidad de los servicios de formación en sus diferentes formatos.</t>
  </si>
  <si>
    <t>Ejecución de estrategias para el posicionamiento de la DEGT en formación TIC.</t>
  </si>
  <si>
    <t>Gestión de alianza estratégica con una unidad académica para la incorporación de una aplicación especializada de formación continua para sus estudiantes.</t>
  </si>
  <si>
    <t>Socialización de políticas de acceso a programas de formacion en TIC en apoyo a la comunidad universitaria y población en general.</t>
  </si>
  <si>
    <t>Actualización de instructores de las academias TI en nuevas tendencias tecnológicas.</t>
  </si>
  <si>
    <t>Ejecución de programa para el fortalecimiento y actualización de conocimientos del staff de la DEGT.</t>
  </si>
  <si>
    <t>Gestión de prácticas profesionales y realización de las 40 horas para apoyar labores de desarrollo de competencias TIC.</t>
  </si>
  <si>
    <t>Planeamiento, gestión y ejecución de evento sobre educacion en TIC.</t>
  </si>
  <si>
    <t>Desarrollo de programa de alfabetización informacional presencial y en línea.</t>
  </si>
  <si>
    <t>Desarrollo de programa de formación continua para bibliotecarios de manera presencial y en línea.</t>
  </si>
  <si>
    <t>Provisión de capacitación en la utilización de equipamiento multimedia instalado en la UNAH.</t>
  </si>
  <si>
    <t>Implementación del Plan de Mercadeo de los servicios de Biblioteca</t>
  </si>
  <si>
    <t>Socialización de los diferentes repositorios digitales de la UNAH</t>
  </si>
  <si>
    <t>Difusión de los servicios TI</t>
  </si>
  <si>
    <t>Promoción de los servicios del CRA</t>
  </si>
  <si>
    <t>Desarrollo de piezas gráficas para la promoción de servicios TI.</t>
  </si>
  <si>
    <t>Diseño y desarrollo web para la personalización de sistemas educativos.</t>
  </si>
  <si>
    <t>Realización de informes de evaluación sobre la actividad del portal web de la UNAH.</t>
  </si>
  <si>
    <t>Revisión de las tendencias mundiales TI para instituciones de educación superior.</t>
  </si>
  <si>
    <t>Análisis técnico de actualizaciones y nuevas tecnologías para su aplicación en las diferentes áreas del conocimiento.</t>
  </si>
  <si>
    <t>Asesoramiento de los editores de revistas académicas para la gestión de sus contenidos electrónicos en la plataforma OJS.</t>
  </si>
  <si>
    <t>Desarollo de talleres para el uso de la plataforma para publicación de revistas académicas en línea.</t>
  </si>
  <si>
    <t>Creación de nuevas aplicaciones TI para la educación, difusión e información en el ámbito universitario.</t>
  </si>
  <si>
    <t>Aprobación y socialización del manual de buenas prácticas para el uso adecuado, ético y solidario de las TIC.</t>
  </si>
  <si>
    <t>Aquisición de títulos y nuevas ediciones de material bibliográfico impreso.</t>
  </si>
  <si>
    <t>Suscripción electrónica a bases de datos de recursos de información.</t>
  </si>
  <si>
    <t>Procesamiento técnico del material bibliográfico adquirido.</t>
  </si>
  <si>
    <t>Mantenimiento de los repositorios institucionales y participación en bibliotecas virtuales internacionales.</t>
  </si>
  <si>
    <t>Desarrollo de nuevos repositorios para la gestión de documentos multimediales.</t>
  </si>
  <si>
    <t>Implementación del Sistema Automatizado del SURI en las URI a nivel nacional.</t>
  </si>
  <si>
    <t>Asesoramiento en la búsqueda de material audiovisual con base a las necesidades del usuario.</t>
  </si>
  <si>
    <t>Provisión a la comunidad universitaria de material audiovisual con fines académicos.</t>
  </si>
  <si>
    <t>Grabación y transmisión de eventos académicos.</t>
  </si>
  <si>
    <t>Préstamo y recepción de material bibliográfico que forma del SURI</t>
  </si>
  <si>
    <t>Compleción de los metadatos de X registros para permitir que el sistema automatizado del SURI sea proveedor de metadatos.</t>
  </si>
  <si>
    <t>Actualizacion y compleción de los metadatos de los registros de material multimedia del catálogo público.</t>
  </si>
  <si>
    <t>Asesoramiento, capacitación y seguimiento a las academias de redes cisco que pertenecen al ASC e ITC de la DEGT-UNAH.</t>
  </si>
  <si>
    <t>Desarollo de materiales didáctico para las academias TI.</t>
  </si>
  <si>
    <t>Producción de material multimedia entornos e-learning.</t>
  </si>
  <si>
    <t>Desarrollo de cursos virtuales</t>
  </si>
  <si>
    <t>Elaboración de investigación en el área de educación virtual.</t>
  </si>
  <si>
    <t>Apoyo a la divulgación de la investigación y el proceso de enseñanza-aprendizaje a través de la utilización de salas multimedia y videoconferencia.</t>
  </si>
  <si>
    <t>Asistencia técnica a la comunidad universitaria para fortalecer el uso de recursos de aprendizaje.</t>
  </si>
  <si>
    <t>Provisión de acceso a tecnología ofimática a la comunidad universitaria.</t>
  </si>
  <si>
    <t>Préstamo a la comunidad universitaria de equipo multimedia.</t>
  </si>
  <si>
    <t>Asesoramiento para la instalación de equipo multimedia.</t>
  </si>
  <si>
    <t>Gestión del proyecto de fortalecimiento del área multimedia del Depto. de Recursos de Aprendizaje.</t>
  </si>
  <si>
    <t>Mantenimiento preventivo del equipo multimedia del CRA.</t>
  </si>
  <si>
    <t>Asesoramiento y soporte técnico para las unidades académicas y administrativas que mantienen servicios de hosting en el Data Center.</t>
  </si>
  <si>
    <t>Ampliación de las redes LAN en la UNAH</t>
  </si>
  <si>
    <t>Gestión del proyecto de la red inalámbrica para la UNAH.</t>
  </si>
  <si>
    <t>Seguimiento a planes de mantenimiento preventivo de aires acondicionados en los cuartos de telecomunicaciones en los centros regionales de la UNAH</t>
  </si>
  <si>
    <t>Mantenimiento del inventario de insumos y equipo para labores de diagnóstico, reparación y mantenimiento de redes y telecomunicaciones.</t>
  </si>
  <si>
    <t>Provisión de soporte técnico para la resolución de incidentes relacionados con la conectividad y apoyo técnico a los usuarios.</t>
  </si>
  <si>
    <t>Desarrollo de entrenamiento en la administración y mantenimiento de las CAN para personal de los centros regionales.</t>
  </si>
  <si>
    <t>Desarrollo de giras de la Dirección Ejecutiva.</t>
  </si>
  <si>
    <t>Gestión de la certificación del Data Center.</t>
  </si>
  <si>
    <t>Desarrollo, mantenimiento y mejora de los sistemas de información de la UNAH y aplicaciones.</t>
  </si>
  <si>
    <t>Asesoramiento y soporte técnico para los servicios TI brindados por la DEGT.</t>
  </si>
  <si>
    <t>Desarrollo de giras a centros regionales para brindar soporte técnico a los sistemas de información implementados.</t>
  </si>
  <si>
    <t>Incorporación de computadoras adquiridas por la institución al dominio institucional en Ciudad Universitaria y dos centros regionales.</t>
  </si>
  <si>
    <t>Diagnóstico, reparación y mantenimiento de equipo ofimático.</t>
  </si>
  <si>
    <t>Gestión del proyecto para el fortalecimiento de la UDI.</t>
  </si>
  <si>
    <t>Apoyo técnico para la gestión electrónica a través de la automatización de los servicios académicos y administrativos.</t>
  </si>
  <si>
    <t>Apoyo técnico para la gestión del HEU a través de la automatización de los procesos.</t>
  </si>
  <si>
    <t>Asesoramiento y capacitación en la digitalización de documentación administrativa.</t>
  </si>
  <si>
    <t>Mantenimiento de los repositorios en línea e interoperando.</t>
  </si>
  <si>
    <t>Seguimiento de la automatización documental administrativa de la UNAH.</t>
  </si>
  <si>
    <t>Implementación de la plataforma de gestión documental administrativa en diferentes unidades de la DEGT.</t>
  </si>
  <si>
    <t>Aprobación y socialización de políticas TI por sistemas de información.</t>
  </si>
  <si>
    <t>Aplicación y socialización del reglamento interno para la comuniad de las academias TI (instructores y estudiantes).</t>
  </si>
  <si>
    <t>2.1.B.2</t>
  </si>
  <si>
    <t>2.1.B.1</t>
  </si>
  <si>
    <t>3.1.1.1</t>
  </si>
  <si>
    <t>3.1.1.2.</t>
  </si>
  <si>
    <t>3.2.2.1.</t>
  </si>
  <si>
    <t>3.2.4.1</t>
  </si>
  <si>
    <t>5.1.3.2.</t>
  </si>
  <si>
    <t>5.1.3.3.</t>
  </si>
  <si>
    <t>5.1.3.4.</t>
  </si>
  <si>
    <t>5.1.4.1</t>
  </si>
  <si>
    <t>6.1.2.1.</t>
  </si>
  <si>
    <t>11.1.1.1.</t>
  </si>
  <si>
    <t>11.1.2.1.</t>
  </si>
  <si>
    <t>11.1.2.2.</t>
  </si>
  <si>
    <t>11.1.2.3.</t>
  </si>
  <si>
    <t>11.2.2.1.</t>
  </si>
  <si>
    <t>14.1.C.1.</t>
  </si>
  <si>
    <t>14.1.A.5.</t>
  </si>
  <si>
    <t>14.1.A.4.</t>
  </si>
  <si>
    <t>14.1.A.3.</t>
  </si>
  <si>
    <t>14.1.A.2.</t>
  </si>
  <si>
    <t>14.1.A.1.</t>
  </si>
  <si>
    <t>17.1.1.4</t>
  </si>
  <si>
    <t>17.1.1.9.</t>
  </si>
  <si>
    <t>17.1.1.10</t>
  </si>
  <si>
    <t>17.1.1.11</t>
  </si>
  <si>
    <t>17.1.1.12</t>
  </si>
  <si>
    <t>17.1.1.13</t>
  </si>
  <si>
    <t>17.1.1.14</t>
  </si>
  <si>
    <t>17.1.1.15</t>
  </si>
  <si>
    <t>No. de unidades académicas, administrativas y de servicio capacitadas en las buenas prácticas para las TI.</t>
  </si>
  <si>
    <t>Creación de páginas web para unidades académicas, administrativas y servicio de la UNAH.</t>
  </si>
  <si>
    <t>Estandarizar los servicios de telecomunicaciones y sistemas de información bajo parametros de QoS.</t>
  </si>
  <si>
    <t>No. de servicios TI estandarizados bajo parámetros QoS</t>
  </si>
  <si>
    <t>Redefinir la estructura organizativa de la DEGT que permita satisfacer los requerimientos internos y externos de la UNAH.</t>
  </si>
  <si>
    <t>Administración de riesgos asociados con la implementación de tecnología estableciendo controles específicos en las actividades TI.</t>
  </si>
  <si>
    <t>Protocolos establecidos para dar respuesta a las incidencias.</t>
  </si>
  <si>
    <t>Evaluación de al menos 4 revistas académicas publicadas por la UNAH para su incorporación en sistemas internacionales de indexación.</t>
  </si>
  <si>
    <t>Gestión de charlas, conferencias y capacitaciones en TIC dirigidas a instituciones públicas y privadas como actividad de vinculación.</t>
  </si>
  <si>
    <t>Realización de la actividad "El Placer de Leer".</t>
  </si>
  <si>
    <t>Desarrollo de Festival de Interculturalidad nacional.</t>
  </si>
  <si>
    <t>5.1.3.1.</t>
  </si>
  <si>
    <t>Participación en la reunión técnica annual de los centros de acopio LATINDEX.</t>
  </si>
  <si>
    <t>Participación activa dentro de la RED AUREA (Red de bibliotecas universitarias de Honduras).</t>
  </si>
  <si>
    <t>Entrenamiento en restauración, preservación y digitalización en la Biblioteca del Congreso de los Estados Unidos para dos personas.</t>
  </si>
  <si>
    <t>17.1.6.1</t>
  </si>
  <si>
    <t>17.3.1.1</t>
  </si>
  <si>
    <t>1.1. Promover  la  capacitación continua de los miembros de la comunidad universitaria para  el desarrollo de las competencias de las TIC.</t>
  </si>
  <si>
    <t>1.2. Apoyar mediante el uso de los espacios y recursos web, las actividades propias de difusión y posicionamiento de la institución en todas las áreas del contexto nacional e internacional</t>
  </si>
  <si>
    <t>1.3. Promover la aplicación de nuevas tecnologías en las diferentes áreas del conocimiento con base en las necesidades institucionales y tendencias mundiales.</t>
  </si>
  <si>
    <t>1.4. Promover el uso adecuado, ético y solidario de las TIC para el desarrollo de la academia, la ciencia y la cultura.</t>
  </si>
  <si>
    <t xml:space="preserve">1.6. Promover el uso de estándares que permitan el intercambio  de información mediante las TICs con otras instituciones de manera rápida y eficiente. </t>
  </si>
  <si>
    <t>Actualizar la oferta de cursos y las modalidades en las que se imparten.</t>
  </si>
  <si>
    <t>No. de revistas académicas evaluadas.</t>
  </si>
  <si>
    <t>Revistas académicas de la UNAH evaluadas.</t>
  </si>
  <si>
    <t>Unidades académicas</t>
  </si>
  <si>
    <t>1. Informes de Evaluación de las Revistas Académicas 2. Revistas participando en Latindex y LAMJOL (Latin American Journals Online)</t>
  </si>
  <si>
    <t>Editores de revistas académicas de la UNAH capacitados en buenas prácticas editoriales.</t>
  </si>
  <si>
    <t>No. de talleres realizados.</t>
  </si>
  <si>
    <t>Depto del Sistema Bibliotecario - DEGT</t>
  </si>
  <si>
    <t>Registro e Informes de Talleres</t>
  </si>
  <si>
    <t>Es importante tener conocimientos en buenas prácticas editoriales para el cumplimiento de estándares internacionales y lograr posteriormente la indexación de las revistas académicas de la UNAH, contribuyendo así a la certificación institucional.</t>
  </si>
  <si>
    <t>No. de alianzas estratégicas establecidas.</t>
  </si>
  <si>
    <t>Proyección de la DEGT ampliada.</t>
  </si>
  <si>
    <t>No. de instituciones públicas y de la empresa privada a quienes se les brinda capacitaciones, charlas y conferencias TIC.</t>
  </si>
  <si>
    <t>Acuerdos de capacitación establecidos entre la DEGT y organizaciones nacionales.</t>
  </si>
  <si>
    <t>Depto de Recursos de Aprendizaje - DEGT</t>
  </si>
  <si>
    <t>Depto. de Formación en TIC - DEGT</t>
  </si>
  <si>
    <t>Instituciones públicas y empresa privada</t>
  </si>
  <si>
    <t>Lista de asistencia de las charlas y capacitaciones brindadas</t>
  </si>
  <si>
    <t>Contribuir al desarrollo de competencias TIC  en la población hondureña a nivel nacional cumpliendo con una de las funciones principales de la UNAH como es la vinculación universidad-sociedad.</t>
  </si>
  <si>
    <t>Comunidad Universitaria y población en general</t>
  </si>
  <si>
    <t>Se requieren de mecanismo para incentivar el emprendedurismo y la microempresa en el sector de las tecnologías de la información y comunicación.</t>
  </si>
  <si>
    <t>Grupos vulnerables y en riesgo capacitados en áreas TIC como contribución institucional al mejoramiento de sus condiciones de vida.</t>
  </si>
  <si>
    <t>No. de proyectos gestionados con diferentes organizaciones.</t>
  </si>
  <si>
    <t>Depto. de Recursos de Aprendizaje - DEGT</t>
  </si>
  <si>
    <t>Grupos vulnerables y en riesgo social</t>
  </si>
  <si>
    <t>Propuesta de Proyectos</t>
  </si>
  <si>
    <t>Las tecnologías de información y comunicación son un eje importante en el desarrollo sostenible a nivel mundial y por lo tanto se pretende contribuir a través del desarrollo de capacidades y habilidades en TIC a la mejora de las condiciones de vida de los miembros de grupos vulnerables y en riesgo social.</t>
  </si>
  <si>
    <t>Estudiantes de primaria y secundaria motivados para la utilización de los recursos bibliográficos disponibles en la biblioteca de la UNAH.</t>
  </si>
  <si>
    <t>No. de visitas guiadas realizadas.</t>
  </si>
  <si>
    <t>Estudiantes de Instituciones de educación primaria y secundaria del país</t>
  </si>
  <si>
    <t>1. Libro de Visitas 2. Intercambio de comunicaciones por diferentes medios.</t>
  </si>
  <si>
    <t>Como actividad de vinculación, la Biblioteca extiende su objetivo de fomentar la lectura a la población estudiantil de los niveles primario y secundario.</t>
  </si>
  <si>
    <t>Porcentaje de avance de la planificación y desarrollo de las actividades.</t>
  </si>
  <si>
    <t>Actividades desarrolladas en apoyo a la promoción del hábito de la lectura dentro de los miembros de la comunidad universitaria.</t>
  </si>
  <si>
    <t>Comunidad universitaria</t>
  </si>
  <si>
    <t>Informe del Evento</t>
  </si>
  <si>
    <t>Es imprescindible el fomento de la lectura, rescate de valores e identidad nacional entre la comunidad universitaria como parte de la formación integral de los estudiantes como ciudadanos hondureños.  Como toda biblioteca, el Sistema Bibliotecario de la UNAH tiene una función de extensión cultural y por tanto debe desarrollar actividades culturales dirigidas a la comunidad a la cual pertenece.</t>
  </si>
  <si>
    <t>Porcentaje de avance de la planificación y desarrollo del evento.</t>
  </si>
  <si>
    <t>Valores e identidad nacional promocionados y fortalecidos dentro de la comunidad universitaria.</t>
  </si>
  <si>
    <t xml:space="preserve">Considerando que la UNAH debe contribuir al reforzamiento de la identidad nacional, el Sistema Bibliotecario dentro de su extensión cultural se suma a dicha tarea mediante actividades orientadas a fortalecer los valores e identidad nacional entre la comunidad universitaria como parte de la formación integral de los estudiantes como profesionales y ciudadanos hondureños. </t>
  </si>
  <si>
    <t>Esta tarea es significativa para dar a conocer al Sistema Bibliotecario y sobre todo para fomentar en los estudiantes el hábito de la lectura pues a través de la actividad el Sistema Bibliotecario busca y llega al estudiantes y no lo espera en sus instalaciones. De igual forma se atrae al estudiante mediante la presentacion de la literatura actualizada disponible en el Sistema Bibliotecario.</t>
  </si>
  <si>
    <t>Actividad desarrollada en apoyo a la promoción del hábito de la lectura dentro de los miembros de la comunidad universitaria.</t>
  </si>
  <si>
    <t>Actividad desarrollada en apoyo a la promoción de valores e identidad nacional aprovechando la fecha de gran significado para la nación hondureña.</t>
  </si>
  <si>
    <t>Hábito de lectura mejorada y fomentada entre los miembros de la comunidad universitaria.</t>
  </si>
  <si>
    <t>No. de círculos de lectores desarrollados.</t>
  </si>
  <si>
    <t>1. Informe Trimestral 2. Listado de Participantes.</t>
  </si>
  <si>
    <t>El Sistema Bibliotecario debe colaborar con el desarrollo académico y cultural de la comunidad universitaria. A través de la lectura y posterior analísis, el Sistema Bibliotecario contribuye a fomentar el pensamiento crítico de los miembros universitarios, elemento importante en la vida universitario de los estudiantes.</t>
  </si>
  <si>
    <t>Unidades académicas informadas de las nuevas adquisiciones y fortalecer sus actividades académicas.</t>
  </si>
  <si>
    <t>No. de unidades académicas en conocimiento de las nuevas adquisiciones del Sistema Bibliotecario.</t>
  </si>
  <si>
    <t>Informe de Actividad</t>
  </si>
  <si>
    <t>Las unidades académicas deben conocer las nuevas adquisiciones realizadas por el Sistema Bibliotecario para el fortalecimiento de sus actividades y áreas académicas acompañandolas de recursos de información actualizados y pertinentes. De igual forma, se aprovecha la actividad para buscar que los docentes se acerquen al Sistema Bibliotecario para apoyar sus procesos de enseñanza e investigación.</t>
  </si>
  <si>
    <t>No. de actividades de planificación, planteamiento y gestión de proyectos</t>
  </si>
  <si>
    <t>Proyectos y planes de desarrollo elaborados y listos para ser gestionados ante las autoridades universitarias y cooperación internacional.</t>
  </si>
  <si>
    <t>OBSERVACIONES</t>
  </si>
  <si>
    <t>ACTIVIDAD CRÍTICA</t>
  </si>
  <si>
    <t>DEGT</t>
  </si>
  <si>
    <t>La implementación de nuevas tecnologías y actualización de las existentes requieren de actividades de planificación y financiamiento para lo cual es necesario elaborar los proyectos.</t>
  </si>
  <si>
    <t>Porcentaje de avance en el proceso de elaboración de propuesta del proyecto.</t>
  </si>
  <si>
    <t>Propuesta del proyecto elaborada y lista para ser presentada.</t>
  </si>
  <si>
    <t>Propuesta del Proyecto</t>
  </si>
  <si>
    <t>Considerando que las oficinas administrativas seran trasladadas al nuevo edificio "Alma Mater" el Sistema Bibliotecar desea contribuir en el diseño y plan de renovación del edificio de la BIblioteca Central con base a las necesidades específicas de las bibliotecas. Es importante considerar que "a los espacios tradicionales de la biblioteca universitaria (sala de lectura, de investigación, hemeroteca, etc…) han de unirse nuevos espacios para el estudio y el trabajo en grupo, el aprendizaje informal y conjunto, la preparación de trabajos con apoyo multimedia, salas de formación, de docencia, espacios de relación y dinamización, etc. y así adaptar las instalaciones, espacios y mobiliario para ofrecer a los estudiantes y profesores lugares confortables para que puedan realizar sus trabajos y aprender en grupo" (Gavilán, Martin. 2009)</t>
  </si>
  <si>
    <t>Capacidad instalada del CRA aumentada y mejorada.</t>
  </si>
  <si>
    <t xml:space="preserve">Necesidad de renovar los espacios para brindar los servicios de información y en apoyo a la presencialidad. Dicha necesidad es evidente cuando la demanda ha superado la capacidad instalada. </t>
  </si>
  <si>
    <t>Personal de la DEGT reclasificado, organizado y estructurado.</t>
  </si>
  <si>
    <t>ACTIVIDAD DE ALTA IMPORTANCIA</t>
  </si>
  <si>
    <t>Departamentos de la DEGT</t>
  </si>
  <si>
    <t xml:space="preserve">Necesidad de tener un ordenamiento de los puestos en la Dirección Ejecutiva de Gestión de Tecnología conforme al manual de puestos y salarios y en concordancia con las tendencias y estandares internacionales en el área de las TIC. </t>
  </si>
  <si>
    <t>Bibliotecarios actualizados en aplicación de estándares internacionales para la publicación de las revistas académicas institucionales.</t>
  </si>
  <si>
    <t>La UNAH, a través de su Sistema Bibliotecario, es un centro nacional de acopio de Latindex por tanto debe asistir a las reuniones para dar seguimiento a los compromisos adquiridos y mantener su status de centro de acopio para todo el país.</t>
  </si>
  <si>
    <t>Informe de Participación de la Reunión</t>
  </si>
  <si>
    <t>Bibliotecarios UNAH</t>
  </si>
  <si>
    <t>Depto. del Sistema Bibliotecario - DEGT</t>
  </si>
  <si>
    <t>Negociaciones con proveedores de recursos de información electrónicos establecidas y capacitaciones del personal bilbiotecario nacional gestionadas.</t>
  </si>
  <si>
    <t>Ayudas memorias</t>
  </si>
  <si>
    <t>El Sistema Bibliotecario necesita trabajar en forma conjunta con sus pares nacionales para establecer iniciativas en pro del desarrollo de las bibliotecas con miras a alcanzar una verdadera democratización de la información.</t>
  </si>
  <si>
    <t>Talento humano capacitado en nuevas técnicas de restauración y preservación previa a la digitalización.</t>
  </si>
  <si>
    <t>Depto. de Recursos de Aprendizaje, Depto. del Sistema Bibliotecario - DEGT</t>
  </si>
  <si>
    <t>Personal técnico de la DEGT</t>
  </si>
  <si>
    <t>Certificación, Diploma o Constancia de participación.</t>
  </si>
  <si>
    <t>El Sistema Bibliotecario y la Unidad Digital de Información requieren fortalecer su conocimientos en las áreas de restauración, preservación y digitalización de documentación diversa, principalmente histórica parte del patrimonio documental del país y el cual se está perdiendo por la falta de personal debidadamente capacitado para su restauración y preservación. Tanto el Sistema Bibliotecario como la Unidad Digital de Información se han destacado en los temas ya indicados y siendo reconocidos a nivel nacional y regional por su desempeño. Esta actividad forma parte de acuerdos verbales con funcionarios de la Biblioteca del Congreso de los Estados Unidos quienes firmaran un acuerdo con la Cancillería para apoyar a diversas instituciones, incluyendo la UNAH y quien tendrá mayor relevancia dado su función académica,de vinculación e investigación.</t>
  </si>
  <si>
    <t>Sistema Bibliotecario de la UNAH integrado y participando en las acciones y acuerdos regionales.</t>
  </si>
  <si>
    <t>Sistema Bibliotecario</t>
  </si>
  <si>
    <t>Informe del Viaje</t>
  </si>
  <si>
    <t>El Sistema Bibliotecario necesita cumplir con los compromisos adquiridos a nivel regional y  trabajar en forma conjunta con pares nacionales, regionales e internacionales para establecer iniciativas en pro del desarrollo de las bibliotecas con miras a alcanzar una verdadera democratización de la información.</t>
  </si>
  <si>
    <t>Novedades en cuanto a producción bibliográfica identificadas en apoyo al desarrollo de colecciones del Sistema Bibliotecario.</t>
  </si>
  <si>
    <t>Informe de Viaje</t>
  </si>
  <si>
    <t>El Sistema Bibliotecario de la UNAH al ser una de las bibliotecas más grandes del país debe mantenerse actualizado respecto a las novedades en producción bibliográfica y establecer contacto con las diferentes editoriales con el fin de apoyar el desarrollo de las diversas colecciones del Sistema Bibliotecario.</t>
  </si>
  <si>
    <t>Actividades de internacionalización de la DEGT identificadas y registradas.</t>
  </si>
  <si>
    <t>Dirección Ejecutiva - DEGT</t>
  </si>
  <si>
    <t>VRI</t>
  </si>
  <si>
    <t>Informe de Internacionalización de la DEGT 2007-2015</t>
  </si>
  <si>
    <t>La DEGT debe incorporarse a los esfuerzos institucionales de identificar las actividades de internacionalización realizadas a fin de sumarlas al registro de las acciones de internacionalización desarrollado por la VRI con el objetivo de visibilizar y promocionar la internacionalización de la educación superior por la UNAH.</t>
  </si>
  <si>
    <t>Catálogo de cursos actualizado para ser difundido en la comunidad  universitaria y población en general.</t>
  </si>
  <si>
    <t>Porcentaje de avance en el proceso de actualización de cursos.</t>
  </si>
  <si>
    <t>Comunidad universitaria y población en general</t>
  </si>
  <si>
    <t>Catálogo de Cursos en TIC</t>
  </si>
  <si>
    <t>Las tecnologías de información y comunicación se actualizan constantemente y por tanto se requiere de la actualización de los cursos dirigidos a mejorar las competencias para el  uso de la mismas. Un elemento clave para obtener el máximo beneficio de las tecnologías de la información y comunicación es el usuario de las mismas pues si este no tiene la capacidad de utilizar las mismas dificilmente podrá beneficiarse de ellas y por el contrario tendrá el efecto contrario.</t>
  </si>
  <si>
    <t>No. de manuales y materiales de apoyo elaborados.</t>
  </si>
  <si>
    <t>Manuales y materiales de apoyo elaborados y listos para ser entregadosen formato digital a los usuarios.</t>
  </si>
  <si>
    <t>Manuales y Materiales de Apoyo en formato digital e impreso</t>
  </si>
  <si>
    <t>Se ha identificado la necesidad de que los participantes de los cursos TIC cuenten con manuales y materiales de apoyo para que puedan obtener el máximo provecho de las capacitaciones.</t>
  </si>
  <si>
    <t>No. de publicaciones digitales, presenciales e impresas.</t>
  </si>
  <si>
    <t>Comunidad universitaria y público en general con conocimiento de los cursos para su educación continua en las áreas TIC.</t>
  </si>
  <si>
    <t>Para la promoción de las capacitaciones en  TIC es vital difundir la oferta de cursos a través de la publicación del catálogo de cursos TIC por los medios impresos y digitales haciendo uso sobre todo de los canales de comunicación digitales con el objetivo de reducir los costos de impresión, sin embargo también deben ser considerados como medios de difusión.</t>
  </si>
  <si>
    <t>1. Catálogo de cursos. 2. Publicaciones digitales, presenciales e impresos.</t>
  </si>
  <si>
    <t>Depto. de Recursos de Aprendizaje, Depto de Formación en TIC - DEGT</t>
  </si>
  <si>
    <t>Instrumentos para diagnóstico de competencias TIC aplicados</t>
  </si>
  <si>
    <t>No. de instrumentos para el diagnóstico de competencias TIC aplicados.</t>
  </si>
  <si>
    <t>Existe la necesidad de identificar el nivel de competencias TIC de los miembros de la comunidad universitaria y la población general que requieren de los cursos TIC. Lo anterior con el objetivo de enfocar y mejorar los cursos TIC hacia un verdadero desarrollo de las competencias TIC.</t>
  </si>
  <si>
    <t>Instrumentos de Diagnóstico de Competencias TIC</t>
  </si>
  <si>
    <t xml:space="preserve">Necesidades de capacitación por unidades académicas y administrativas identificadas y oferta de cursos propuesta. </t>
  </si>
  <si>
    <t>No. de unidades con diagnóstico y propuesta de oferta especializada de capacitaciones.</t>
  </si>
  <si>
    <t>A fin de optimizar recursos y tiempo es importante identificar las necesidades especiales por cada una de las unidades académicas y administrativas pues cada una de ellas según sus funciones y actividades que realiza necesita de capacitaciones en diferentes herramientas y recursos TIC.</t>
  </si>
  <si>
    <t>Diagnóstico y Propuestas de Oferta Especializada en Capacitación TIC para cada unidad.</t>
  </si>
  <si>
    <t>Unidades académicas y administrativas</t>
  </si>
  <si>
    <t>No. de instrumentos para la evaluación de los cursos TIC aplicados.</t>
  </si>
  <si>
    <t>Instrumento para evaluación de los cursos TIC diseñados y listos para su aplicación.</t>
  </si>
  <si>
    <t>Necesidad de contar con una herramienta para la medición de la satisfacción de los participantes de los cursos TIC. Lo anterior permitirá identificar que factores o elementos se deben mejorar.</t>
  </si>
  <si>
    <t>Instrumento de Evaluación de los Cursos TIC</t>
  </si>
  <si>
    <t>Autoridades universitarias capacitadas en el uso de la PCI.</t>
  </si>
  <si>
    <t>Autoridades universitarias de la UNAH</t>
  </si>
  <si>
    <t>Las autoridades universitarias deben contar con las competencias TIC necesarias para usar y manejar la Plataforma de Comunicación Integrada de la UNAH (PCI-UNAH). Esta es una herramienta TIC que facilita muchas funciones administrativas como son la comunicación, administración de tareas, administración de agenda y reuniones en línea, entre otras.</t>
  </si>
  <si>
    <t>Informe de Capacitación.</t>
  </si>
  <si>
    <t>Programa de formación en TIC para CURVA, CURLA y sus CRAED elaborado e implementado.</t>
  </si>
  <si>
    <t>Porcentaje de avance en el proceso de ejecución del programa.</t>
  </si>
  <si>
    <t>Centros regionales y CRAED</t>
  </si>
  <si>
    <t>1. Documento del Programa 2. Listas de Asistencias, 3. Informes de Capacitación 4. Registro de Cursos</t>
  </si>
  <si>
    <t>Se desea fortalecer el uso de la PCI por parte de los usuarios en los diferentes centros regionales y CRAED. Con esta actividad se pretender fortalecer competencias TIC y disminuir el número de solicitudes de soporte técnico para la PCI. De igual forma, permitirá la mejora de la comunicación entre las poblaciones de los centros regionales pues se podrá hacer uso de las reuniones en línea, entre otros beneficios.</t>
  </si>
  <si>
    <t>Programa de formación en TIC para CU elaborado e implementado.</t>
  </si>
  <si>
    <t>No. de capacitaciones, conferencias y charlas sobre TIC brindadas en Ciudad Universitaria.</t>
  </si>
  <si>
    <t>La necesidad de desarrollar y fortalecer competencias TIC es permanente pues la evolución o actualización de las TIC es constante. Un elemento clave para obtener el máximo beneficio de las tecnologías de la información y comunicación es el usuario de las mismas pues si este no tiene la capacidad de utilizar las mismas dificilmente podrá beneficiarse de ellas y por el contrario tendrá el efecto contrario.</t>
  </si>
  <si>
    <t>Cuidad Universitaria</t>
  </si>
  <si>
    <t>Depto. de Formación en TIC, Depto de Recursos de Aprendizaje - DEGT</t>
  </si>
  <si>
    <t>Publicidad actualizada y con información pertinente a los servicios de formación actuales.</t>
  </si>
  <si>
    <t>No. de actualizaciones anuales de publicidad de los servicios de formación.</t>
  </si>
  <si>
    <t>Material publicitario impreso y en formato digital</t>
  </si>
  <si>
    <t>La información en los materiales de difusición cambian  según la oferta de cursos vigentes para cada periodo académico pues se adecua a la demanda de los mismos.</t>
  </si>
  <si>
    <t>Formación en TIC de la DEGT posicionada a nivel de UNAH como centro de capacitaciones en TI.</t>
  </si>
  <si>
    <t>Porcentaje de avance en la ejecución de estrategias de mercadeo.</t>
  </si>
  <si>
    <t>Se ha identificado que el Depto de Formación en TIC puede posicionarse mejor en el mercado de formación en TIC a nivel institucional y nacional, por tanto debe establecer los mecanismos que le permitan hacerlo.</t>
  </si>
  <si>
    <t>Informe de Ejecución</t>
  </si>
  <si>
    <t>Porcentaje de avance en el proceso de gestión de la alianza estratégica.</t>
  </si>
  <si>
    <t>Alianza estratégica gestionada y lista para el establecimiento de un acuerdo inter-unidad.</t>
  </si>
  <si>
    <t>Estudiantes de la unidad con la que se establezca la alianza.</t>
  </si>
  <si>
    <t>Propuesta de Acuerdo entre DEGT y la unidad.</t>
  </si>
  <si>
    <t>La formación continua y certificación en TIC es en ocasiones muy costosa por lo que las personas con bajos recursos económicas no pueden acceder a los programas de formación. Dado lo anterior, es necesario establecer los mecanismos para que estas personas también tengan la posibilidad de formarse en un área técnica que complemente su formación académica formal con la cual puede encontrar oportunidades de empleo dentro del mercado laboral hondureño y global.</t>
  </si>
  <si>
    <t>Se ha identificado la necesidad de que los egresados de las unidades académicas dominen herramientas TIC para su posicionamiento dentro del mercado laboral.</t>
  </si>
  <si>
    <t>Políticas de acceso a programas de formación en TIC socializadas e implementandose.</t>
  </si>
  <si>
    <t>Lista de asistencia a charlas sobre las Políticas de Acceso a Programas de Formación en TIC</t>
  </si>
  <si>
    <t>Instructores TI actualizados y capacitando en nuevas tendencias tecnológicas.</t>
  </si>
  <si>
    <t>No. de instructores capacitadados y actualizados.</t>
  </si>
  <si>
    <t>Instructores y Coordinadores de la  Academias TI de la DEGT</t>
  </si>
  <si>
    <t>Diploma, Certificado o Constancia de Participación.</t>
  </si>
  <si>
    <t>Para mantener la calidad y los estándares establecidos por las Academias TI, como la Academia CISCO, a nivel internacional se requiere de la actualización constante de los instructores.</t>
  </si>
  <si>
    <t>DEGT fortalecida a nivel del staff.</t>
  </si>
  <si>
    <t>Porcentaje de ejecución del programa.</t>
  </si>
  <si>
    <t>Depto de Formación en TIC - DEGT</t>
  </si>
  <si>
    <t>Personal de al DEGT</t>
  </si>
  <si>
    <t>Informe de Ejecución del Programa</t>
  </si>
  <si>
    <t>Las tecnologías de la información y comunicación evolucionan constantemente y por tanto se requiere de personal capacitado para mantener, mejorar y brindar más servicios TI.</t>
  </si>
  <si>
    <t>Estudiantes universitarios fortalecidos con experiencia laboral y mayores competencias TIC.</t>
  </si>
  <si>
    <t>No. de estudiantes de nivel superior realizando su práctica profesional en el Depto. de Formación en TIC.</t>
  </si>
  <si>
    <t>Estudiantes universitarios</t>
  </si>
  <si>
    <t xml:space="preserve">Nota de aceptación de solicitud de realización de práctica </t>
  </si>
  <si>
    <t>Brindar la oportunidad e realizar la práctica profesional en el Depto. de Formación en TIC aprovechando el talento humano proveniente de la misma institución y el cual a su vez se fortalecerá con experiencia profesional y nuevos conocimientos en TIC.</t>
  </si>
  <si>
    <t>Evento realizado y UNAH mejor posicionada en TIC a nivel nacional.</t>
  </si>
  <si>
    <t>Porcentaje de avance en el proceso de planteamiento, gestión y ejecución del evento.</t>
  </si>
  <si>
    <t>Propuesta del evento, bases de datos del registro del evento, informe de ejecución.</t>
  </si>
  <si>
    <t>Las TIC muchas veces no llegan de manera directa a los usuarios finales, por tanto es importante poner a disposición oportunidades de acceso al mundo digital y fomento del emprendimiento tecnológico, el cual se ha identificado existe en país pero que requiere de promoción y actividades de fortalecimiento.</t>
  </si>
  <si>
    <t>Gestión para la puesta en marcha de la Mesa de Ayuda.</t>
  </si>
  <si>
    <t>Mesa de Ayuda instalada y funcionando.</t>
  </si>
  <si>
    <t>Porcentaje de avance en el proceso de gestión e instalación.</t>
  </si>
  <si>
    <t>Se requere de un mecanismo que facilite la comunicación entre el equipo de soporte y los usuarios de los servicios TI brindados por la DEGT para ayudar a resolver los problemas además de llevar un regsitro y control de incidentes teniendo como consecuencia tendencias sobre las debilidades en competencias TIC y servicios TI.</t>
  </si>
  <si>
    <t>1. Informe de gestión de la propuesta de la Mesa de Ayuda 2. Estadísticas de soporte</t>
  </si>
  <si>
    <t>Depto. de Formación en TIC, Depto de Sistemas de Información, Depto de Redes y Telecomunicaciones, Depto del Sistema BIbliotecario - DEGT</t>
  </si>
  <si>
    <t>Usuarios capacitados y con habilidades informativas desarrolladas.</t>
  </si>
  <si>
    <t>Registro de Talleres</t>
  </si>
  <si>
    <t>Necesidad del desarrollo de competencias informacionales que garanticen el uso ético de la información y la producción de nuevo conocimiento.</t>
  </si>
  <si>
    <t>Bibliotecarios capacitados para la gestión de bibliotecas.</t>
  </si>
  <si>
    <t>No. de bibliotecarios capacitados.</t>
  </si>
  <si>
    <t>Depto. del Sistemba Bibliotecario - DEGT</t>
  </si>
  <si>
    <t>Bibliotecarios de la UNAH</t>
  </si>
  <si>
    <t>Registro de Talleres y  listas de asistencia.</t>
  </si>
  <si>
    <t>Necesidad de estandarizar los servicios prestados por el SURI a nivel nacional. Fortalecer las bibliotecas en los centros regionales, una demanda común por parte de los estudiantes.</t>
  </si>
  <si>
    <t>La calidad de imágenes en los documentos digitales, tratados por la Unidad Digital de Información, mejorada.</t>
  </si>
  <si>
    <t>Personal de la DEGT</t>
  </si>
  <si>
    <t>Certificación o Diploma</t>
  </si>
  <si>
    <t>La Unidad Digital de Información se ha destacado por la calidad en los procesos  de digitalización por tanto es importante mantener actualizado a su personal a traves de capacitaciones y certificaciones en el manejo de apliaciones para el tratamiento técnico documental.</t>
  </si>
  <si>
    <t>Personas capacitadas en la utilización de equipo multimedia.</t>
  </si>
  <si>
    <t>No. de personas capacitadas para el uso de equipamiento multimedia</t>
  </si>
  <si>
    <t>Comunidad Universitaria</t>
  </si>
  <si>
    <t>Lista de capacitaciones</t>
  </si>
  <si>
    <t>El equipo multimedia requiere de ciertos conocimientos para su óptima utilización en este sentido el Departamento de Recursos de Aprendizaje cuenta con personal altamente cualificado para compartir los conocimientos. De esta manera se contribuye a la uso y cuidado óptimo de los recursos de la institución, en este caso el equipo multimedia.</t>
  </si>
  <si>
    <t>Plan de mercadeo socializado y ejecutado.</t>
  </si>
  <si>
    <t>Porcentaje de ejecución del plan de mercadeo.</t>
  </si>
  <si>
    <t>Informe de Ejecución del Plan de Mercadeo</t>
  </si>
  <si>
    <t>1. Aumento de la visibilización de los diferentes respositorios de la UNAH.</t>
  </si>
  <si>
    <t>2. Incremento en el número de comunidades en los diferentes repositorios.</t>
  </si>
  <si>
    <t>No. de promocionales en digital, presencial e impresos.</t>
  </si>
  <si>
    <t>1. Publicaciones digitales e impresas 2. Registro de charlas, talleres, conferencias y reuniones</t>
  </si>
  <si>
    <t>1. Comunidades en Repositorios de la UNAH.</t>
  </si>
  <si>
    <t>Los repositorios de la UNAH cuentan con información de interés para la comunidad académica nacional e internacional por tal razón se vuelve importante su promoción y visibilización en la comunidad universitaria.</t>
  </si>
  <si>
    <t>No. de publicaciones en redes sociales y sitios web</t>
  </si>
  <si>
    <t>Servicios TI difundidos para su uso por parte de los miembros de la comunidad universitaria.</t>
  </si>
  <si>
    <t>No. de charlas informativas</t>
  </si>
  <si>
    <t>Depto. de Recursos de Aprendizaje, Depto de Formación en TIC, Depto del Sistema Bibliotecario, Dirección Ejecutiva - DEGT</t>
  </si>
  <si>
    <t>Publicaciones  en redes sociales y sitios web</t>
  </si>
  <si>
    <t>Lista de asistencia de las charlas informativas brindadas</t>
  </si>
  <si>
    <t>La DEGT es la unidad académica-administrativa responsible de formular e implementar las políticas TIC de la UNAH al igual que de la administración de la infraestructura de red de datos y telecomunicaciones como de los sistemas de información que funcionan a través de esta infraestructura. La DEGT a lo largo de los años ha desarrollado y ofrecido una gran cantidad de servicios TI para apoyar las actividades académicas y administrativas de la UNAH sin embargo muchos miembros de la comunidad universitaria no conocen estos servicios o no saben a quien dirigirse para cualquier consulta o reclamo.</t>
  </si>
  <si>
    <t>La comunidad universitaria necesita conocer los servicios que ofrece el CRA ya que estos servicios se vuelven un apoyo para el desarrollo de las actividades académicas.</t>
  </si>
  <si>
    <t>Piezas gráficas para difusión de servicios y eventos creadas y distribuidas por diferentes medios.</t>
  </si>
  <si>
    <t>Catálogo de Artes</t>
  </si>
  <si>
    <t>Para difundir los servicios TI se debe contar con piezas gráficas actualizadas y que atraigan a los usuarios de esos servicios a fin de que los conozcan  y puedan utilizarlos.</t>
  </si>
  <si>
    <t>Galería de fotografías disponibles para la difusión de los eventos y servicios TI</t>
  </si>
  <si>
    <t>1. No.  de  eventos cubiertos.</t>
  </si>
  <si>
    <t>2. No. de galerías de imagen creadas</t>
  </si>
  <si>
    <t>Registro y producción fotográfica para la difusión de servicios TI y eventos.</t>
  </si>
  <si>
    <t>Galerías digitales disponibles</t>
  </si>
  <si>
    <t>Es importante contar con fotografías de las actividades desarrolladas por la DEGT que sirvan no sólo para la difusión de los servicios TI sino también para la memoria y el registro del aporte que la DEGT hace día con día a través de sus actividades académicas y administrativas.</t>
  </si>
  <si>
    <t>Sistemas y servicios adecuados a la imagen institucional.</t>
  </si>
  <si>
    <t>No. de sistemas educativos personalizados mediante desarrollos web.</t>
  </si>
  <si>
    <t>Para promover el acceso y uso de los espacios web, recursos y sistemas educativos se debe contar con una interfaz apropiada que facilite la navegación para el usuario. Esta interfaz debe ser intuitiva. Es importante esta actividad pues se requiere de adaptar cada uno de los espacios y sistemas educativos a las normas instituciones y a la imagen institucional.</t>
  </si>
  <si>
    <t xml:space="preserve">1. Metabuscador activo 2. Repositorios open source activos
</t>
  </si>
  <si>
    <t>No. de páginas web para unidades académicas, administrativas y de servicio.</t>
  </si>
  <si>
    <t>Páginas web activas</t>
  </si>
  <si>
    <t>Posicionar los servIcios de informacion que presta el Sistema Bibliotecario a nivel local</t>
  </si>
  <si>
    <t>Es importante que las unidades académicas, administrativas y de servicio dispongan de una página web propia dentro del portal institucional para difundir información de interés para estudiantes y población en general ya que se considera un recurso web de difusión y posicionamiento de la institución.</t>
  </si>
  <si>
    <t>Porcentaje del proceso de elaboración del informe</t>
  </si>
  <si>
    <t>Actividad del portal web evaluada y visibilizada.</t>
  </si>
  <si>
    <t>Informe de Eavluación</t>
  </si>
  <si>
    <t>Es importante evaluar la actividad del Portal Web pues este es un espacio y recurso web de difusión y posicionamiento de la institución.</t>
  </si>
  <si>
    <t>Actividades de las Academias TI reguladas.</t>
  </si>
  <si>
    <t>Miembros de la comunidad de Academias TI</t>
  </si>
  <si>
    <t>1. Lista de participantes en las charlas 2. Regalmento interno de comunidad de las Academias TI.</t>
  </si>
  <si>
    <t>Se requiere de un reglamento interno dirigido a instructores y estudiantes de las Academias TI.</t>
  </si>
  <si>
    <t>Servicio de digitalización para terceros normado y mejorado.</t>
  </si>
  <si>
    <t xml:space="preserve">   </t>
  </si>
  <si>
    <t>Unidades de la DEGT utilizando la aplicación en pro de la mejora de los procesos y optimizacion de los recursos de la DEGT.</t>
  </si>
  <si>
    <t>No. de unidades utilizando la aplicación.</t>
  </si>
  <si>
    <t>Informe Técnico del Uso de la Aplicación</t>
  </si>
  <si>
    <t>Necesidad de contar con repositorio que permita recuperar la infomración de manera eficiente y contribuya por tanto a la toma de decisiones.</t>
  </si>
  <si>
    <t>Gestión documental administrativa automatizada para la pronta recuperación de la información.</t>
  </si>
  <si>
    <t>No. de nuevas unidades que formen parte del repositorio de documentación administrativa</t>
  </si>
  <si>
    <t>Unidades administrativas</t>
  </si>
  <si>
    <t>Información de acceso abierto publicado visibilizado a través del repositorio intitucional y los repositorios internacionales.</t>
  </si>
  <si>
    <t xml:space="preserve">No. de visitas a los repositorios </t>
  </si>
  <si>
    <t>Estadística de uso de los diferentes repositorios.</t>
  </si>
  <si>
    <t>Los repositorios visibilizan la producción científica de la UNAH y el patrimonio documental del país por lo que su operación es actualmente importante.</t>
  </si>
  <si>
    <t>Unidades administrativas con personal capacitado en el proceso de digitalización y uso del sistema de gestión documental que permitirá incorporar sus unidades al repositorio institucional.</t>
  </si>
  <si>
    <t>1. No. de unidades incorporadas al repositorio institucional.</t>
  </si>
  <si>
    <t>2. No. de personas capacitadas.</t>
  </si>
  <si>
    <t>Informe Técnico de Estadísticas del Sistema de Gestión Documental</t>
  </si>
  <si>
    <t>Registro de Capacitaciones</t>
  </si>
  <si>
    <t>Facilitado el acceso a servicios académicos y administrativos disponibles electrónicamente para los usuarios.</t>
  </si>
  <si>
    <t>No. de servicios académicos y administrativos automatizados.</t>
  </si>
  <si>
    <t>Como parte del gobierno electrónico, la gestión electrónica es un elemento fundamental…</t>
  </si>
  <si>
    <t>Plantillas o formularios en línea por servicio automatizado.</t>
  </si>
  <si>
    <t>Depto. de Sistemas de Información - DEGT</t>
  </si>
  <si>
    <t>Equipo multimedia adquirido con base a las especificaciones técnicas requeridas.</t>
  </si>
  <si>
    <t>Elaboración de dictamenes de especificaciones técnicas a solicitud de las unidades académicas y administrativas para la adquisición de equipo multimedial.</t>
  </si>
  <si>
    <t>No. de dictámenes elaborados</t>
  </si>
  <si>
    <t>Dictamenes elaborados</t>
  </si>
  <si>
    <t>El CRA como unidad encargada y conocedora de los equipos multimedia debe proporcionar las especificaciones técnicas para la adquisición de equipo multimedia que responda a las necesidades de los usuarios.</t>
  </si>
  <si>
    <t>Equipo ofimático funcionando.</t>
  </si>
  <si>
    <t>No. de dispositivos ofimáticos a los cuales se les dio soporte técnico.</t>
  </si>
  <si>
    <t>Informe Estadístico de Soporte Técnico para Equipo Ofimático</t>
  </si>
  <si>
    <t>Todo equipo ofimático requiere en cierto momento de soporte técnico.</t>
  </si>
  <si>
    <t>Uso de las computadoras optimizado, incidencias de soporte disminuidas, seguridad informática e imagen de la institución fortalecida.</t>
  </si>
  <si>
    <t>No. de computadoras ingresadas al dominio institucional.</t>
  </si>
  <si>
    <t>Por disposición de la autoridad nacional en telecomunicaciones se debe contar con información sobre los equipos conectados a la UNAHnet. Se optimiza el uso de las computadoras institucionales</t>
  </si>
  <si>
    <t>Informe Estadístico de Ingreso de Computadoras al Dominio Institucional</t>
  </si>
  <si>
    <t>Centros regionales fortalecidos con sistemas de información funcionando correctamente y respaldado con soporte técnico.</t>
  </si>
  <si>
    <t>No. de visitas a los centros regionales</t>
  </si>
  <si>
    <t>Depto de Sistemas de Información - DEGT</t>
  </si>
  <si>
    <t>Centros Regionales</t>
  </si>
  <si>
    <t>1. Sistemas de Información institucionales funcionanado en centros regionales 2. Informes de Gira</t>
  </si>
  <si>
    <t>Los centros regionales universitarios requieren apoyo técnico para el soporte, mantenimiento y actualizaciónde los sistemas de información que tienen instalados. La DEGT necesita mejorar su presencia y coordinación con los centros regionales para conocer de sus necesidades y a la vez brindar los lineamientos para el mejor uso de las TIC.</t>
  </si>
  <si>
    <t>Comunidad universitaria asesorada y apoyada técnicamente para el uso de los servicios TI brindados por la DEGT.</t>
  </si>
  <si>
    <t>No. de solicitudes de soporte técnico para los servicios TI brindados por la DEGT.</t>
  </si>
  <si>
    <t>Informe Estadístico de Soporte Técnico a los Servicios TI de la DEGT</t>
  </si>
  <si>
    <t>UNAH fortalecida con software para la optimización de los procesos académicos y administrativos.</t>
  </si>
  <si>
    <t>1. No. de aplicaciones informáticas adquiridas con licencias y certificados 2. Software libre aplicado 3. No. de sistemas de información desarrollados y documentados 4. No. de sistemas de información mejorados.</t>
  </si>
  <si>
    <t>Licencias, certificados de seguridad, Actas de Recepción de sistemas de información, Informes de Avances y Mejoras</t>
  </si>
  <si>
    <t>Para facilitar los procesos académicos y administrativos se requiere de la implementación de sistemas de información y aplicación de software.</t>
  </si>
  <si>
    <t>Necesidades de centros regionales identificadas y  coordinación entre DEGT y centros regionales fortalecida.</t>
  </si>
  <si>
    <t>No. de centros regionales visitados.</t>
  </si>
  <si>
    <t>Informes de Giras</t>
  </si>
  <si>
    <t>La DEGT necesita Fortalecer la coordinación con las direcciones de los centros regionales a fin de identificar y dar respuesta a las necesidades relacionadas con las TIC.</t>
  </si>
  <si>
    <t>Unidades académicas y administrativas con conexión a internet e intranet.</t>
  </si>
  <si>
    <t>No. de solicitudes de soporte técnico para incidentes de conectividad atendidas.</t>
  </si>
  <si>
    <t>Depto de Redes y Telecomunicaciones - DEGT</t>
  </si>
  <si>
    <t>Reportes técnicos sobre incidentes y soporte técnico.</t>
  </si>
  <si>
    <t>Apoyar a las unidades administrativas y académicas en el desempeño de sus funciones asegurandoles el acceso al internet e intranet.</t>
  </si>
  <si>
    <t>Depto de redes y telecomunicaciones contando con insumos para la realización de labores de mantenimiento y reparación de la UNAHnet.</t>
  </si>
  <si>
    <t>No. de gestiones de compras de los insumos requeridos para actividades de mantenimento de la red de datos.</t>
  </si>
  <si>
    <t>Depto de Gestión y Apoyo Administrativo, Depto de Redes y Telecomunicaciones - DEGT</t>
  </si>
  <si>
    <t>Inventario de Insumos</t>
  </si>
  <si>
    <t>Contar con los insumos para las labores de diagnóstico, reparación y mantenimiento de la red de datos. Estos insumos de igual forma serviran para ampliar las LAN cuando se requiera en un caso fortuito. De no contar con estos insumos el Depto. de Redes y Telecomunicaciones no podrá responder a casos donde la red física se encuentre dañada y se vea interrumpido el servicio de internet o intranet.</t>
  </si>
  <si>
    <t>Servicios de hosting operando de manera óptima e incrementados.</t>
  </si>
  <si>
    <t>No. de solicitudes de soporte técnico respecto al servicio de hosting respondidas.</t>
  </si>
  <si>
    <t>Informe Estadístico de Soporte Técnico para Servicio de Hosting</t>
  </si>
  <si>
    <t>Existen unidades que cuenta con personal técnico para el mantenimiento y desarrollo de sus propias aplicaciones y la DEGT posee y proporciona la infraestructura necesaria para el funcionamiento de las mismas.</t>
  </si>
  <si>
    <t>Equipo multimedia del CRA funcionando.</t>
  </si>
  <si>
    <t>No. de jornadas de mantenimiento realizadas</t>
  </si>
  <si>
    <t>Depto. de Recursos de Aprendizaje</t>
  </si>
  <si>
    <t>Informe de Mantenimiento de Equipo Multimedia</t>
  </si>
  <si>
    <t>Para alargar la vida útil de los equipos multimedia, el personal del Depto de Recursos de Aprendizaje realiza dos jornadas de mantenimiento preventivo anual.</t>
  </si>
  <si>
    <t>Equipo multimedia instalado en la UNAH.</t>
  </si>
  <si>
    <t>No. de Instalaciones de equipo multimedia.</t>
  </si>
  <si>
    <t>Reporte de Instalacion</t>
  </si>
  <si>
    <t>El Depto de Recursos de Aprendizaje cuenta con personal calificado con conocimientos técnicos y experiencia para la instalación de equipo multimedia. Es importante instalar correctamente el equipo multimedia para poder utilizarlo de manera óptima y alargar su vida útil evitando todo momento dañarlo.</t>
  </si>
  <si>
    <t>Comunidad universitaria utilizando equipo multimedia para el desarrollo de eventos y actividades académicas.</t>
  </si>
  <si>
    <t>No. de préstamos de equipo multimedia</t>
  </si>
  <si>
    <t>Informe del Sistema de Inventario de Equipo Multimedia</t>
  </si>
  <si>
    <t>En muchas ocasiones para el desarrollo de actividades académicas y de eventos se requiere de equipo multimedia y el Depto de Recursos de Aprendizaje puede proporcionarlo en apoyo a las unidades académicas y administrativas.</t>
  </si>
  <si>
    <t>Acceso a tecnología ofimática ampliada para la comunidad universitaria.</t>
  </si>
  <si>
    <t>No. de visitas de usuarios</t>
  </si>
  <si>
    <t>Estadísticas y reportes del sistema de administración del jardín tecnológico</t>
  </si>
  <si>
    <t>La DEGT proporciona a la comunidad universitaria espacios dentro de los cuales tiene acceso a equipo ofimático para la realización de actividades académicas y administrativas. Dichos espacios es importante mantenerlos ya que apoyan al desarrollo de los miembros de la comunidad universitaria en sus actividades quienes buscan estos espacios pues el acceso es gratuito.</t>
  </si>
  <si>
    <t>Comunidad universitaria haciendo mayor uso de los recursos de aprendizaje.</t>
  </si>
  <si>
    <t>No. de asistencias a usuarios</t>
  </si>
  <si>
    <t>Estadísticas y reportes de servicio al usuario</t>
  </si>
  <si>
    <t>En el Centro de Recursos de Aprendizaje se le brindan a los usuarios apoyo técnico para la utilización de los recursos de aprendizaje de esta forma se fortalece tanto las competencias TIC de los usuarios como sus actividades académicas.</t>
  </si>
  <si>
    <t>Divulgación de la investigación y proceso enseñanza-aprendizaje fortalecidos.</t>
  </si>
  <si>
    <t>No. de Reservas en el Sistema de Reservas de Salas</t>
  </si>
  <si>
    <t>La comunidad universitaria requiere de espacios a través de los cuales puedan realizar actividades de divulgación y en apoyo al proceso de enseñanza-aprendizaje.</t>
  </si>
  <si>
    <t>Artículos académicos desarrollados y presentados</t>
  </si>
  <si>
    <t>No. de artículos académicos desarrollados</t>
  </si>
  <si>
    <t>1.Artículo publicado en revistas especializadas</t>
  </si>
  <si>
    <t>2. Preprint publicado en el T'zibal Naah</t>
  </si>
  <si>
    <t>Campus virtual fortalecido y actualizado con cursos virtuales desarrollados.</t>
  </si>
  <si>
    <t xml:space="preserve">No. de cursos virtuales desarrollados y guiones didácticos elaborados </t>
  </si>
  <si>
    <t>La utilización de la virtualidad en la educación abre escenarios donde el proceso de aprendizaje es más interactivo mediante metodologías y dinámicas; pedagogías de</t>
  </si>
  <si>
    <t>colaboración, de interacción, de comunicación síncrona y/o asíncrona, elementos que permiten un aprendizaje autorregulado, responsable, ético y reflexivo.</t>
  </si>
  <si>
    <t>Cursos virtuales disponibles en el Campus Virtual y Guiones didácticos</t>
  </si>
  <si>
    <t>Recursos multimedios publicados.</t>
  </si>
  <si>
    <t>Es importante el desarrollo de multimedios pues son una gran innovación comunicativa, aportando unas modalidades de comunicación alternativas y nuevos entornos de aprendizaje. Es más, ofrecen a los docentes la posibilidad de replantear las actividades tradicionales de enseñanza, para ampliarlas y complementarlas con nuevas actividades y recursos de aprendizaje.</t>
  </si>
  <si>
    <t>Multimedios desarrollados para ser consultados por los miembros de la comunidad universitaria.</t>
  </si>
  <si>
    <t>Numero de multimedios desarrollados</t>
  </si>
  <si>
    <t>Material didáctico disponible para la docencia no presencial.</t>
  </si>
  <si>
    <t>No. de materiales didácticos elaborados.</t>
  </si>
  <si>
    <t>Se ha identificado la necesidad de contar con manuales y materiales de apoyo para que se pueda obtener el máximo provecho de las capacitaciones ofrecidas desde las Academias TI.</t>
  </si>
  <si>
    <t>Materiales didácticos desarrollados</t>
  </si>
  <si>
    <t>Instructores de las diferentes academias TI</t>
  </si>
  <si>
    <t>3. Cumplimiento con acuerdos y convenios establecidos con CISCO.</t>
  </si>
  <si>
    <t>1. Talento humano nacional capacitado y actualizado en conocimientos y habilidades  en redes y telecomunicaciones</t>
  </si>
  <si>
    <t>1. No. de participantes registrados en las academias de redes a nivel nacional.</t>
  </si>
  <si>
    <t>2. Control de calidad en el desempeño de las academias de redes CISCO asociadas.</t>
  </si>
  <si>
    <t>2. No. de evaluaciones de desempeño de las academias de redes asociadas practicadas</t>
  </si>
  <si>
    <t>3. No. de membrecías renovadas.</t>
  </si>
  <si>
    <t>La UNAH, a través de la DEGT, ha liderado desde el 2001 las academias de redes CISCO y se ha convertido en Academy Support Center (ASC) y un Instructor Training Center (ITC) por tanto debe realizar las actividades pertinentes para mantener dicha posición. Lo anterior ha representado un fuerte posicionamiento de la UNAH en temas de redes y telecomunicaciones a nivel nacional.</t>
  </si>
  <si>
    <t>Registro de Estadísticas de la Plataforma de CISCO.</t>
  </si>
  <si>
    <t>Informes de Evaluación del Desempeño de la Academia de Red.</t>
  </si>
  <si>
    <t>Comprobante de pago de membrecía.</t>
  </si>
  <si>
    <t>Academias de Redes Cisco asociadas</t>
  </si>
  <si>
    <t>Necesidades de información satisfechas.</t>
  </si>
  <si>
    <t xml:space="preserve">1. No. de préstamos de material bibliográfico impreso realizados. </t>
  </si>
  <si>
    <t>2. No. de consultas a las bases de datos de la Biblioteca Virtual.</t>
  </si>
  <si>
    <t>3. No. de descargas de textos completos y resumenes.</t>
  </si>
  <si>
    <t>Necesidad de mantener estadísticas que permitan visibilizar los servicios prestados por la biblioteca a la comunidad universitaria y población en general.</t>
  </si>
  <si>
    <t>Reportes Estadísticos de los Servicios Bibliotecarios</t>
  </si>
  <si>
    <t>Eventos académicos grabados para ser consultados posteriormente.</t>
  </si>
  <si>
    <t>No. de grabaciones y transmisiones. </t>
  </si>
  <si>
    <t>Cada año la UNAH realiza eventos académicos en los cuales se transmite conocimientos a los participantes de los mismos sin embargo se ha considerado que también deben ser aprovechados por las siguientes generaciones para lo cual es necesario grabarlos y transmitirlos. De esta manera se amplía el auditorio de estos eventos académicos.</t>
  </si>
  <si>
    <t>Estadísticas de Servicio de Grabación y Transmisión</t>
  </si>
  <si>
    <t>Catálogo público y Repositorios en linea para el servicio de busqueda de informacion.</t>
  </si>
  <si>
    <t>No. de búsquedas y descargas del catalogo público o del repositorio</t>
  </si>
  <si>
    <t>La UNAH debe contar con material audiovisual que apoye las actividades académicas y el proceso enseñanza-aprendizaje.</t>
  </si>
  <si>
    <t>Estadísticas de uso del Sistema SURI y repositorios</t>
  </si>
  <si>
    <t>Servicios de información prestados en tiempo y forma.</t>
  </si>
  <si>
    <t>No. de usuarios atendidos en la búsqueda de información.</t>
  </si>
  <si>
    <t>Los docentes y estudiantes que desean apoyar sus procesos académicos en muchas ocasiones no conocen los materiales audiovisuales disponibles en el Centro de Recursos de Aprendizaje por lo tanto es importante brindarles el asesoramiento adecuado para que logren encontrar el materia audiovisual que más se adecue a su necesidad.</t>
  </si>
  <si>
    <t>Estadísticas de solicitud y envío de información.</t>
  </si>
  <si>
    <t>Nuevos tipos de documentos disponibles en línea para su organización y satisfacer las necesidades de información.</t>
  </si>
  <si>
    <t>Porcentaje de avance en los procesos de desarrollo de los nuevos repositorios.</t>
  </si>
  <si>
    <t>Necesidad de contar con repositorios actualizados que den respuesta a la demanda deinformación.</t>
  </si>
  <si>
    <t>Informe de Avances</t>
  </si>
  <si>
    <t>Visibilización de la documentación académica e histórica de la UNAH y Honduras en formato digital.</t>
  </si>
  <si>
    <t>Al menos 500 nuevos registros ingresados al T'zibal Naah.</t>
  </si>
  <si>
    <t>Al menos 100 nuevos registros ingresados al Repositorio de Archivo y Fototeca Nacional Universitaria</t>
  </si>
  <si>
    <t>Al menos 50 registros enviados a la Biblioteca de Cervantes</t>
  </si>
  <si>
    <t>Estadística de Flujo de Trabajo del Repositorio</t>
  </si>
  <si>
    <t>Material bibliográfico disponible para su consulta y uso.</t>
  </si>
  <si>
    <t>No. de volumenes procesados.</t>
  </si>
  <si>
    <t>El material bibliográfico adquirido necesita ser procesado asignando puntos de acceso para su localización, recuperación y uso.</t>
  </si>
  <si>
    <t>1. Estadísticas de material bibliográfico procesado 2. Acceso al material procesado a través del catálogo público.</t>
  </si>
  <si>
    <t>Colecciones impresas desarrolladas.</t>
  </si>
  <si>
    <t>No. de títulos y nuevas ediciones adquiridos</t>
  </si>
  <si>
    <t>Colecciones electrónicas desarrolladas.</t>
  </si>
  <si>
    <t>No. de bases de datos a las que la UNAH se ha suscrito.</t>
  </si>
  <si>
    <t>Documento de comprobación de volumenes adquiridos</t>
  </si>
  <si>
    <t>1. Documento de licencia suscrito por la UNAH. 2. Acceso a la Biblioteca Virtual</t>
  </si>
  <si>
    <t>Oferta bibliográfica del Sistema Bibliotecario debe responder a las necesidades de información manifiesta por los usuarios, por lo que es necesario su desarrollo constante, además de garantizar el acceso a la misma sin importar el espacio físico ni el momento en que se manifieste la necesidad de información.</t>
  </si>
  <si>
    <t>Comunidad universitaria contando con nuevas aplicaciones TI para la educación, difusión e información del ámbito universitario.</t>
  </si>
  <si>
    <t>No. de aplicaciones TI creadas con fines educativos, de difusión e información</t>
  </si>
  <si>
    <t>El desarrollo e implementación de nuevas aplicaciones TI contribuye a facilitar y promover actividades educativas, de difusión e información. Cada vez más se crean aplicaciones especializadas que apoyan el desarrollo de actividades académicas con lo cual se disminuyen el uso o requerimiento de recursos humanos y económicas, tiempo, etc.</t>
  </si>
  <si>
    <t>Aplicaciones publicadas en Portal Web de la UNAH</t>
  </si>
  <si>
    <t>Editores de las revistas académicas capacitados para hacer uso de la plataforma.</t>
  </si>
  <si>
    <t>Necesidad de mantener actualizado los contenidos de las revistas académicas de la UNAH a través de editores capacitados que utilicen la plataforma para la publicación en línea, evitando así que las revistas pierdan vigencia por falta de recursos económicos para su producción impresa.</t>
  </si>
  <si>
    <t>Visibilidad de la producción académica local incrementada a nivel regional e internacional.</t>
  </si>
  <si>
    <t>No. de editores asesorados y publicaciones incorporadas.</t>
  </si>
  <si>
    <t>Para la mejora educacitva de la comunidad universitaria es necesario analizar y aplicar nuevas tecnologías en cada una de las áreas del conocimiento.</t>
  </si>
  <si>
    <t>Informes de Análisis Técnico, Dictamenes técnicos</t>
  </si>
  <si>
    <t>Depto. de Sistemas de Información, Depto. de Recursos de Aprendizaje - DEGT</t>
  </si>
  <si>
    <t>La visibilización de la producción académica de la UNAH, contribuye a un mejor posicionamiento de la institución en rankings internacionales. Colabora en la acreditación de los programas académicos.</t>
  </si>
  <si>
    <t>Publicaciones disponibles en la plataforma OJS</t>
  </si>
  <si>
    <t>Comunidad universitaria haciendo uso de nuevos recursos de aprendizaje de acuerdo a la tendencia del nuevo modelo educativo.</t>
  </si>
  <si>
    <t>No. de dictamenes técnicos sobre nuevas tecnologías y actualizaciones aplicadas en las diferentes áreas del conocimiento.</t>
  </si>
  <si>
    <t>No. de servicios TI respaldados</t>
  </si>
  <si>
    <t>URIs en CU con las condiciones físicas óptimas para ofrecer servicios de información a la comunidad universitaria.</t>
  </si>
  <si>
    <t>Porcentaje de ejecución del programa especial de formación para autoridades universitarias.</t>
  </si>
  <si>
    <t>Portal Web activo y actualizado difundiendo información en el ámbito Universitario.</t>
  </si>
  <si>
    <t>No. de participaciones en conferencias, charlas, talleres nacionales e nterncionales de actualización en TIC.</t>
  </si>
  <si>
    <t>Tendencias mundiales en TI identificadas para  su posible aplicación o adopción y posterior socialización.</t>
  </si>
  <si>
    <t>No. de investigaciones periódicas.</t>
  </si>
  <si>
    <t>Para la consolidación del liderazgo en TI a nivel nacional e internacional se debe promover la aplicación de nuevas tecnologías para lo cual se requiere de identificar estas nuevas tecnologías y analizar su adopción para mejorar y facilitar las actividades académicas  y administrativas.</t>
  </si>
  <si>
    <t>Diplomas, Certificados o Constancias de Participación, Ayudas memorias e informes sobre la conferencias, charlas y talleres.</t>
  </si>
  <si>
    <t>Reporte de Tendencias Identificadas</t>
  </si>
  <si>
    <t>Prestación de servicios a nivel nacinoal estandarizados y automatizados.</t>
  </si>
  <si>
    <t>No. de URI automatizadas y con servicios estandarizados.</t>
  </si>
  <si>
    <t>Necesidad de aplicación de estándares en las URI a nivel nacional con mira a certificación de los servicios del Sistema Bibliotecario</t>
  </si>
  <si>
    <t>1. Informe de Implementación del Sistema Automatizado SURI. 2. Sistema Automatizado SURI funcionando.</t>
  </si>
  <si>
    <t>Metadatos completados y listos para su cosecha.</t>
  </si>
  <si>
    <t>No. de registros completados con sus metadatos</t>
  </si>
  <si>
    <t>No. de registros actualizados y completados con sus metadatos</t>
  </si>
  <si>
    <t>Estadísticas de Compleción de Registros</t>
  </si>
  <si>
    <t>Estadísticas  de actualización de Registros obtenidas mediante el sistema automatizado del SURI</t>
  </si>
  <si>
    <t>Los registros muestran los datos necesarios para la identificación y cosecha de los documentos.</t>
  </si>
  <si>
    <t>Puntos de Presencia (PoP) de la DEGT identificados y capacitados para servir como enlaces técnicos.</t>
  </si>
  <si>
    <t>Porcentaje de avance en el proceso de identificación y preparación técnica de los Puntos de Presencia (PoP) de la DEGT.</t>
  </si>
  <si>
    <t>Identificación y establecimiento de 8 puntos de presencia (PoP) de la DEGT en centros regionales y facultades.</t>
  </si>
  <si>
    <t>Existe la necesidad de brindar soporte técnico en el sitio para entregar servicios TI de calidad. Los centros regionales y facultades tendrán una respuesta más ágil y eficiente.</t>
  </si>
  <si>
    <t>Plan de Capacitaciones para PoP, Informe de Monitoreo y Control PoP</t>
  </si>
  <si>
    <t>Centros Regionales y Facultades</t>
  </si>
  <si>
    <t>DEGT (SI-RT), Centros Regionales y Facultades</t>
  </si>
  <si>
    <t>Renovación de contratos para la redundancia de servicios TI críticos e internet de la UNAH.</t>
  </si>
  <si>
    <t>Servicios TI críticos e internet respaldados.</t>
  </si>
  <si>
    <t>Porcentaje de avance del proceso de renovación de contratos de redundancia.</t>
  </si>
  <si>
    <t>Depto. de Sistemas de Información, Depto de Redes y Telecomunicaciones, Depto de Gestión y Apoyo Administrativo</t>
  </si>
  <si>
    <t>1. Contratos renovados 2. Servicio de redundancia vigente y operando.</t>
  </si>
  <si>
    <t>Para asegurar la continuidad en la entrega de servicios TI es vital contar con un respaldo a nivel de datos y conectividad.</t>
  </si>
  <si>
    <t>Más unidades académicas y administrativas conectadas a las LAN.</t>
  </si>
  <si>
    <t>No. de puntos de acceso a las LAN instalados.</t>
  </si>
  <si>
    <t>Necesidad de instalar puntos de acceso para nuevas unidades académicas y administrativas o para aquellas que se han reubicado.</t>
  </si>
  <si>
    <t>Puntos de acceso instalados y certificados</t>
  </si>
  <si>
    <t>Depto. de Redes y Telecomunicaciones - DEGT</t>
  </si>
  <si>
    <t>Tráfico de datos en la UNAH optimizado y seguro.</t>
  </si>
  <si>
    <t>Se requiere de una herramienta que facilite el análisis del tráfico de datos para apoyar la administración de la red de datos.</t>
  </si>
  <si>
    <t>Documento de la Propuesta para la Implementación de Herramienta Técnica para la Optimización del Tráfico de Datos en UNAHnet</t>
  </si>
  <si>
    <t>Cuartos de telecomunicaciones con las condiciones requeridas para operar normalmente.</t>
  </si>
  <si>
    <t>Mantenimiento preventivo y monitoreo de cuartos de telecomunicaciones en Ciudad Universitaria.</t>
  </si>
  <si>
    <t>No. de jornadas de mantenimiento preventivo y monitoreo de los cuartos de telecomunicaciones de Ciudad Universitaria</t>
  </si>
  <si>
    <t>Los cuartos de telecomunicaciones son una parte fundamental en la UNAHnet y en estos se encuentran equipos de redes y telecomunicaciones que requieren de mantenimiento, monitoreo físico y lógico. En virtud de lo anterior, se busca la operación continua de los servicios de internet e intranet que se brindan a través de la UNAHnet.</t>
  </si>
  <si>
    <t>Informe de Mantenimiento a los Cuartos de Telecomunicaciones de la UNAHnet</t>
  </si>
  <si>
    <t>Cuartos de telecomunicaciones en centros regionales con las condiciones requeridas para operar normalmente.</t>
  </si>
  <si>
    <t>No. de visitas para el seguimiento de planes de mantenimiento preventivo de aires acondicionados en los cuartos de telecomunicaciones en CUR.</t>
  </si>
  <si>
    <t>Es importante el mantenimiento de los aires acondicionados que climatizan los cuartos de telecomunicaciones para asegurar el funcionamiento de los equipos de redes y telecomunicaciones que permiten el transporte de datos entre los centros regionales y ciudad universitaria al igual que el acceso a internet.</t>
  </si>
  <si>
    <t>Informes de Ejecución de Planes de Mantenimiento Preventivo para Aires Acondicionados en los Cuartes de Telecomunicaciones de la UNAHnet.</t>
  </si>
  <si>
    <t>Ampliación del acceso a los servicios TI y los miembros de la comunidad universitaria han solicitado el acceso a internet inalámbricamente en cualquier espacio universitario.</t>
  </si>
  <si>
    <t>Documentación de respaldo de la gestión.</t>
  </si>
  <si>
    <t>Gestión de la implementación de una herramienta técnica para la optimización del tráfico de datos en la UNAH.</t>
  </si>
  <si>
    <t>Porcentaje de avance en el proceso de gestión de la implementación de la herramienta.</t>
  </si>
  <si>
    <t>Porcentaje de avance del proceso de gestión del proyecto de la red inalámbrica para la UNAH.</t>
  </si>
  <si>
    <t>Proyecto aprobado para su ejecución.</t>
  </si>
  <si>
    <t>Gestión de Ejecución del proyecto para la mejora de la operación y mantenimiento de la red de datos en la zona norte UNAH-VS y CURLA.</t>
  </si>
  <si>
    <t>Administración mejorada de la red de datos: tiempos de respuesta, localización específica de fallas, monitoreo en sitio, etc.</t>
  </si>
  <si>
    <t>Porcentaje de avance en el proceso de gestión de la ejecución del proyecto.</t>
  </si>
  <si>
    <t>Actualmente la administración de la UNAHnet se hace principalmente desde CU sin embargo es necesario contar con las herramientas en otros centros regionales que contribuyan a la mejora de la administración y brinde mayor capacidad de manejo y detección de fallas. Se debe considerar que la UNAHnet conecta a casi todo el país a través de los centros regionales y por tanto se debe pensar en el desarrollo de la UNAHnet desde los mismos y no sólo desde ciudad universitaria.</t>
  </si>
  <si>
    <t>Centro Regional contando con personas capacitadas en la administración y mantenimiento de las CAN.</t>
  </si>
  <si>
    <t>No. de personas entrenadas.</t>
  </si>
  <si>
    <t>Se ha identificado que algunos centros regionales tienen un papel importante en el funcionamiento y desarrollo de la UNAHnet por lo que son considerados sensitivos. En este sentido, es importante capacitar a personas para que puedan apoyar en el sitio al Depto de Redes y Telecomunicaciones ante cualquier incidente menor para que éste no se traduzco en uno mayor.</t>
  </si>
  <si>
    <t>1. Informe de Entrenamiento 2. Informe de Seguimiento.</t>
  </si>
  <si>
    <t>Gestión del fortalecimiento del Depto. de Sistemas de Información de la DEGT.</t>
  </si>
  <si>
    <t>Gestión del fortalecimiento del Depto. de Redes y Telecomunicaciones de la DEGT.</t>
  </si>
  <si>
    <t>Depto de Sistemas de Información de la DEGT fortalecido con  más personal especializado para brindar servicios con estándares de calidad.</t>
  </si>
  <si>
    <t>No. de personal técnico capacitado y especializado</t>
  </si>
  <si>
    <t>No. de personal técnico especializado contratado.</t>
  </si>
  <si>
    <t>Informe de Fortalecimiento del Talento Humano del Depto de Sistemas de Información</t>
  </si>
  <si>
    <t>Perfiles de Puesto</t>
  </si>
  <si>
    <t>Depto de Sistemas de Información, Depto de Gestión y Apoyo Administrativo - DEGT</t>
  </si>
  <si>
    <t>DEGT fortalecida con personal especializado para la gestión, administración y soporte de la UNAHnet.</t>
  </si>
  <si>
    <t>No. de personal técnico especializado contratado y capacitado.</t>
  </si>
  <si>
    <t>Actualmente, el Depto de Redes y Telecomunicaciones cuenta con 10 técnicos o especialistas para atender una infraestructura de red de datos distribuida en 8 centros regionales adicional a Ciudad Universitaria y para atender una población de más de 82,000 estudiantes y más de 5,000 empleados entre docentes,administrativos y de servicio. Por esta razón en muchas ocasiones la respuesta a solicitudes de soporte técnico por incidentes relacionados con conectividad es tadía además de la interrupción de labores planificadas para dar respuesta a esas solicitudes de soporte técnico.</t>
  </si>
  <si>
    <t>1. Perfiles de Puesto 2. Diploma, certificado, constancia de participación.</t>
  </si>
  <si>
    <t>Gestión de proyecto de restructuración del Depto. de Redes y Telecomunicaciones.</t>
  </si>
  <si>
    <t>Estructura organizacional adecuada para dar respuesta a las necesidades de la DEGT y UNAH.</t>
  </si>
  <si>
    <t>Porcentaje de avance en el proceso de gestión de la ejecución de la propuesta de restructuración.</t>
  </si>
  <si>
    <t>Necesidad de actualizar la estructura actual del Depto de Redes y Telecomunicaciones a las necesidades de la institución a través del desarrollo, diagnóstico, mantenimiento y monitoreo de la robusta infraestructura de red de datos con la que cuenta la UNAH.</t>
  </si>
  <si>
    <t>Propuesta de Restructuración del Depto. de Redes y Telecomunicaciones</t>
  </si>
  <si>
    <t>Es crítico identificar los requerimientos para mantener actualizado y ampliar las capacidades del Data Center UNAH para dar respuesta a la demanda de los servicios TI.</t>
  </si>
  <si>
    <t>Gestión de la ampliación de ancho de banda (internet) a 2 GB para la UNAHnet.</t>
  </si>
  <si>
    <t>UNAHnet estable y fortalecida a nivel nacional.</t>
  </si>
  <si>
    <t>Porcentje de avance del proceso de elaboración de la propuesta de contratación del segundo proveedor.</t>
  </si>
  <si>
    <t>17.3.1.20</t>
  </si>
  <si>
    <t>Contratación de un segundo proveedor de internet para los principales puntos de conexión de la UNAHnet.</t>
  </si>
  <si>
    <t>A raíz de la alta demanda de servicios de internet y por contigencias que puedan presentarse, se ha establecido como norma en TI contar con un segundo proveedor del servicio.</t>
  </si>
  <si>
    <t>Documento de la Propuesta Económica de la Contratación de 2do Proveedor de Internet</t>
  </si>
  <si>
    <t>Canal de datos de la UNAHnet ampliada y navegación para salida de internet y transporte de datos mejorada.</t>
  </si>
  <si>
    <t>Porcentaje de avance en el proceso de gestión de la amplación del ancho de banda a 2 GB.</t>
  </si>
  <si>
    <t>Alta demanda del servicio de internet como consecuencia del crecimiento de la comunidad universitaria y los nuevos desarrollos físicos.</t>
  </si>
  <si>
    <t>Gestión de la Implementación de la transicion de la tecnología del protocolo de internet versión 4 (IPv4) al protocolo de internet de versión 6 (IPv6).</t>
  </si>
  <si>
    <t>Las organizaciones internacionales en materia de telecomunicaciones han advertido del agotamiento de las direcciones IPv4 lo que limitaría el crecimiento de las redes y por tanto el acceso a internet y contenido en línea. Estas mismas organizaciones internacionales han recomendado el inicio de la transición a tecnología IPv6. Es importante iniciar con el plan de la transición pues de lo contrario la UNAH podría experimentar serias dificultades a nivel de redes y telecomunicaciones.</t>
  </si>
  <si>
    <t>Porcentaje de avance en el proceso de gestión de la implementación de la transición de IPv4 a IPv6.</t>
  </si>
  <si>
    <t>Tecnología IPv6 implementada.</t>
  </si>
  <si>
    <t>Estructura organizativa de la DEGT redefinida para la satisfacción de la demanda institucional.</t>
  </si>
  <si>
    <t>Porcentaje de avance del proceso de revisión y redefinición de la estructura organizativa de la DEGT.</t>
  </si>
  <si>
    <t>Depto de Planificación Tecnológica, Dirección Ejecutiva - DEGT</t>
  </si>
  <si>
    <t>1. Informe de avances de restructuración.</t>
  </si>
  <si>
    <t>Tanto el crecimiento de la UNAH a nivel físico y de poblacion comunición como la evolución constante de las tecnologías de la información y comunicación estan obligando a la DEGT a replantearse a nivel estructural para dar respuesta a las demandas de la población y de las mismas tecnologías.</t>
  </si>
  <si>
    <t>Data Center certificado.</t>
  </si>
  <si>
    <t>Porcentaje de avance en el proceso de gestión de la certificación del Data Center.</t>
  </si>
  <si>
    <t>Elevar el estatus y estandar del Data Center  a niveles de operación mundial</t>
  </si>
  <si>
    <t>Comunidad UNAH y público en general</t>
  </si>
  <si>
    <t>Gestión de la virtualización de los servicios TI</t>
  </si>
  <si>
    <t>Servicios TI virtualizados</t>
  </si>
  <si>
    <t>Porcentaje de avance en el proceso de gestión de la virtualización de los servicios TI.</t>
  </si>
  <si>
    <t>Se busca la reducción de costos de energía, equipo, climatización y optimizar recursos TI. Se tendría hasta una redundancia interna lo que beneficiaría en la operación continua de los servicios TI.</t>
  </si>
  <si>
    <t>Gestión de Renovación y adquisición de software licenciado y certificado.</t>
  </si>
  <si>
    <t>UNAH contando con software licenciado y certificado.</t>
  </si>
  <si>
    <t>Porcentaje de avance en el proceso de gestión de renovación y adquisición de software licenciado y certificado.</t>
  </si>
  <si>
    <t>Anualmente la UNAH requiere de la renovación y adquisición de licencias y certificados para el funcionamiento de sistemas de información y software crítico para los servicios TI de la UNAH.</t>
  </si>
  <si>
    <t>Gestión de la ejecución del plan de actualización y fortalecimiento del Data Center a nivel de sistemas de información.</t>
  </si>
  <si>
    <t>Data Center fortalecido a nivel de los sistemas información.</t>
  </si>
  <si>
    <t>Porcentaje de avance en el proceso de gestión de ejecución del plan de actualización y fortalecimiento del Data Center.</t>
  </si>
  <si>
    <t>Para dar respuesta a la demanda de los servicios TI se requiere del fortalecimiento y actualización del Data Center, el cual debe contar con equipo especializado y de alto rendimiento.</t>
  </si>
  <si>
    <t>Depto de Recursos de Aprendizaje fortalecido con software para la creación de objetos virtuales de aprendizaje.</t>
  </si>
  <si>
    <t>El Depto de Recursos de Aprendizaje requiere de un software especializado para la creación de objetos virtuales de aprendizaje. La creación de los objetivos virtuales de aprendizaje es importante pues se alimenta y fortalece el Campus Virtual de la UNAH, brindando de esta manera a docentes y estudiantes diversidad en las herramientas que pueden utilizar para apoyar sus actividades académicas.</t>
  </si>
  <si>
    <t>Servicios TI respaldados para las contingencias propias de la aplicación de tecnología en servicios académicos y administrativos.</t>
  </si>
  <si>
    <t>Depto de Sistemas de Información, Depto de Planificación Tecnológica - DEGT</t>
  </si>
  <si>
    <t>Se requiere de protocolos que indique las medidas o pasos a seguir en caso de incidencias que afectan los servicio TI de tal manera de que no se interrumpan los servicios TI.</t>
  </si>
  <si>
    <t>Porcentaje de avance del proceso de gestión de la propuesta de renovación de equipo ofimático de la Biblioteca Central.</t>
  </si>
  <si>
    <t>Gestión de la propuesta de renovación de equipo ofimático de la Biblioteca Central.</t>
  </si>
  <si>
    <t>Necesidad de contar con equipo informático actualiado que permita realizar de forma eficiente las labores administrativas y el funcionamiento del Sistema Automatizado del SURI.</t>
  </si>
  <si>
    <t>Depto del Sistema Bibliotecario, Depto. de Sistemas de Información - DEGT</t>
  </si>
  <si>
    <t>La UDI fue creada a partir de 2001 como un proyecto desarrollado en conjunto con la OEA, sin embargo al 2015 se identificó que el equipo especializado necesita ser actualizado como tambien de incrementar la capacidad para atender la demanda de los servicios que presta. De igual forma el personal require de actualización de técnicas y otros conocimientos.</t>
  </si>
  <si>
    <t>Porcentaje de avance en el proceso de gestión del proyecto.</t>
  </si>
  <si>
    <t>UDI fortalecida y con mayor capacidad instalada.</t>
  </si>
  <si>
    <t>HEU mejorado a nivel de sistemas de información.</t>
  </si>
  <si>
    <t>HEU</t>
  </si>
  <si>
    <t>No. de charlas, talleres o documentos para dar a conocer el reglamento interno.</t>
  </si>
  <si>
    <t>No. de charlas, talleres o documentos para dar a conocer las políticas de servicio de digitalización para terceros.</t>
  </si>
  <si>
    <t>Porcentje de avance del proceso de gestión para la aprobación del reglamento de uso de los labs TI y aulas multimedia.</t>
  </si>
  <si>
    <t>Reglamento aprobado e implementándose.</t>
  </si>
  <si>
    <t>Los sistemas de información requieren de políticas para normar su funcionamiento y las acciones de sus usuarios por aspectos de seguridad, técnicos, entre otros.</t>
  </si>
  <si>
    <t>La UNAH ha invertido recursos financieros para dar a su población recursos de tecnología de información y comunicación por lo cual se debe hacer un uso aceptable de los mismos asegurando su aporte en las funciones académicas y administrativa de la institución.</t>
  </si>
  <si>
    <t>1. Documento de las políticas TI aprobado 2.Lista de asistencia a charlas, talleres sobre las políticas de los sistemas de información.</t>
  </si>
  <si>
    <t>El uso de los laboratorios para la formación en TIC y las aulas multimedia debe ser normado a fin de asegurar su mantenimiento y seguridad pues en estos hay equipo informático y multimedia.</t>
  </si>
  <si>
    <t>Lista de asistencia a charlas, talleres sobre las políticas de servicio de digitalización para terceros.</t>
  </si>
  <si>
    <t>La UDI no sólo ofrece sus servicios a las unidades académicas y administrativas de la UNAH sino también a entidad públicas nacionales e internacionales por lo que se requiere de políticas que normen la calidad del servicio, las responsabilidades de las partes, entre otros aspectos.</t>
  </si>
  <si>
    <t>Depto de Planificación Tecnológica, Depto de Sistemas de Información, Depto de Redes y Telecomunicaciones - DEGT</t>
  </si>
  <si>
    <t>Seguimiento al plan de mejora a partir del diagnóstico a nivel de sistemas de información del Data Center de la UNAH.</t>
  </si>
  <si>
    <t>Seguimiento al Plan de Mejora a partir del resultado de diagnóstico a nivel de redes y telecomunicaciones del Data Center de la UNAH.</t>
  </si>
  <si>
    <t>Porcentaje de avance en el proceso de seguimiento del Plan de Mejora.</t>
  </si>
  <si>
    <t>Plan de Mejora en redes y telecomunicaciones en ejecución.</t>
  </si>
  <si>
    <t>Informe de avances</t>
  </si>
  <si>
    <t>Plan de Mejora en sistemas de información en ejecución</t>
  </si>
  <si>
    <t>Gestión de la renovación de licencias de softwares para la creación de objetos virtuales de aprendizaje.</t>
  </si>
  <si>
    <t>Porcentaje de avance en el proceso de gestión de las licencias de los software.</t>
  </si>
  <si>
    <t xml:space="preserve">1. Análisis Técnico de la herramienta 2. Documentación de respaldo de la gestión 3. Documento de adquisición de licencia. </t>
  </si>
  <si>
    <t>Biblioteca Central contando con equipo ofimático adecuado para brindar servicios de información a la comunidad universitaria.</t>
  </si>
  <si>
    <t>No. de dictamenes y  análisis ténicos revisados y entregados al HEU.</t>
  </si>
  <si>
    <t>1. Dictamenes 2. Informes</t>
  </si>
  <si>
    <t>Políticas de sistemas de información socializadas e implementándose.</t>
  </si>
  <si>
    <t>Socialización de políticas TIC en la UNAH.</t>
  </si>
  <si>
    <t>Políticas TIC la UNAH socializadas e implementandose.</t>
  </si>
  <si>
    <t>Gestión de la ejecución de la propuesta de renovacion de los espacios físicos del sistema bibliotecario (CU-1era fase)</t>
  </si>
  <si>
    <t>Porcentaje de gestión para la ejecución del plan de renovación de los espacios físicos del Sistema Bibliotecario en CU.</t>
  </si>
  <si>
    <t>Gestión de la ejecución de la propuesta de renovación de las instalaciones del Centro de Recursos de Aprendizaje - CRA</t>
  </si>
  <si>
    <t>Porcentaje de gestión para la ejecución del plan de renovación de las instalaciones del CRA.</t>
  </si>
  <si>
    <t>Gestión de la aplicación del nuevo Manual de Puestos y Salarios para el personal de la DEGT.</t>
  </si>
  <si>
    <t>Porcentaje de avance en el proceso de gestión de la aplicación del Manual de Puestos y Salarios de la DEGT.</t>
  </si>
  <si>
    <t>Proyecto de Laboratorio de Restauración y Preservación con fondos asignados y listo para ser ejecutado..</t>
  </si>
  <si>
    <t>Porcentaje de avance del proceso de gestión del proyecto del laboratorio de restauración y preservación de documentos.</t>
  </si>
  <si>
    <t>Gestión de la propuesta del proyecto del laboratorio de restauración y preservacion de documentos dentro del Sistema Bibliotecario.</t>
  </si>
  <si>
    <t>Comunidad unversitaria y población en general.</t>
  </si>
  <si>
    <t>Depto de Gestión y Apoyo Administrativo, Depto del Sistema Bibliotecario - DEGT</t>
  </si>
  <si>
    <t>Proyecto de Estantería Abierta en Biblioteca Central con fondos asignados y listo para ser ejecutado.</t>
  </si>
  <si>
    <t>Porcentaje del proceso de gestión del proyecto de estantería abierta en Biblioteca Central.</t>
  </si>
  <si>
    <t>Gestión del proyecto para servicio de estantería abierta en la Biblioteca Central de la UNAH.</t>
  </si>
  <si>
    <t xml:space="preserve"> Unidades académicas, administrativas y de servicio aplicando las buenas prácticas para el uso adecuado, ético y solidario de las TICs</t>
  </si>
  <si>
    <t>1. Lista de asistencias de talleres y charlas. 2. Documentos informativos</t>
  </si>
  <si>
    <t>Los recursos de tecnologías de informacion y comunicación que provee la UNAH a su población deben ser utilizados para facilitar las funciones académicas y administrativas y no darles un uso inadecuado o con fines ajenos a la academia y administración.</t>
  </si>
  <si>
    <t>Proyecto con fondos asignados y listo para ser ejecutado.</t>
  </si>
  <si>
    <t>Porcentaje de avances de la gestión del proyecto de la Biblioteca Universitaria Móvil (BiblioPUMA).</t>
  </si>
  <si>
    <t>Gestión del proyecto de la Biblioteca Universitaria Móvil (BiblioPUMA).</t>
  </si>
  <si>
    <t>No. de documentos publicados y páginas digitalizadas.</t>
  </si>
  <si>
    <t>1. Repostitorio de Documentación Administrativa 2. Informe Estadístico del Repositorio.</t>
  </si>
  <si>
    <t>No. de comunidades, subcomunidades y colecciones creadas en los diferentes repositorios.</t>
  </si>
  <si>
    <t>1.5 Disponer de recursos de información y aprendizaje en todos sus formatos para todas las áreas del conocimiento, actualizados y pertinentes.</t>
  </si>
  <si>
    <t>4.1 Gestionar la administración electrónica a través de la automatización de los servicios académicos y administrativos.</t>
  </si>
  <si>
    <t>4.2 Disponer de informacion institucional en soporte electrónico o de manera digital, con el fin de mejorar todas las gestiones tanto administrativas como academicas.  (Repositorios - REFERENCIA)</t>
  </si>
  <si>
    <t>4.3 Modernizar los procesos institucionales incrementando su eficiencia y ejecución (Inteligencia de Negocios - REFERENCIA)</t>
  </si>
  <si>
    <t>4.4 Contar con un marco regulatorio que garantice un crecimiento estandarizado y un uso eficiente de los recursos de TI en la institución.</t>
  </si>
  <si>
    <t>3.1 Apoyar el desarrollo permanente, sostenibilidad y seguridad de la UNAHnet.</t>
  </si>
  <si>
    <t>3.2 Disponer de los sistemas de información y aplicaciones informáticas para el desarrollo institucional observando las normas y políticas institucionales y las leyes nacionales.</t>
  </si>
  <si>
    <t>3.3 Optimizar la adquisición y mantenimiento de equipo informático observando las normas y políticas institucionales y las leyes nacionales. (Plan de Renovación, Plan de Adquisición y Plan de Mantenimiento - REFERENCIA)</t>
  </si>
  <si>
    <t>2.1 Promover las TICs en apoyo a la docencia no presencial para el fortalecimiento del Sistema de Educación a Distancia</t>
  </si>
  <si>
    <t>2.2 Promover las TICs en apoyo a la docencia presencial</t>
  </si>
  <si>
    <t>Elaboración de la propuesta de renovación de los espacios físicos del sistema bibliotecario (CURLA, CURC, CUROC, CURNO - 2da fase)</t>
  </si>
  <si>
    <t>Depto. de Formación en TIC, Depto de Recursos de Aprendizaje, Depto de Gestión y Apoyo Administrativo - DEGT</t>
  </si>
  <si>
    <t>No. de publicaciones web, charlas, talleres o documentos impresos para dar a conocer las políticas de acceso a formación en TIC.</t>
  </si>
  <si>
    <t>No. de personas capacitadas.</t>
  </si>
  <si>
    <t>Gestión de la capacitacion de personal de la UDI en tratamiento técnico documental.</t>
  </si>
  <si>
    <t>Depto. De Recursos de Aprendizaje fortalecido en el área multimedia.</t>
  </si>
  <si>
    <t>Porcentaje del proceso de avances en la gestión del proyecto.</t>
  </si>
  <si>
    <t>Actualización del equipo y necesido de contar con mayor personal capacitado.</t>
  </si>
  <si>
    <t>Gestión de la actualización, ampliación y manteninmiento de los equipos de almacenamiento y para  la gestión de los sistemas de información.</t>
  </si>
  <si>
    <t>Equipos de almacenamiento actualizados, ampliados y funcionando para la gestión de los sistemas de información institucionales.</t>
  </si>
  <si>
    <t>Porcentaje de avances del proceso de gestión de actualización, ampliación y mantenimiento de equipos de almacenamiento.</t>
  </si>
  <si>
    <t>La UNAH genera una gran cantidad de información a través de sus sistemas de información y esta se aloja dentro de equipo especializado en el Data Center.</t>
  </si>
  <si>
    <t>No. de publicaciones web, charlas, talleres o documentos para dar a conocer las políticas de los sistemas de información</t>
  </si>
  <si>
    <t>No. de publicaciones web, charlas, talleres o documentos para dar a conocer las políticas TIC.</t>
  </si>
  <si>
    <t>1. Lista de asistencia a charlas, talleres sobre las políticas TIC.2. Publicaciones web</t>
  </si>
  <si>
    <t>Depto de Formación en TIC, Depto de Recursos de Aprendizaje, Depto de Redes y Telecomunicaciones, Depto de Sistemas de Información - DEGT</t>
  </si>
  <si>
    <t>Aprobación del reglamento de los laboratorios TI y aulas multimedia de la UNAH.</t>
  </si>
  <si>
    <t>Socialización de políticas del servicio de digitalización.</t>
  </si>
  <si>
    <t>Importante actividad que ha venido desarrollando el Sistema Bibliotecario, la cual debe mantener pues la presencia de la producción local científica en índices internacionales como LATINDEX (Índice Latinoamericano) y LAMJOL (Latin American Journal Online) es un elemento fundamental para la referenciación de la institución a nivel internacional contribuyendo además a la visibilización de las publicaciones académicas y a un mejor posicionamiento de la UNAH en los rankings internacionales.</t>
  </si>
  <si>
    <t>Depto del Sistema Bibliotecario</t>
  </si>
  <si>
    <t xml:space="preserve">Informes de la gestión de alianzas estratégicas y acuerdos </t>
  </si>
  <si>
    <t>Realización de visitas guiadas a estudiantes de educación primaria y secundaria en la Biblioteca Central de la UNAH.</t>
  </si>
  <si>
    <t>Depto de Sistema Bibliotecario - DEGT</t>
  </si>
  <si>
    <t>Propuestas y gestión de ejecución de proyectos</t>
  </si>
  <si>
    <t>17.2.2.5</t>
  </si>
  <si>
    <t>17.2.2.6</t>
  </si>
  <si>
    <t>17.2.2.7</t>
  </si>
  <si>
    <t>17.2.2.4</t>
  </si>
  <si>
    <t>17.2.2.3</t>
  </si>
  <si>
    <t>17.2.2.2</t>
  </si>
  <si>
    <t>17.2.2.1</t>
  </si>
  <si>
    <t>17.2.1.4</t>
  </si>
  <si>
    <t>17.2.1.3</t>
  </si>
  <si>
    <t>17.2.1.2</t>
  </si>
  <si>
    <t>17.2.1.1</t>
  </si>
  <si>
    <t>17.1.6.3</t>
  </si>
  <si>
    <t>17.1.6.2</t>
  </si>
  <si>
    <t>17.1.5.12</t>
  </si>
  <si>
    <t>17.1.5.11</t>
  </si>
  <si>
    <t>17.1.5.10</t>
  </si>
  <si>
    <t>17.1.5.9</t>
  </si>
  <si>
    <t>17.1.5.8</t>
  </si>
  <si>
    <t>17.1.5.7</t>
  </si>
  <si>
    <t>17.1.5.6</t>
  </si>
  <si>
    <t>17.1.5.5</t>
  </si>
  <si>
    <t>17.1.5.4</t>
  </si>
  <si>
    <t>17.1.5.3</t>
  </si>
  <si>
    <t>17.1.5.2</t>
  </si>
  <si>
    <t>17.1.5.1</t>
  </si>
  <si>
    <t>17.1.4.1</t>
  </si>
  <si>
    <t>17.1.3.6</t>
  </si>
  <si>
    <t>17.1.3.5</t>
  </si>
  <si>
    <t>17.1.3.3</t>
  </si>
  <si>
    <t>17.1.3.4</t>
  </si>
  <si>
    <t>17.1.3.2</t>
  </si>
  <si>
    <t>17.1.1.1</t>
  </si>
  <si>
    <t>17.1.1.2</t>
  </si>
  <si>
    <t>17.1.1.3</t>
  </si>
  <si>
    <t>17.1.1.5</t>
  </si>
  <si>
    <t>17.1.1.6</t>
  </si>
  <si>
    <t>17.1.1.7</t>
  </si>
  <si>
    <t>17.1.1.8</t>
  </si>
  <si>
    <t>17.1.1.16</t>
  </si>
  <si>
    <t>17.1.1.17</t>
  </si>
  <si>
    <t>17.1.1.18</t>
  </si>
  <si>
    <t>17.1.1.19</t>
  </si>
  <si>
    <t>17.1.1.20</t>
  </si>
  <si>
    <t>17.1.1.21</t>
  </si>
  <si>
    <t>17.1.1.22</t>
  </si>
  <si>
    <t>17.1.2.1</t>
  </si>
  <si>
    <t>17.1.2.2</t>
  </si>
  <si>
    <t>17.1.2.3</t>
  </si>
  <si>
    <t>17.1.2.4</t>
  </si>
  <si>
    <t>17.1.2.5</t>
  </si>
  <si>
    <t>17.1.2.6</t>
  </si>
  <si>
    <t>17.1.2.7</t>
  </si>
  <si>
    <t>17.1.2.8</t>
  </si>
  <si>
    <t>17.1.2.9</t>
  </si>
  <si>
    <t>17.1.3.1</t>
  </si>
  <si>
    <t>17.3.1.2</t>
  </si>
  <si>
    <t>17.3.1.3</t>
  </si>
  <si>
    <t>17.3.1.4</t>
  </si>
  <si>
    <t>17.3.1.5</t>
  </si>
  <si>
    <t>17.3.1.6</t>
  </si>
  <si>
    <t>17.3.1.7</t>
  </si>
  <si>
    <t>17.3.1.8</t>
  </si>
  <si>
    <t>17.3.1.9</t>
  </si>
  <si>
    <t>17.3.1.10</t>
  </si>
  <si>
    <t>17.3.1.11</t>
  </si>
  <si>
    <t>17.3.1.12</t>
  </si>
  <si>
    <t>17.3.1.13</t>
  </si>
  <si>
    <t>17.3.1.14</t>
  </si>
  <si>
    <t>17.3.1.15</t>
  </si>
  <si>
    <t>17.3.1.16</t>
  </si>
  <si>
    <t>17.3.1.17</t>
  </si>
  <si>
    <t>17.3.1.18</t>
  </si>
  <si>
    <t>17.3.1.19</t>
  </si>
  <si>
    <t>17.3.1.21</t>
  </si>
  <si>
    <t>17.3.1.22</t>
  </si>
  <si>
    <t>17.3.1.23</t>
  </si>
  <si>
    <t>17.3.1.24</t>
  </si>
  <si>
    <t>17.3.2.1</t>
  </si>
  <si>
    <t>17.3.2.2</t>
  </si>
  <si>
    <t>17.3.2.3</t>
  </si>
  <si>
    <t>17.3.2.4</t>
  </si>
  <si>
    <t>17.3.2.5</t>
  </si>
  <si>
    <t>17.3.2.6</t>
  </si>
  <si>
    <t>17.3.2.7</t>
  </si>
  <si>
    <t>17.3.2.8</t>
  </si>
  <si>
    <t>17.3.2.9</t>
  </si>
  <si>
    <t>17.3.3.1</t>
  </si>
  <si>
    <t>17.3.3.2</t>
  </si>
  <si>
    <t>17.3.3.3</t>
  </si>
  <si>
    <t>17.3.3.4</t>
  </si>
  <si>
    <t>17.3.3.5</t>
  </si>
  <si>
    <t>17.4.1.1</t>
  </si>
  <si>
    <t>17.4.1.2</t>
  </si>
  <si>
    <t>17.4.1.3</t>
  </si>
  <si>
    <t>17.4.2.1</t>
  </si>
  <si>
    <t>17.4.3.1</t>
  </si>
  <si>
    <t>17.4.3.2</t>
  </si>
  <si>
    <t>17.4.4.1</t>
  </si>
  <si>
    <t>17.4.4.2</t>
  </si>
  <si>
    <t>17.4.4.3</t>
  </si>
  <si>
    <t>17.4.4.4</t>
  </si>
  <si>
    <t>17.4.4.5</t>
  </si>
  <si>
    <t>El HEU requiere de automatización de sus procesos por lo cual la DEGT, como la unidad académica - administrativa responsible del desarrollo y mantenimiento de las tecnologías de información y comunicación brinda su apoyo de diversas maneras, siendo una de estas dictamenes y recomendaciones sobre las tecnologías más adecuadas a las necesidades de la institución y compatibles con la plataforma tecnológica ya desarrollada.</t>
  </si>
  <si>
    <t>La Unidad Digital de Información se ha destacado por la calidad en los procesos  de digitalización por tanto es la unidad más idonea para capacitar al personal la gestion documental.</t>
  </si>
  <si>
    <t>Las tecnologías de información y comunicaciones evolucionan constantemente y en este proceso de requiere de que los usuarios se adapten, de igual forma, los servicios TI requieren de soporte técnico para asegurar el correcto funcionamiento de los mismos y para la satisfacción de los usuarios.</t>
  </si>
  <si>
    <t>El Depto de Sistemas de Información es responsable de desarrollar y mantener los sistemas de información institucionales  entre otras funciones. En este sentido, el no. de usuarios de dicho Depto suman total de más de 90,000 por lo que requiere de más personal del que ya tiene para dar respuesta a la demanda de los servicios TI y requiere de una actualización especializada de su personal pues las tecnologías  de información y comunicación se encuentran en permanente evolucion, es así como lo actual puede no estar vigente un día, mes o año despues.</t>
  </si>
  <si>
    <t>Comunidad universitaria satisfecha con los servicios TI a su disposición.</t>
  </si>
  <si>
    <t>Depto de Planificación T</t>
  </si>
  <si>
    <t>1. Levantamiento de servicios TI y sus parámetros de calidad. 2. Encuestas de satisfacción de usuario 3. Reportes de monitoreo.</t>
  </si>
  <si>
    <t xml:space="preserve">La DEGT necesita implementar las parámetros QoS para mejorar la calidad los servicios TI y aumentar la satisfacción de los usuarios. </t>
  </si>
  <si>
    <t>Se ha identificado que muchos estudiantes no visitan la Biblioteca Central de la UNAH a pesar de los intentos de promocionar los servicios e invitarlos por lo que es necesario llevar la biblioteca hacia los estudiantes.</t>
  </si>
  <si>
    <t>La Biblioteca Central de la UNAH necesita mantenerse dentros de los estándares internacionales para las bibliotecas al igual que incorporarse a las tendencias mundiales.</t>
  </si>
  <si>
    <t>Tanto el país como la UNAH requieren de un laboratorio de este tipo pues documentos de alto valor histórico deben ser rescatado y restaurados.</t>
  </si>
  <si>
    <t>3.1.1.3</t>
  </si>
  <si>
    <t>3.2.5.1</t>
  </si>
  <si>
    <t>5.1.3.1</t>
  </si>
  <si>
    <t>5.1.3.2</t>
  </si>
  <si>
    <t>5.1.3.3</t>
  </si>
  <si>
    <t>5.1.3.4</t>
  </si>
  <si>
    <t>11.1.1.1</t>
  </si>
  <si>
    <t>14.1.A.2</t>
  </si>
  <si>
    <t>14.1.A.1</t>
  </si>
  <si>
    <t>14.1.A.3</t>
  </si>
  <si>
    <t>14.1.A.4</t>
  </si>
  <si>
    <t>14.1.A.5</t>
  </si>
  <si>
    <t>Difusión de oferta de educación continua en las diferentes áreas de las TIC para la comunidad universitaria.</t>
  </si>
  <si>
    <t>Adquisición de títulos y nuevas ediciones de materia bibliográfico impreso.</t>
  </si>
  <si>
    <t>Desarrollo, mantenimiento y mejora de los sistemas de información de la UNAH y aplicaciones (Software).</t>
  </si>
  <si>
    <t>Actualización y gestión del proyecto de la red inalámbrica para la UNAH.</t>
  </si>
  <si>
    <t>Elaboración de poyecto de certificacion del Data Center</t>
  </si>
  <si>
    <t>Manuales y materiales de apoyo.</t>
  </si>
  <si>
    <t>Actualización anual de publicidad de los servicios de formación.</t>
  </si>
  <si>
    <t>Capacitacion Personal de la UDI</t>
  </si>
  <si>
    <t>Tres (3) Giras programas a los centros Regionales de Choluteca, Santa Rosa de Copan y Comayagua en la cual iran 2 personas del sistema bibliotecario y 1 del departamento de sistemas de información</t>
  </si>
  <si>
    <t xml:space="preserve">Desarrollo y ejecucion de la Ampliación de las Redes  LAN </t>
  </si>
  <si>
    <t>Ampliacion Ancho de Banda</t>
  </si>
</sst>
</file>

<file path=xl/styles.xml><?xml version="1.0" encoding="utf-8"?>
<styleSheet xmlns="http://schemas.openxmlformats.org/spreadsheetml/2006/main">
  <numFmts count="17">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78" formatCode="&quot;L.&quot;\ #,##0.00"/>
    <numFmt numFmtId="179" formatCode="_ [$L.-480A]\ * #,##0.00_ ;_ [$L.-480A]\ * \-#,##0.00_ ;_ [$L.-480A]\ * &quot;-&quot;??_ ;_ @_ "/>
    <numFmt numFmtId="180" formatCode="#,##0.00;[Red]#,##0.00"/>
  </numFmts>
  <fonts count="83">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color theme="0"/>
      <name val="Arial"/>
      <family val="2"/>
    </font>
    <font>
      <sz val="11"/>
      <color indexed="56"/>
      <name val="Arial"/>
      <family val="2"/>
    </font>
    <font>
      <sz val="12"/>
      <color indexed="56"/>
      <name val="Arial"/>
      <family val="2"/>
    </font>
    <font>
      <sz val="10"/>
      <color indexed="56"/>
      <name val="Arial"/>
      <family val="2"/>
    </font>
    <font>
      <sz val="11"/>
      <name val="Arial"/>
      <family val="2"/>
    </font>
    <font>
      <sz val="12"/>
      <color theme="1"/>
      <name val="Arial"/>
      <family val="2"/>
    </font>
    <font>
      <sz val="11"/>
      <color theme="1"/>
      <name val="Arial"/>
      <family val="2"/>
    </font>
    <font>
      <sz val="12"/>
      <color indexed="8"/>
      <name val="Arial"/>
      <family val="2"/>
    </font>
    <font>
      <sz val="12"/>
      <color theme="4" tint="-0.499984740745262"/>
      <name val="Calibri"/>
      <family val="2"/>
      <scheme val="minor"/>
    </font>
    <font>
      <sz val="12"/>
      <color theme="4" tint="-0.499984740745262"/>
      <name val="Arial"/>
      <family val="2"/>
    </font>
    <font>
      <sz val="12"/>
      <color theme="3" tint="-0.499984740745262"/>
      <name val="Arial"/>
      <family val="2"/>
    </font>
    <font>
      <sz val="11"/>
      <color theme="4" tint="-0.499984740745262"/>
      <name val="Arial"/>
      <family val="2"/>
    </font>
    <font>
      <sz val="14"/>
      <color theme="4" tint="-0.499984740745262"/>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5" tint="0.59999389629810485"/>
        <bgColor indexed="64"/>
      </patternFill>
    </fill>
    <fill>
      <patternFill patternType="solid">
        <fgColor theme="4" tint="0.39997558519241921"/>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15" fillId="0" borderId="0" applyFont="0" applyFill="0" applyBorder="0" applyAlignment="0" applyProtection="0"/>
    <xf numFmtId="168" fontId="8"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166"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167" fontId="15" fillId="0" borderId="0" applyFont="0" applyFill="0" applyBorder="0" applyAlignment="0" applyProtection="0"/>
    <xf numFmtId="0" fontId="8" fillId="0" borderId="0"/>
  </cellStyleXfs>
  <cellXfs count="86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165" fontId="14" fillId="2" borderId="10" xfId="0" applyNumberFormat="1" applyFont="1" applyFill="1" applyBorder="1" applyAlignment="1">
      <alignment horizontal="justify" vertical="top"/>
    </xf>
    <xf numFmtId="165" fontId="14" fillId="2" borderId="10" xfId="0" applyNumberFormat="1" applyFont="1" applyFill="1" applyBorder="1" applyAlignment="1">
      <alignment horizontal="left" vertical="top" wrapText="1"/>
    </xf>
    <xf numFmtId="174" fontId="14" fillId="2" borderId="10" xfId="0" applyNumberFormat="1" applyFont="1" applyFill="1" applyBorder="1" applyAlignment="1">
      <alignment horizontal="center" vertical="top"/>
    </xf>
    <xf numFmtId="165"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16" fillId="3" borderId="3" xfId="0" applyNumberFormat="1" applyFont="1" applyFill="1" applyBorder="1" applyAlignment="1">
      <alignment horizontal="right" vertical="center"/>
    </xf>
    <xf numFmtId="165" fontId="16" fillId="3" borderId="3" xfId="10" applyNumberFormat="1" applyFont="1" applyFill="1" applyBorder="1" applyAlignment="1">
      <alignment horizontal="center" vertical="center"/>
    </xf>
    <xf numFmtId="166"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26" fillId="0" borderId="10" xfId="0" applyNumberFormat="1" applyFont="1" applyBorder="1" applyAlignment="1">
      <alignment horizontal="justify" vertical="top" wrapText="1"/>
    </xf>
    <xf numFmtId="165" fontId="26" fillId="0" borderId="11" xfId="0" applyNumberFormat="1" applyFont="1" applyBorder="1" applyAlignment="1">
      <alignment horizontal="justify" vertical="top"/>
    </xf>
    <xf numFmtId="165"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3" fontId="26" fillId="0" borderId="10" xfId="0" applyNumberFormat="1" applyFont="1" applyBorder="1" applyAlignment="1">
      <alignment horizontal="center" vertical="top"/>
    </xf>
    <xf numFmtId="173"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3"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165"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2"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5" fillId="0" borderId="0" xfId="0" applyFont="1" applyAlignment="1">
      <alignment horizontal="center" vertical="center"/>
    </xf>
    <xf numFmtId="0" fontId="35" fillId="0" borderId="0" xfId="0" applyFont="1" applyAlignment="1">
      <alignment vertical="center"/>
    </xf>
    <xf numFmtId="176" fontId="35" fillId="0" borderId="0" xfId="18" applyNumberFormat="1" applyFont="1" applyAlignment="1">
      <alignment vertical="center"/>
    </xf>
    <xf numFmtId="0" fontId="36" fillId="0" borderId="0" xfId="0" applyFont="1" applyAlignment="1">
      <alignment vertical="center"/>
    </xf>
    <xf numFmtId="176" fontId="37" fillId="0" borderId="0" xfId="18" applyNumberFormat="1" applyFont="1" applyAlignment="1">
      <alignment vertical="center"/>
    </xf>
    <xf numFmtId="0" fontId="0" fillId="0" borderId="0" xfId="0" applyAlignment="1">
      <alignment vertical="center"/>
    </xf>
    <xf numFmtId="0" fontId="38"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0"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165" fontId="17" fillId="2" borderId="14" xfId="0" applyNumberFormat="1" applyFont="1" applyFill="1" applyBorder="1" applyAlignment="1">
      <alignment vertical="center"/>
    </xf>
    <xf numFmtId="165"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165"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165" fontId="17" fillId="5" borderId="19" xfId="0" applyNumberFormat="1" applyFont="1" applyFill="1" applyBorder="1" applyAlignment="1">
      <alignment vertical="center"/>
    </xf>
    <xf numFmtId="165" fontId="17" fillId="2" borderId="19" xfId="0" applyNumberFormat="1" applyFont="1" applyFill="1" applyBorder="1" applyAlignment="1">
      <alignment vertical="center"/>
    </xf>
    <xf numFmtId="165"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5"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165"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165"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165" fontId="17" fillId="2" borderId="10" xfId="0" applyNumberFormat="1" applyFont="1" applyFill="1" applyBorder="1" applyAlignment="1">
      <alignment vertical="center"/>
    </xf>
    <xf numFmtId="165" fontId="17" fillId="5" borderId="17" xfId="0" applyNumberFormat="1" applyFont="1" applyFill="1" applyBorder="1" applyAlignment="1">
      <alignment vertical="center"/>
    </xf>
    <xf numFmtId="165" fontId="17" fillId="2" borderId="22" xfId="0" applyNumberFormat="1" applyFont="1" applyFill="1" applyBorder="1" applyAlignment="1">
      <alignment vertical="center"/>
    </xf>
    <xf numFmtId="165"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165"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165"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165" fontId="17" fillId="2" borderId="15" xfId="0" applyNumberFormat="1" applyFont="1" applyFill="1" applyBorder="1" applyAlignment="1">
      <alignment vertical="center"/>
    </xf>
    <xf numFmtId="165" fontId="17" fillId="2" borderId="21" xfId="0" applyNumberFormat="1" applyFont="1" applyFill="1" applyBorder="1" applyAlignment="1">
      <alignment vertical="center"/>
    </xf>
    <xf numFmtId="165" fontId="17" fillId="2" borderId="35" xfId="0" applyNumberFormat="1" applyFont="1" applyFill="1" applyBorder="1" applyAlignment="1">
      <alignment vertical="center"/>
    </xf>
    <xf numFmtId="165"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165"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165"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165"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165" fontId="17"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165" fontId="17" fillId="2" borderId="15" xfId="0" applyNumberFormat="1" applyFont="1" applyFill="1" applyBorder="1" applyAlignment="1">
      <alignment horizontal="center" vertical="center"/>
    </xf>
    <xf numFmtId="165" fontId="17" fillId="2" borderId="11" xfId="0" applyNumberFormat="1" applyFont="1" applyFill="1" applyBorder="1" applyAlignment="1">
      <alignment horizontal="center" vertical="center"/>
    </xf>
    <xf numFmtId="165" fontId="17" fillId="2" borderId="10" xfId="0" applyNumberFormat="1" applyFont="1" applyFill="1" applyBorder="1" applyAlignment="1">
      <alignment horizontal="center" vertical="center"/>
    </xf>
    <xf numFmtId="165" fontId="17" fillId="2" borderId="12" xfId="0" applyNumberFormat="1" applyFont="1" applyFill="1" applyBorder="1" applyAlignment="1">
      <alignment horizontal="center" vertical="center"/>
    </xf>
    <xf numFmtId="165" fontId="17" fillId="2" borderId="26" xfId="0" applyNumberFormat="1" applyFont="1" applyFill="1" applyBorder="1" applyAlignment="1">
      <alignment horizontal="center" vertical="center"/>
    </xf>
    <xf numFmtId="165" fontId="16" fillId="6" borderId="24" xfId="0" applyNumberFormat="1" applyFont="1" applyFill="1" applyBorder="1" applyAlignment="1">
      <alignment horizontal="center" vertical="center"/>
    </xf>
    <xf numFmtId="176" fontId="35" fillId="0" borderId="0" xfId="18" applyNumberFormat="1" applyFont="1" applyAlignment="1">
      <alignment horizontal="center" vertical="center"/>
    </xf>
    <xf numFmtId="176" fontId="37" fillId="0" borderId="0" xfId="18" applyNumberFormat="1" applyFont="1" applyAlignment="1">
      <alignment horizontal="center" vertical="center"/>
    </xf>
    <xf numFmtId="165"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2" fillId="11" borderId="26" xfId="0" applyFont="1" applyFill="1" applyBorder="1" applyAlignment="1">
      <alignment horizontal="center" vertical="center"/>
    </xf>
    <xf numFmtId="0" fontId="18" fillId="12" borderId="26" xfId="0" applyFont="1" applyFill="1" applyBorder="1" applyAlignment="1">
      <alignment horizontal="left" vertical="center"/>
    </xf>
    <xf numFmtId="176"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43" fillId="11" borderId="26" xfId="0" applyFont="1" applyFill="1" applyBorder="1" applyAlignment="1">
      <alignment horizontal="center" vertical="center"/>
    </xf>
    <xf numFmtId="0" fontId="43" fillId="11" borderId="26" xfId="0" applyFont="1" applyFill="1" applyBorder="1" applyAlignment="1">
      <alignment vertical="center"/>
    </xf>
    <xf numFmtId="176" fontId="43" fillId="11" borderId="26" xfId="18" applyNumberFormat="1" applyFont="1" applyFill="1" applyBorder="1" applyAlignment="1">
      <alignment horizontal="center" vertical="center"/>
    </xf>
    <xf numFmtId="0" fontId="42" fillId="11" borderId="27" xfId="0" applyFont="1" applyFill="1" applyBorder="1" applyAlignment="1">
      <alignment horizontal="center" vertical="center"/>
    </xf>
    <xf numFmtId="0" fontId="18" fillId="12" borderId="27" xfId="0" applyFont="1" applyFill="1" applyBorder="1" applyAlignment="1">
      <alignment horizontal="left" vertical="center"/>
    </xf>
    <xf numFmtId="176" fontId="18" fillId="12" borderId="27" xfId="18" applyNumberFormat="1" applyFont="1" applyFill="1" applyBorder="1" applyAlignment="1">
      <alignment horizontal="center" vertical="center"/>
    </xf>
    <xf numFmtId="0" fontId="44" fillId="3" borderId="26" xfId="0" applyFont="1" applyFill="1" applyBorder="1" applyAlignment="1">
      <alignment horizontal="center" vertical="center"/>
    </xf>
    <xf numFmtId="0" fontId="41" fillId="3" borderId="26" xfId="0" applyFont="1" applyFill="1" applyBorder="1" applyAlignment="1">
      <alignment horizontal="left" vertical="center"/>
    </xf>
    <xf numFmtId="176" fontId="41" fillId="3" borderId="26" xfId="18" applyNumberFormat="1" applyFont="1" applyFill="1" applyBorder="1" applyAlignment="1">
      <alignment horizontal="center" vertical="center"/>
    </xf>
    <xf numFmtId="0" fontId="43" fillId="13" borderId="41" xfId="0" applyFont="1" applyFill="1" applyBorder="1" applyAlignment="1">
      <alignment horizontal="center" vertical="center"/>
    </xf>
    <xf numFmtId="167" fontId="43" fillId="13" borderId="39" xfId="18" applyFont="1" applyFill="1" applyBorder="1" applyAlignment="1">
      <alignment horizontal="center" vertical="center"/>
    </xf>
    <xf numFmtId="0" fontId="38" fillId="7" borderId="0" xfId="0" applyFont="1" applyFill="1" applyAlignment="1">
      <alignment horizontal="center" vertical="center" wrapText="1"/>
    </xf>
    <xf numFmtId="166" fontId="0" fillId="0" borderId="0" xfId="0" applyNumberFormat="1" applyAlignment="1">
      <alignment vertical="center"/>
    </xf>
    <xf numFmtId="0" fontId="10" fillId="0" borderId="0" xfId="0" applyFont="1" applyAlignment="1">
      <alignment horizontal="left" vertical="center" indent="11"/>
    </xf>
    <xf numFmtId="175" fontId="45"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6" fontId="40" fillId="0" borderId="0" xfId="18" applyNumberFormat="1" applyFont="1" applyAlignment="1">
      <alignment vertical="center"/>
    </xf>
    <xf numFmtId="0" fontId="46"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7" fillId="0" borderId="0" xfId="0" applyNumberFormat="1" applyFont="1" applyFill="1" applyAlignment="1">
      <alignment horizontal="left" vertical="center"/>
    </xf>
    <xf numFmtId="167" fontId="43"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6" fontId="10"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2" fillId="14" borderId="15" xfId="0" applyFont="1" applyFill="1" applyBorder="1" applyAlignment="1">
      <alignment horizontal="center" vertical="center"/>
    </xf>
    <xf numFmtId="165"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165" fontId="18" fillId="15" borderId="3" xfId="0" applyNumberFormat="1" applyFont="1" applyFill="1" applyBorder="1" applyAlignment="1">
      <alignment horizontal="center" vertical="center" wrapText="1"/>
    </xf>
    <xf numFmtId="0" fontId="42" fillId="11" borderId="0" xfId="0" applyFont="1" applyFill="1" applyAlignment="1">
      <alignment vertical="center"/>
    </xf>
    <xf numFmtId="0" fontId="48"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48" fillId="11" borderId="0" xfId="0" applyFont="1" applyFill="1" applyAlignment="1">
      <alignment horizontal="center" vertical="center" wrapText="1"/>
    </xf>
    <xf numFmtId="167" fontId="28" fillId="0" borderId="26" xfId="18" applyFont="1" applyBorder="1" applyAlignment="1">
      <alignment horizontal="center" vertical="center" wrapText="1"/>
    </xf>
    <xf numFmtId="167" fontId="28" fillId="10" borderId="26" xfId="18" applyFont="1" applyFill="1" applyBorder="1" applyAlignment="1">
      <alignment vertical="center" wrapText="1"/>
    </xf>
    <xf numFmtId="167" fontId="0" fillId="0" borderId="0" xfId="18" applyFont="1"/>
    <xf numFmtId="167" fontId="28" fillId="10" borderId="26" xfId="18" applyFont="1" applyFill="1" applyBorder="1" applyAlignment="1">
      <alignment horizontal="right" vertical="top" wrapText="1"/>
    </xf>
    <xf numFmtId="167" fontId="28" fillId="10" borderId="26" xfId="18" applyFont="1" applyFill="1" applyBorder="1" applyAlignment="1">
      <alignment horizontal="right" wrapText="1"/>
    </xf>
    <xf numFmtId="0" fontId="49" fillId="0" borderId="0" xfId="0" applyFont="1" applyAlignment="1">
      <alignment horizontal="center" vertical="center"/>
    </xf>
    <xf numFmtId="167" fontId="49" fillId="0" borderId="0" xfId="18" applyFont="1" applyAlignment="1">
      <alignment vertical="center"/>
    </xf>
    <xf numFmtId="176" fontId="49" fillId="0" borderId="0" xfId="18" applyNumberFormat="1" applyFont="1" applyAlignment="1">
      <alignment vertical="center"/>
    </xf>
    <xf numFmtId="176" fontId="49"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28" fillId="2" borderId="26" xfId="19" applyFont="1" applyFill="1" applyBorder="1" applyAlignment="1">
      <alignment horizontal="center"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167"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167" fontId="28" fillId="2" borderId="26" xfId="18" applyFont="1" applyFill="1" applyBorder="1" applyAlignment="1">
      <alignment horizontal="center" vertical="center" wrapText="1"/>
    </xf>
    <xf numFmtId="165" fontId="31" fillId="2" borderId="26" xfId="0" applyNumberFormat="1" applyFont="1" applyFill="1" applyBorder="1" applyAlignment="1">
      <alignment horizontal="center" vertical="center" wrapText="1"/>
    </xf>
    <xf numFmtId="0" fontId="31" fillId="2" borderId="26" xfId="0" applyFont="1" applyFill="1" applyBorder="1" applyAlignment="1">
      <alignment horizontal="center" vertical="center" wrapText="1"/>
    </xf>
    <xf numFmtId="167" fontId="28" fillId="10" borderId="26" xfId="18" applyNumberFormat="1" applyFont="1" applyFill="1" applyBorder="1" applyAlignment="1">
      <alignmen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167" fontId="28" fillId="10" borderId="26" xfId="19" applyNumberFormat="1" applyFont="1" applyFill="1" applyBorder="1" applyAlignment="1">
      <alignment horizontal="right" wrapText="1"/>
    </xf>
    <xf numFmtId="167"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26" xfId="16" applyFont="1" applyFill="1" applyBorder="1" applyAlignment="1">
      <alignment horizontal="left" vertical="top"/>
    </xf>
    <xf numFmtId="0" fontId="46" fillId="11" borderId="0" xfId="0" applyFont="1" applyFill="1" applyAlignment="1">
      <alignment horizontal="center" vertical="center" wrapText="1"/>
    </xf>
    <xf numFmtId="167" fontId="0" fillId="0" borderId="0" xfId="18" applyFont="1" applyAlignment="1">
      <alignment vertical="center"/>
    </xf>
    <xf numFmtId="165"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5" fillId="0" borderId="0" xfId="0" applyFont="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1" fillId="0" borderId="0" xfId="0" applyFont="1"/>
    <xf numFmtId="0" fontId="16" fillId="0" borderId="0" xfId="0" applyFont="1"/>
    <xf numFmtId="0" fontId="52" fillId="0" borderId="0" xfId="19" applyFont="1" applyAlignment="1">
      <alignment vertical="top"/>
    </xf>
    <xf numFmtId="0" fontId="52" fillId="0" borderId="0" xfId="0" applyFont="1"/>
    <xf numFmtId="0" fontId="52" fillId="0" borderId="0" xfId="19" applyFont="1"/>
    <xf numFmtId="0" fontId="21" fillId="0" borderId="0" xfId="19" applyFont="1" applyAlignment="1">
      <alignment vertical="top"/>
    </xf>
    <xf numFmtId="0" fontId="53" fillId="0" borderId="0" xfId="19" applyFont="1" applyAlignment="1">
      <alignment wrapText="1"/>
    </xf>
    <xf numFmtId="0" fontId="17" fillId="14" borderId="15" xfId="0" applyFont="1" applyFill="1" applyBorder="1" applyAlignment="1">
      <alignment horizontal="center" vertical="center"/>
    </xf>
    <xf numFmtId="0" fontId="43"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165" fontId="17" fillId="2" borderId="9" xfId="0" applyNumberFormat="1" applyFont="1" applyFill="1" applyBorder="1" applyAlignment="1">
      <alignment vertical="center"/>
    </xf>
    <xf numFmtId="165" fontId="17" fillId="2" borderId="23" xfId="0" applyNumberFormat="1" applyFont="1" applyFill="1" applyBorder="1" applyAlignment="1">
      <alignment horizontal="center" vertical="center"/>
    </xf>
    <xf numFmtId="0" fontId="42"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165"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165" fontId="16" fillId="0" borderId="0" xfId="0" applyNumberFormat="1" applyFont="1" applyFill="1" applyBorder="1" applyAlignment="1">
      <alignment horizontal="right" vertical="center"/>
    </xf>
    <xf numFmtId="165"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167" fontId="43" fillId="13" borderId="7" xfId="18" applyFont="1" applyFill="1" applyBorder="1" applyAlignment="1">
      <alignment horizontal="center" vertical="center" wrapText="1"/>
    </xf>
    <xf numFmtId="0" fontId="48" fillId="13" borderId="3" xfId="0" applyFont="1" applyFill="1" applyBorder="1" applyAlignment="1">
      <alignment horizontal="center" vertical="center" wrapText="1"/>
    </xf>
    <xf numFmtId="0" fontId="56" fillId="0" borderId="0" xfId="0" applyFont="1" applyFill="1" applyBorder="1" applyAlignment="1">
      <alignment vertical="center"/>
    </xf>
    <xf numFmtId="166" fontId="56" fillId="0" borderId="0" xfId="0" applyNumberFormat="1" applyFont="1" applyFill="1" applyBorder="1" applyAlignment="1">
      <alignment vertical="center"/>
    </xf>
    <xf numFmtId="0" fontId="50"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0" borderId="26" xfId="19" applyFont="1" applyBorder="1" applyAlignment="1" applyProtection="1">
      <alignment horizontal="center" vertical="center" wrapText="1"/>
      <protection locked="0"/>
    </xf>
    <xf numFmtId="0" fontId="33" fillId="0" borderId="26" xfId="19" applyFont="1" applyBorder="1" applyAlignment="1">
      <alignment horizontal="center" vertical="center" wrapText="1"/>
    </xf>
    <xf numFmtId="0" fontId="27" fillId="0" borderId="26" xfId="0" applyFont="1" applyBorder="1" applyAlignment="1">
      <alignment horizontal="center" vertical="center"/>
    </xf>
    <xf numFmtId="0" fontId="22" fillId="8" borderId="0" xfId="19" applyFont="1" applyFill="1" applyBorder="1" applyAlignment="1">
      <alignment vertical="center"/>
    </xf>
    <xf numFmtId="167"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167"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167" fontId="28" fillId="0" borderId="26" xfId="18" applyFont="1" applyFill="1" applyBorder="1" applyAlignment="1">
      <alignment horizontal="center" vertical="center" wrapText="1"/>
    </xf>
    <xf numFmtId="0" fontId="32"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1" fillId="0" borderId="26" xfId="0" applyFont="1" applyFill="1" applyBorder="1" applyAlignment="1">
      <alignment horizontal="center" vertical="center" wrapText="1"/>
    </xf>
    <xf numFmtId="0" fontId="59" fillId="0" borderId="26" xfId="19" applyFont="1" applyBorder="1" applyAlignment="1">
      <alignment horizontal="center" vertical="center" wrapText="1"/>
    </xf>
    <xf numFmtId="0" fontId="0" fillId="0" borderId="0" xfId="0"/>
    <xf numFmtId="0" fontId="34" fillId="0" borderId="26" xfId="16" applyFont="1" applyBorder="1" applyAlignment="1">
      <alignment horizontal="center" vertical="center" wrapText="1"/>
    </xf>
    <xf numFmtId="0" fontId="46"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0" fillId="0" borderId="0" xfId="19" applyFont="1" applyAlignment="1">
      <alignment horizontal="left" vertical="top"/>
    </xf>
    <xf numFmtId="175"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167" fontId="28" fillId="0" borderId="26" xfId="16" applyNumberFormat="1" applyFont="1" applyBorder="1" applyAlignment="1">
      <alignment horizontal="center" vertical="center" wrapText="1"/>
    </xf>
    <xf numFmtId="167" fontId="20" fillId="8" borderId="0" xfId="19" applyNumberFormat="1" applyFont="1" applyFill="1" applyBorder="1" applyAlignment="1">
      <alignment vertical="center"/>
    </xf>
    <xf numFmtId="167" fontId="22" fillId="8" borderId="13" xfId="19" applyNumberFormat="1" applyFont="1" applyFill="1" applyBorder="1" applyAlignment="1">
      <alignment vertical="center" wrapText="1"/>
    </xf>
    <xf numFmtId="167" fontId="28" fillId="0" borderId="26" xfId="19" applyNumberFormat="1" applyFont="1" applyBorder="1" applyAlignment="1">
      <alignment horizontal="center" vertical="center" wrapText="1"/>
    </xf>
    <xf numFmtId="167" fontId="28" fillId="0" borderId="26" xfId="18" applyNumberFormat="1" applyFont="1" applyBorder="1" applyAlignment="1">
      <alignment horizontal="center" vertical="center" wrapText="1"/>
    </xf>
    <xf numFmtId="167" fontId="28" fillId="0" borderId="0" xfId="19" applyNumberFormat="1" applyFont="1" applyBorder="1" applyAlignment="1">
      <alignment vertical="center" wrapText="1"/>
    </xf>
    <xf numFmtId="167" fontId="21" fillId="0" borderId="0" xfId="19" applyNumberFormat="1" applyFont="1" applyBorder="1" applyAlignment="1">
      <alignment vertical="center" wrapText="1"/>
    </xf>
    <xf numFmtId="167" fontId="28" fillId="2" borderId="26" xfId="19" applyNumberFormat="1" applyFont="1" applyFill="1" applyBorder="1" applyAlignment="1">
      <alignment horizontal="center" vertical="center" wrapText="1"/>
    </xf>
    <xf numFmtId="167" fontId="28" fillId="2" borderId="26" xfId="18" applyNumberFormat="1" applyFont="1" applyFill="1" applyBorder="1" applyAlignment="1">
      <alignment horizontal="center" vertical="center" wrapText="1"/>
    </xf>
    <xf numFmtId="167" fontId="20" fillId="8" borderId="0" xfId="19" applyNumberFormat="1" applyFont="1" applyFill="1" applyBorder="1" applyAlignment="1">
      <alignment vertical="top"/>
    </xf>
    <xf numFmtId="167" fontId="22" fillId="9" borderId="13" xfId="19" applyNumberFormat="1" applyFont="1" applyFill="1" applyBorder="1" applyAlignment="1" applyProtection="1">
      <alignment vertical="top"/>
      <protection locked="0"/>
    </xf>
    <xf numFmtId="167" fontId="0" fillId="0" borderId="0" xfId="0" applyNumberFormat="1"/>
    <xf numFmtId="167" fontId="0" fillId="0" borderId="0" xfId="18" applyNumberFormat="1" applyFont="1"/>
    <xf numFmtId="167" fontId="33" fillId="0" borderId="26" xfId="19" applyNumberFormat="1" applyFont="1" applyFill="1" applyBorder="1" applyAlignment="1">
      <alignment horizontal="center" vertical="center"/>
    </xf>
    <xf numFmtId="167" fontId="33" fillId="0" borderId="26" xfId="18" applyNumberFormat="1" applyFont="1" applyFill="1" applyBorder="1" applyAlignment="1">
      <alignment horizontal="center" vertical="center"/>
    </xf>
    <xf numFmtId="167" fontId="27" fillId="0" borderId="26" xfId="0" applyNumberFormat="1" applyFont="1" applyBorder="1" applyAlignment="1">
      <alignment horizontal="center" vertical="center" wrapText="1"/>
    </xf>
    <xf numFmtId="167" fontId="27" fillId="0" borderId="26" xfId="18" applyNumberFormat="1" applyFont="1" applyBorder="1" applyAlignment="1">
      <alignment horizontal="center" vertical="center" wrapText="1"/>
    </xf>
    <xf numFmtId="167" fontId="28" fillId="0" borderId="26" xfId="19" applyNumberFormat="1" applyFont="1" applyFill="1" applyBorder="1" applyAlignment="1">
      <alignment horizontal="center" vertical="center" wrapText="1"/>
    </xf>
    <xf numFmtId="167" fontId="28" fillId="0" borderId="26" xfId="18" applyNumberFormat="1" applyFont="1" applyFill="1" applyBorder="1" applyAlignment="1">
      <alignment horizontal="center" vertical="center" wrapText="1"/>
    </xf>
    <xf numFmtId="167" fontId="28" fillId="0" borderId="26" xfId="17" applyNumberFormat="1" applyFont="1" applyFill="1" applyBorder="1" applyAlignment="1">
      <alignment horizontal="center" vertical="center" wrapText="1"/>
    </xf>
    <xf numFmtId="167" fontId="28" fillId="0" borderId="26" xfId="16" applyNumberFormat="1" applyFont="1" applyFill="1" applyBorder="1" applyAlignment="1">
      <alignment horizontal="center" vertical="center" wrapText="1"/>
    </xf>
    <xf numFmtId="167" fontId="31" fillId="0" borderId="26" xfId="16" applyNumberFormat="1" applyFont="1" applyFill="1" applyBorder="1" applyAlignment="1">
      <alignment horizontal="center" vertical="center" wrapText="1"/>
    </xf>
    <xf numFmtId="167" fontId="31"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2" fillId="0" borderId="0" xfId="0" applyFont="1" applyFill="1"/>
    <xf numFmtId="0" fontId="0" fillId="0" borderId="0" xfId="0" applyFill="1"/>
    <xf numFmtId="0" fontId="20" fillId="0" borderId="0" xfId="16" applyFont="1" applyFill="1" applyBorder="1" applyAlignment="1">
      <alignment vertical="top"/>
    </xf>
    <xf numFmtId="167"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0" fillId="0" borderId="47" xfId="0" applyFont="1" applyBorder="1" applyAlignment="1">
      <alignment horizontal="center" vertical="center"/>
    </xf>
    <xf numFmtId="166" fontId="10" fillId="0" borderId="48" xfId="0" applyNumberFormat="1" applyFont="1" applyBorder="1" applyAlignment="1">
      <alignment horizontal="center" vertical="center"/>
    </xf>
    <xf numFmtId="0" fontId="10" fillId="0" borderId="32" xfId="0" applyFont="1" applyFill="1" applyBorder="1" applyAlignment="1">
      <alignment vertical="center"/>
    </xf>
    <xf numFmtId="166" fontId="10" fillId="0" borderId="50" xfId="18" applyNumberFormat="1" applyFont="1" applyFill="1" applyBorder="1" applyAlignment="1">
      <alignment vertical="center"/>
    </xf>
    <xf numFmtId="0" fontId="10" fillId="0" borderId="48" xfId="0" applyFont="1" applyBorder="1" applyAlignment="1">
      <alignment horizontal="center" vertical="center"/>
    </xf>
    <xf numFmtId="166" fontId="10" fillId="0" borderId="49" xfId="0" applyNumberFormat="1" applyFont="1" applyBorder="1" applyAlignment="1">
      <alignment horizontal="center" vertical="center"/>
    </xf>
    <xf numFmtId="0" fontId="56" fillId="17" borderId="6" xfId="0" applyFont="1" applyFill="1" applyBorder="1" applyAlignment="1">
      <alignment vertical="center"/>
    </xf>
    <xf numFmtId="166" fontId="56" fillId="17" borderId="3" xfId="0" applyNumberFormat="1" applyFont="1" applyFill="1" applyBorder="1" applyAlignment="1">
      <alignment vertical="center"/>
    </xf>
    <xf numFmtId="176" fontId="36"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62" fillId="0" borderId="53" xfId="0" applyFont="1" applyBorder="1" applyAlignment="1">
      <alignment horizontal="left" vertical="center"/>
    </xf>
    <xf numFmtId="166" fontId="0" fillId="0" borderId="54" xfId="0" applyNumberFormat="1" applyFill="1" applyBorder="1" applyAlignment="1">
      <alignment vertical="center"/>
    </xf>
    <xf numFmtId="0" fontId="64"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8"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6" fontId="10"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39" fillId="3" borderId="0" xfId="10" applyNumberFormat="1" applyFont="1" applyFill="1" applyAlignment="1">
      <alignment vertical="center"/>
    </xf>
    <xf numFmtId="167" fontId="0" fillId="3" borderId="0" xfId="0" applyNumberFormat="1" applyFill="1" applyAlignment="1">
      <alignment vertical="center"/>
    </xf>
    <xf numFmtId="167" fontId="39"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2" fillId="11" borderId="26" xfId="0" applyFont="1" applyFill="1" applyBorder="1" applyAlignment="1">
      <alignment horizontal="center" vertical="center"/>
    </xf>
    <xf numFmtId="0" fontId="0" fillId="0" borderId="26" xfId="0" applyBorder="1" applyAlignment="1">
      <alignment horizontal="center" vertical="center"/>
    </xf>
    <xf numFmtId="0" fontId="43" fillId="11" borderId="26" xfId="0" applyFont="1" applyFill="1" applyBorder="1" applyAlignment="1">
      <alignment horizontal="center" vertical="center"/>
    </xf>
    <xf numFmtId="0" fontId="42" fillId="11" borderId="27" xfId="0" applyFont="1" applyFill="1" applyBorder="1" applyAlignment="1">
      <alignment horizontal="center" vertical="center"/>
    </xf>
    <xf numFmtId="0" fontId="44" fillId="3" borderId="26" xfId="0" applyFont="1" applyFill="1" applyBorder="1" applyAlignment="1">
      <alignment horizontal="center" vertical="center"/>
    </xf>
    <xf numFmtId="0" fontId="18" fillId="22" borderId="0" xfId="0" applyFont="1" applyFill="1" applyAlignment="1">
      <alignment vertical="center"/>
    </xf>
    <xf numFmtId="177" fontId="18" fillId="22" borderId="0" xfId="0" applyNumberFormat="1" applyFont="1" applyFill="1" applyAlignment="1">
      <alignment vertical="center"/>
    </xf>
    <xf numFmtId="0" fontId="10" fillId="22" borderId="0" xfId="0" applyFont="1" applyFill="1" applyAlignment="1">
      <alignment vertical="center"/>
    </xf>
    <xf numFmtId="177" fontId="0" fillId="0" borderId="0" xfId="0" applyNumberFormat="1"/>
    <xf numFmtId="0" fontId="10" fillId="0" borderId="6" xfId="0" applyFont="1" applyFill="1" applyBorder="1" applyAlignment="1">
      <alignment vertical="center"/>
    </xf>
    <xf numFmtId="166" fontId="10"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50" fillId="0" borderId="0" xfId="19" applyFont="1" applyBorder="1" applyAlignment="1">
      <alignment horizontal="left" vertical="center"/>
    </xf>
    <xf numFmtId="0" fontId="42" fillId="2" borderId="0" xfId="0" applyFont="1" applyFill="1" applyBorder="1" applyAlignment="1">
      <alignment vertical="center"/>
    </xf>
    <xf numFmtId="0" fontId="65" fillId="2" borderId="0" xfId="19" applyFont="1" applyFill="1" applyBorder="1" applyAlignment="1">
      <alignment horizontal="left" vertical="center"/>
    </xf>
    <xf numFmtId="0" fontId="33" fillId="0" borderId="0" xfId="19" applyFont="1" applyBorder="1" applyAlignment="1">
      <alignment vertical="center" wrapText="1"/>
    </xf>
    <xf numFmtId="0" fontId="66" fillId="2" borderId="0" xfId="19" applyFont="1" applyFill="1" applyBorder="1" applyAlignment="1">
      <alignment vertical="center"/>
    </xf>
    <xf numFmtId="0" fontId="67" fillId="0" borderId="0" xfId="19" applyFont="1" applyAlignment="1">
      <alignment vertical="top"/>
    </xf>
    <xf numFmtId="0" fontId="68" fillId="8" borderId="0" xfId="19" applyFont="1" applyFill="1" applyBorder="1" applyAlignment="1">
      <alignment vertical="top"/>
    </xf>
    <xf numFmtId="0" fontId="69" fillId="8" borderId="0" xfId="19" applyFont="1" applyFill="1" applyBorder="1" applyAlignment="1">
      <alignment vertical="top"/>
    </xf>
    <xf numFmtId="0" fontId="42" fillId="0" borderId="0" xfId="0" applyFont="1"/>
    <xf numFmtId="0" fontId="0" fillId="0" borderId="0" xfId="0" applyAlignment="1"/>
    <xf numFmtId="0" fontId="42" fillId="0" borderId="0" xfId="0" applyFont="1" applyAlignment="1"/>
    <xf numFmtId="0" fontId="42" fillId="2" borderId="0" xfId="0" applyFont="1" applyFill="1"/>
    <xf numFmtId="0" fontId="42" fillId="0" borderId="0" xfId="0" applyFont="1" applyFill="1"/>
    <xf numFmtId="0" fontId="0" fillId="0" borderId="0" xfId="0" applyAlignment="1">
      <alignment horizontal="center"/>
    </xf>
    <xf numFmtId="0" fontId="42" fillId="0" borderId="0" xfId="0" applyFont="1" applyAlignment="1">
      <alignment horizontal="center"/>
    </xf>
    <xf numFmtId="0" fontId="20" fillId="0" borderId="0" xfId="16" applyFont="1" applyFill="1" applyBorder="1" applyAlignment="1">
      <alignment horizontal="center" vertical="top"/>
    </xf>
    <xf numFmtId="0" fontId="22" fillId="0" borderId="13" xfId="16" applyFont="1" applyFill="1" applyBorder="1" applyAlignment="1" applyProtection="1">
      <alignment horizontal="center" vertical="top"/>
      <protection locked="0"/>
    </xf>
    <xf numFmtId="0" fontId="53" fillId="0" borderId="0" xfId="19" applyFont="1" applyAlignment="1">
      <alignment horizontal="left" vertical="center" wrapText="1"/>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1" fontId="33" fillId="0" borderId="26" xfId="19" applyNumberFormat="1" applyFont="1" applyBorder="1" applyAlignment="1">
      <alignment horizontal="center" vertical="center" wrapText="1"/>
    </xf>
    <xf numFmtId="178" fontId="8" fillId="0" borderId="0" xfId="19" applyNumberFormat="1" applyAlignment="1">
      <alignment vertical="top"/>
    </xf>
    <xf numFmtId="178" fontId="23" fillId="8" borderId="13" xfId="19" applyNumberFormat="1" applyFont="1" applyFill="1" applyBorder="1" applyAlignment="1">
      <alignment vertical="top"/>
    </xf>
    <xf numFmtId="178" fontId="33" fillId="0" borderId="26" xfId="19" applyNumberFormat="1" applyFont="1" applyBorder="1" applyAlignment="1">
      <alignment horizontal="center" vertical="center" wrapText="1"/>
    </xf>
    <xf numFmtId="178" fontId="20" fillId="8" borderId="0" xfId="19" applyNumberFormat="1" applyFont="1" applyFill="1" applyBorder="1" applyAlignment="1">
      <alignment vertical="top"/>
    </xf>
    <xf numFmtId="178" fontId="67" fillId="0" borderId="0" xfId="19" applyNumberFormat="1" applyFont="1" applyAlignment="1">
      <alignment vertical="top"/>
    </xf>
    <xf numFmtId="178" fontId="33" fillId="0" borderId="26" xfId="18" applyNumberFormat="1" applyFont="1" applyBorder="1" applyAlignment="1">
      <alignment horizontal="center" vertical="center" wrapText="1"/>
    </xf>
    <xf numFmtId="178" fontId="33" fillId="0" borderId="26" xfId="18" applyNumberFormat="1" applyFont="1" applyFill="1" applyBorder="1" applyAlignment="1">
      <alignment horizontal="center" vertical="center" wrapText="1"/>
    </xf>
    <xf numFmtId="0" fontId="33" fillId="0" borderId="26" xfId="19" applyFont="1" applyBorder="1" applyAlignment="1">
      <alignment horizontal="left" vertical="center" wrapText="1"/>
    </xf>
    <xf numFmtId="1" fontId="20" fillId="8" borderId="0" xfId="19" applyNumberFormat="1" applyFont="1" applyFill="1" applyBorder="1" applyAlignment="1">
      <alignment vertical="top"/>
    </xf>
    <xf numFmtId="1" fontId="23" fillId="8" borderId="13" xfId="19" applyNumberFormat="1" applyFont="1" applyFill="1" applyBorder="1" applyAlignment="1">
      <alignment vertical="top"/>
    </xf>
    <xf numFmtId="1" fontId="21" fillId="0" borderId="0" xfId="19" applyNumberFormat="1" applyFont="1" applyBorder="1" applyAlignment="1">
      <alignment vertical="top" wrapText="1"/>
    </xf>
    <xf numFmtId="1" fontId="8" fillId="0" borderId="0" xfId="19" applyNumberFormat="1" applyAlignment="1">
      <alignment vertical="top"/>
    </xf>
    <xf numFmtId="1" fontId="67" fillId="0" borderId="0" xfId="19" applyNumberFormat="1" applyFont="1" applyAlignment="1">
      <alignment vertical="top"/>
    </xf>
    <xf numFmtId="0" fontId="33" fillId="0" borderId="26" xfId="19" applyFont="1" applyBorder="1" applyAlignment="1" applyProtection="1">
      <alignment horizontal="left" vertical="center" wrapText="1"/>
      <protection locked="0"/>
    </xf>
    <xf numFmtId="176" fontId="33" fillId="0" borderId="26" xfId="19" applyNumberFormat="1" applyFont="1" applyFill="1" applyBorder="1" applyAlignment="1">
      <alignment horizontal="center" vertical="center"/>
    </xf>
    <xf numFmtId="0" fontId="22" fillId="8" borderId="0" xfId="19" applyFont="1" applyFill="1" applyBorder="1" applyAlignment="1">
      <alignment horizontal="left" vertical="top" wrapText="1"/>
    </xf>
    <xf numFmtId="0" fontId="22" fillId="0" borderId="0" xfId="16" applyFont="1" applyFill="1" applyBorder="1" applyAlignment="1" applyProtection="1">
      <alignment vertical="top"/>
      <protection locked="0"/>
    </xf>
    <xf numFmtId="9" fontId="33" fillId="4" borderId="26" xfId="17" applyFont="1" applyFill="1" applyBorder="1" applyAlignment="1">
      <alignment horizontal="center" vertical="center" wrapText="1"/>
    </xf>
    <xf numFmtId="167" fontId="33" fillId="4" borderId="26" xfId="18" applyNumberFormat="1" applyFont="1" applyFill="1" applyBorder="1" applyAlignment="1">
      <alignment horizontal="center" vertical="center" wrapText="1"/>
    </xf>
    <xf numFmtId="0" fontId="33" fillId="4" borderId="26" xfId="0" applyFont="1" applyFill="1" applyBorder="1" applyAlignment="1">
      <alignment horizontal="left" vertical="center" wrapText="1"/>
    </xf>
    <xf numFmtId="0" fontId="33" fillId="4" borderId="26" xfId="0" applyFont="1" applyFill="1" applyBorder="1" applyAlignment="1">
      <alignment horizontal="center" vertical="center" wrapText="1"/>
    </xf>
    <xf numFmtId="167" fontId="33" fillId="4" borderId="26" xfId="18" applyFont="1" applyFill="1" applyBorder="1" applyAlignment="1">
      <alignment horizontal="center" vertical="center" wrapText="1"/>
    </xf>
    <xf numFmtId="9" fontId="33" fillId="4" borderId="26" xfId="0" applyNumberFormat="1" applyFont="1" applyFill="1" applyBorder="1" applyAlignment="1">
      <alignment horizontal="center" vertical="center" wrapText="1"/>
    </xf>
    <xf numFmtId="0" fontId="33" fillId="3" borderId="26" xfId="0" applyFont="1" applyFill="1" applyBorder="1" applyAlignment="1">
      <alignment horizontal="left" vertical="center" wrapText="1"/>
    </xf>
    <xf numFmtId="0" fontId="33" fillId="3" borderId="26" xfId="0" applyFont="1" applyFill="1" applyBorder="1" applyAlignment="1">
      <alignment horizontal="center" vertical="center" wrapText="1"/>
    </xf>
    <xf numFmtId="1" fontId="33" fillId="3" borderId="26" xfId="0" applyNumberFormat="1" applyFont="1" applyFill="1" applyBorder="1" applyAlignment="1">
      <alignment horizontal="center" vertical="center" wrapText="1"/>
    </xf>
    <xf numFmtId="167" fontId="33" fillId="3" borderId="26" xfId="18" applyFont="1" applyFill="1" applyBorder="1" applyAlignment="1">
      <alignment horizontal="center" vertical="center" wrapText="1"/>
    </xf>
    <xf numFmtId="1" fontId="33" fillId="3" borderId="26" xfId="16" applyNumberFormat="1" applyFont="1" applyFill="1" applyBorder="1" applyAlignment="1">
      <alignment horizontal="center" vertical="center" wrapText="1"/>
    </xf>
    <xf numFmtId="167" fontId="33" fillId="3" borderId="26" xfId="18" applyNumberFormat="1" applyFont="1" applyFill="1" applyBorder="1" applyAlignment="1">
      <alignment horizontal="center" vertical="center" wrapText="1"/>
    </xf>
    <xf numFmtId="0" fontId="33" fillId="3" borderId="26" xfId="0" applyFont="1" applyFill="1" applyBorder="1" applyAlignment="1">
      <alignment horizontal="left" vertical="center"/>
    </xf>
    <xf numFmtId="0" fontId="33" fillId="23" borderId="26" xfId="0" applyFont="1" applyFill="1" applyBorder="1" applyAlignment="1">
      <alignment horizontal="left" vertical="center" wrapText="1"/>
    </xf>
    <xf numFmtId="0" fontId="33" fillId="23" borderId="26" xfId="0" applyFont="1" applyFill="1" applyBorder="1" applyAlignment="1">
      <alignment horizontal="center" vertical="center" wrapText="1"/>
    </xf>
    <xf numFmtId="1" fontId="33" fillId="23" borderId="26" xfId="0" applyNumberFormat="1" applyFont="1" applyFill="1" applyBorder="1" applyAlignment="1">
      <alignment horizontal="center" vertical="center" wrapText="1"/>
    </xf>
    <xf numFmtId="167" fontId="33" fillId="23" borderId="26" xfId="18" applyFont="1" applyFill="1" applyBorder="1" applyAlignment="1">
      <alignment horizontal="center" vertical="center" wrapText="1"/>
    </xf>
    <xf numFmtId="1" fontId="33" fillId="23" borderId="26" xfId="16" applyNumberFormat="1" applyFont="1" applyFill="1" applyBorder="1" applyAlignment="1">
      <alignment horizontal="center" vertical="center" wrapText="1"/>
    </xf>
    <xf numFmtId="167" fontId="33" fillId="23" borderId="26" xfId="18" applyNumberFormat="1" applyFont="1" applyFill="1" applyBorder="1" applyAlignment="1">
      <alignment horizontal="center" vertical="center" wrapText="1"/>
    </xf>
    <xf numFmtId="167" fontId="33" fillId="10" borderId="26" xfId="18" applyFont="1" applyFill="1" applyBorder="1" applyAlignment="1">
      <alignment horizontal="right" wrapText="1"/>
    </xf>
    <xf numFmtId="0" fontId="33" fillId="10" borderId="26" xfId="16" applyFont="1" applyFill="1" applyBorder="1" applyAlignment="1">
      <alignment vertical="top" wrapText="1"/>
    </xf>
    <xf numFmtId="0" fontId="67" fillId="19" borderId="26" xfId="0" applyFont="1" applyFill="1" applyBorder="1" applyAlignment="1" applyProtection="1">
      <alignment horizontal="center" vertical="center" wrapText="1"/>
      <protection locked="0"/>
    </xf>
    <xf numFmtId="0" fontId="71" fillId="20" borderId="36" xfId="0" applyFont="1" applyFill="1" applyBorder="1" applyAlignment="1">
      <alignment horizontal="center" vertical="center" wrapText="1"/>
    </xf>
    <xf numFmtId="0" fontId="71" fillId="20" borderId="26" xfId="0" applyFont="1" applyFill="1" applyBorder="1" applyAlignment="1">
      <alignment horizontal="center" vertical="center" wrapText="1"/>
    </xf>
    <xf numFmtId="0" fontId="72" fillId="21" borderId="27" xfId="0" applyFont="1" applyFill="1" applyBorder="1" applyAlignment="1" applyProtection="1">
      <alignment horizontal="center" vertical="center" wrapText="1"/>
      <protection locked="0"/>
    </xf>
    <xf numFmtId="0" fontId="66" fillId="21" borderId="27" xfId="0" applyFont="1" applyFill="1" applyBorder="1" applyAlignment="1" applyProtection="1">
      <alignment horizontal="center" vertical="center" wrapText="1"/>
      <protection locked="0"/>
    </xf>
    <xf numFmtId="0" fontId="73" fillId="21" borderId="26" xfId="0" applyFont="1" applyFill="1" applyBorder="1" applyAlignment="1" applyProtection="1">
      <alignment horizontal="center" vertical="center" wrapText="1"/>
      <protection locked="0"/>
    </xf>
    <xf numFmtId="0" fontId="71" fillId="20" borderId="27" xfId="0" applyFont="1" applyFill="1" applyBorder="1" applyAlignment="1">
      <alignment horizontal="center" vertical="center" wrapText="1"/>
    </xf>
    <xf numFmtId="0" fontId="73" fillId="21" borderId="27" xfId="0" applyFont="1" applyFill="1" applyBorder="1" applyAlignment="1" applyProtection="1">
      <alignment horizontal="center" vertical="center" wrapText="1"/>
      <protection locked="0"/>
    </xf>
    <xf numFmtId="0" fontId="72" fillId="10" borderId="37" xfId="16" applyFont="1" applyFill="1" applyBorder="1" applyAlignment="1">
      <alignment vertical="center"/>
    </xf>
    <xf numFmtId="0" fontId="72" fillId="10" borderId="16" xfId="16" applyFont="1" applyFill="1" applyBorder="1" applyAlignment="1">
      <alignment vertical="center"/>
    </xf>
    <xf numFmtId="0" fontId="33" fillId="10" borderId="16" xfId="16" applyFont="1" applyFill="1" applyBorder="1" applyAlignment="1">
      <alignment vertical="center"/>
    </xf>
    <xf numFmtId="0" fontId="33" fillId="10" borderId="37" xfId="16" applyFont="1" applyFill="1" applyBorder="1" applyAlignment="1">
      <alignment vertical="center"/>
    </xf>
    <xf numFmtId="0" fontId="33" fillId="10" borderId="36" xfId="16" applyFont="1" applyFill="1" applyBorder="1" applyAlignment="1">
      <alignment vertical="center"/>
    </xf>
    <xf numFmtId="0" fontId="57" fillId="20" borderId="44" xfId="0" applyFont="1" applyFill="1" applyBorder="1" applyAlignment="1">
      <alignment horizontal="center" vertical="center" wrapText="1"/>
    </xf>
    <xf numFmtId="0" fontId="71" fillId="20" borderId="44" xfId="0" applyFont="1" applyFill="1" applyBorder="1" applyAlignment="1">
      <alignment horizontal="center" vertical="center" wrapText="1"/>
    </xf>
    <xf numFmtId="0" fontId="71" fillId="20" borderId="28" xfId="0" applyFont="1" applyFill="1" applyBorder="1" applyAlignment="1">
      <alignment horizontal="center" vertical="center" wrapText="1"/>
    </xf>
    <xf numFmtId="0" fontId="73" fillId="21" borderId="0" xfId="0" applyFont="1" applyFill="1" applyBorder="1" applyAlignment="1" applyProtection="1">
      <alignment horizontal="center" vertical="center" wrapText="1"/>
      <protection locked="0"/>
    </xf>
    <xf numFmtId="0" fontId="75" fillId="0" borderId="26" xfId="0" applyFont="1" applyFill="1" applyBorder="1" applyAlignment="1">
      <alignment horizontal="left" vertical="center" wrapText="1"/>
    </xf>
    <xf numFmtId="0" fontId="76" fillId="0" borderId="26" xfId="0" applyFont="1" applyBorder="1" applyAlignment="1">
      <alignment horizontal="left" vertical="center" wrapText="1"/>
    </xf>
    <xf numFmtId="0" fontId="76" fillId="0" borderId="26" xfId="0" applyFont="1" applyBorder="1" applyAlignment="1">
      <alignment horizontal="center" vertical="center" wrapText="1"/>
    </xf>
    <xf numFmtId="1" fontId="75" fillId="0" borderId="26" xfId="0" applyNumberFormat="1" applyFont="1" applyFill="1" applyBorder="1" applyAlignment="1">
      <alignment horizontal="center" vertical="center" wrapText="1"/>
    </xf>
    <xf numFmtId="167" fontId="75" fillId="0" borderId="26" xfId="18" applyFont="1" applyFill="1" applyBorder="1" applyAlignment="1">
      <alignment horizontal="center" vertical="center" wrapText="1"/>
    </xf>
    <xf numFmtId="1"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0" fontId="75" fillId="0" borderId="26" xfId="0" applyFont="1" applyFill="1" applyBorder="1" applyAlignment="1">
      <alignment horizontal="center" vertical="center" wrapText="1"/>
    </xf>
    <xf numFmtId="9" fontId="75" fillId="0" borderId="26" xfId="0" applyNumberFormat="1" applyFont="1" applyFill="1" applyBorder="1" applyAlignment="1">
      <alignment horizontal="center" vertical="center" wrapText="1"/>
    </xf>
    <xf numFmtId="167" fontId="33" fillId="0" borderId="26" xfId="19" applyNumberFormat="1" applyFont="1" applyFill="1" applyBorder="1" applyAlignment="1">
      <alignment horizontal="center" vertical="center" wrapText="1"/>
    </xf>
    <xf numFmtId="0" fontId="77" fillId="0" borderId="26" xfId="19" applyFont="1" applyFill="1" applyBorder="1" applyAlignment="1">
      <alignment horizontal="center" vertical="center" wrapText="1"/>
    </xf>
    <xf numFmtId="0" fontId="75" fillId="0" borderId="26" xfId="0" applyFont="1" applyFill="1" applyBorder="1" applyAlignment="1">
      <alignment vertical="center" wrapText="1"/>
    </xf>
    <xf numFmtId="0" fontId="76" fillId="0" borderId="26" xfId="0" applyFont="1" applyBorder="1" applyAlignment="1">
      <alignment vertical="center" wrapText="1"/>
    </xf>
    <xf numFmtId="9" fontId="75" fillId="0" borderId="26" xfId="17"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77" fillId="0" borderId="26" xfId="19" applyFont="1" applyFill="1" applyBorder="1" applyAlignment="1">
      <alignment horizontal="left" vertical="center" wrapText="1"/>
    </xf>
    <xf numFmtId="0" fontId="74" fillId="0" borderId="26" xfId="0" applyFont="1" applyBorder="1" applyAlignment="1">
      <alignment vertical="center" wrapText="1"/>
    </xf>
    <xf numFmtId="0" fontId="74" fillId="0" borderId="26" xfId="0" applyFont="1" applyBorder="1" applyAlignment="1">
      <alignment horizontal="center" vertical="center" wrapText="1"/>
    </xf>
    <xf numFmtId="167" fontId="33" fillId="10" borderId="26" xfId="18" applyFont="1" applyFill="1" applyBorder="1" applyAlignment="1">
      <alignment vertical="top" wrapText="1"/>
    </xf>
    <xf numFmtId="0" fontId="33" fillId="10" borderId="26" xfId="19" applyFont="1" applyFill="1" applyBorder="1" applyAlignment="1">
      <alignment vertical="top" wrapText="1"/>
    </xf>
    <xf numFmtId="0" fontId="72" fillId="10" borderId="26" xfId="19" applyFont="1" applyFill="1" applyBorder="1" applyAlignment="1">
      <alignment vertical="top" wrapText="1"/>
    </xf>
    <xf numFmtId="0" fontId="59" fillId="10" borderId="37" xfId="19" applyFont="1" applyFill="1" applyBorder="1" applyAlignment="1">
      <alignment vertical="top"/>
    </xf>
    <xf numFmtId="0" fontId="72" fillId="10" borderId="37" xfId="19" applyFont="1" applyFill="1" applyBorder="1" applyAlignment="1">
      <alignment vertical="top"/>
    </xf>
    <xf numFmtId="0" fontId="72" fillId="10" borderId="16" xfId="19" applyFont="1" applyFill="1" applyBorder="1" applyAlignment="1">
      <alignment vertical="top"/>
    </xf>
    <xf numFmtId="0" fontId="72" fillId="10" borderId="36" xfId="19" applyFont="1" applyFill="1" applyBorder="1" applyAlignment="1">
      <alignment vertical="top"/>
    </xf>
    <xf numFmtId="0" fontId="76" fillId="0" borderId="0" xfId="0" applyFont="1"/>
    <xf numFmtId="0" fontId="75" fillId="0" borderId="26" xfId="0" applyFont="1" applyBorder="1" applyAlignment="1">
      <alignment horizontal="center" vertical="center" wrapText="1"/>
    </xf>
    <xf numFmtId="0" fontId="75" fillId="2" borderId="26" xfId="0" applyFont="1" applyFill="1" applyBorder="1" applyAlignment="1">
      <alignment horizontal="center" vertical="center" wrapText="1"/>
    </xf>
    <xf numFmtId="0" fontId="75" fillId="0" borderId="26" xfId="0" applyFont="1" applyBorder="1" applyAlignment="1">
      <alignment horizontal="center" vertical="center"/>
    </xf>
    <xf numFmtId="167" fontId="75" fillId="0" borderId="26" xfId="18" applyFont="1" applyBorder="1" applyAlignment="1">
      <alignment horizontal="center" vertical="center"/>
    </xf>
    <xf numFmtId="0" fontId="75" fillId="0" borderId="26" xfId="0" applyFont="1" applyBorder="1" applyAlignment="1">
      <alignment horizontal="left" vertical="center" wrapText="1"/>
    </xf>
    <xf numFmtId="0" fontId="75" fillId="2" borderId="26" xfId="0" applyFont="1" applyFill="1" applyBorder="1" applyAlignment="1">
      <alignment horizontal="left" vertical="center" wrapText="1"/>
    </xf>
    <xf numFmtId="0" fontId="75" fillId="0" borderId="26" xfId="0" applyFont="1" applyBorder="1" applyAlignment="1">
      <alignment vertical="center" wrapText="1"/>
    </xf>
    <xf numFmtId="0" fontId="33" fillId="2" borderId="26" xfId="19" applyFont="1" applyFill="1" applyBorder="1" applyAlignment="1">
      <alignment horizontal="center" vertical="center" wrapText="1"/>
    </xf>
    <xf numFmtId="167" fontId="33" fillId="2" borderId="26" xfId="18"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33" fillId="0" borderId="26" xfId="18" applyFont="1" applyBorder="1" applyAlignment="1">
      <alignment horizontal="center"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0" fontId="33" fillId="2" borderId="26" xfId="19" applyFont="1" applyFill="1" applyBorder="1" applyAlignment="1">
      <alignment horizontal="left" vertical="center" wrapText="1"/>
    </xf>
    <xf numFmtId="9" fontId="33" fillId="0" borderId="26" xfId="19"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2" borderId="26" xfId="0" applyFont="1" applyFill="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167" fontId="80" fillId="2" borderId="26" xfId="18" applyFont="1" applyFill="1" applyBorder="1" applyAlignment="1">
      <alignment horizontal="center" vertical="center" wrapText="1"/>
    </xf>
    <xf numFmtId="167" fontId="80" fillId="2" borderId="26" xfId="18" applyNumberFormat="1" applyFont="1" applyFill="1" applyBorder="1" applyAlignment="1">
      <alignment horizontal="center" vertical="center" wrapText="1"/>
    </xf>
    <xf numFmtId="0" fontId="72" fillId="10" borderId="37" xfId="19" applyFont="1" applyFill="1" applyBorder="1" applyAlignment="1">
      <alignment vertical="center"/>
    </xf>
    <xf numFmtId="0" fontId="72" fillId="10" borderId="16" xfId="19" applyFont="1" applyFill="1" applyBorder="1" applyAlignment="1">
      <alignment vertical="center"/>
    </xf>
    <xf numFmtId="0" fontId="72" fillId="10" borderId="36" xfId="19" applyFont="1" applyFill="1" applyBorder="1" applyAlignment="1">
      <alignment vertical="center"/>
    </xf>
    <xf numFmtId="0" fontId="77" fillId="0" borderId="26" xfId="19" applyFont="1" applyBorder="1" applyAlignment="1">
      <alignment horizontal="left" vertical="center" wrapText="1"/>
    </xf>
    <xf numFmtId="0" fontId="77" fillId="0" borderId="26" xfId="19" applyFont="1" applyBorder="1" applyAlignment="1">
      <alignment horizontal="center" vertical="center" wrapText="1"/>
    </xf>
    <xf numFmtId="1" fontId="33" fillId="10" borderId="26" xfId="19" applyNumberFormat="1" applyFont="1" applyFill="1" applyBorder="1" applyAlignment="1">
      <alignment vertical="top" wrapText="1"/>
    </xf>
    <xf numFmtId="178" fontId="33" fillId="10" borderId="26" xfId="19" applyNumberFormat="1" applyFont="1" applyFill="1" applyBorder="1" applyAlignment="1">
      <alignment vertical="top" wrapText="1"/>
    </xf>
    <xf numFmtId="1" fontId="67" fillId="19" borderId="26" xfId="0" applyNumberFormat="1" applyFont="1" applyFill="1" applyBorder="1" applyAlignment="1" applyProtection="1">
      <alignment horizontal="center" vertical="center" wrapText="1"/>
      <protection locked="0"/>
    </xf>
    <xf numFmtId="178" fontId="67" fillId="19" borderId="26" xfId="0" applyNumberFormat="1" applyFont="1" applyFill="1" applyBorder="1" applyAlignment="1" applyProtection="1">
      <alignment horizontal="center" vertical="center" wrapText="1"/>
      <protection locked="0"/>
    </xf>
    <xf numFmtId="1" fontId="73" fillId="21" borderId="26" xfId="0" applyNumberFormat="1" applyFont="1" applyFill="1" applyBorder="1" applyAlignment="1" applyProtection="1">
      <alignment horizontal="center" vertical="center" wrapText="1"/>
      <protection locked="0"/>
    </xf>
    <xf numFmtId="178" fontId="73" fillId="21" borderId="26" xfId="0" applyNumberFormat="1" applyFont="1" applyFill="1" applyBorder="1" applyAlignment="1" applyProtection="1">
      <alignment horizontal="center" vertical="center" wrapText="1"/>
      <protection locked="0"/>
    </xf>
    <xf numFmtId="4" fontId="33" fillId="0" borderId="26" xfId="19" applyNumberFormat="1" applyFont="1" applyBorder="1" applyAlignment="1">
      <alignment horizontal="center" vertical="center" wrapText="1"/>
    </xf>
    <xf numFmtId="0" fontId="77"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164" fontId="33" fillId="0" borderId="26" xfId="19" applyNumberFormat="1" applyFont="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24" borderId="26" xfId="0" applyFont="1" applyFill="1" applyBorder="1" applyAlignment="1">
      <alignment horizontal="left" vertical="center" wrapText="1"/>
    </xf>
    <xf numFmtId="0" fontId="33" fillId="24" borderId="26" xfId="0" applyFont="1" applyFill="1" applyBorder="1" applyAlignment="1">
      <alignment horizontal="center" vertical="center" wrapText="1"/>
    </xf>
    <xf numFmtId="1" fontId="33" fillId="24" borderId="26" xfId="0" applyNumberFormat="1" applyFont="1" applyFill="1" applyBorder="1" applyAlignment="1">
      <alignment horizontal="center" vertical="center" wrapText="1"/>
    </xf>
    <xf numFmtId="167" fontId="33" fillId="24" borderId="26" xfId="18" applyFont="1" applyFill="1" applyBorder="1" applyAlignment="1">
      <alignment horizontal="center" vertical="center" wrapText="1"/>
    </xf>
    <xf numFmtId="167" fontId="33" fillId="24" borderId="26" xfId="18" applyNumberFormat="1" applyFont="1" applyFill="1" applyBorder="1" applyAlignment="1">
      <alignment horizontal="center" vertical="center" wrapText="1"/>
    </xf>
    <xf numFmtId="0" fontId="4" fillId="0" borderId="0" xfId="0" applyFont="1" applyFill="1"/>
    <xf numFmtId="179" fontId="33" fillId="0" borderId="26" xfId="19" applyNumberFormat="1" applyFont="1" applyBorder="1" applyAlignment="1">
      <alignment horizontal="center" vertical="center" wrapText="1"/>
    </xf>
    <xf numFmtId="179" fontId="33" fillId="0" borderId="26" xfId="18" applyNumberFormat="1" applyFont="1" applyBorder="1" applyAlignment="1">
      <alignment horizontal="center" vertical="center" wrapText="1"/>
    </xf>
    <xf numFmtId="166" fontId="33" fillId="0" borderId="26" xfId="10" applyFont="1" applyBorder="1" applyAlignment="1">
      <alignment horizontal="center" vertical="center" wrapText="1"/>
    </xf>
    <xf numFmtId="0" fontId="21" fillId="0" borderId="0" xfId="19" applyFont="1" applyFill="1" applyAlignment="1">
      <alignment wrapText="1"/>
    </xf>
    <xf numFmtId="0" fontId="21" fillId="0" borderId="0" xfId="19" applyFont="1" applyFill="1" applyAlignment="1">
      <alignment vertical="top"/>
    </xf>
    <xf numFmtId="0" fontId="21" fillId="0" borderId="0" xfId="0" applyFont="1" applyFill="1" applyAlignment="1">
      <alignment vertical="top" wrapText="1"/>
    </xf>
    <xf numFmtId="0" fontId="21" fillId="0" borderId="0" xfId="0" applyFont="1" applyFill="1" applyAlignment="1">
      <alignment vertical="center" wrapText="1"/>
    </xf>
    <xf numFmtId="0" fontId="21" fillId="0" borderId="0" xfId="19" applyFont="1" applyFill="1" applyBorder="1" applyAlignment="1">
      <alignment vertical="top" wrapText="1"/>
    </xf>
    <xf numFmtId="0" fontId="33" fillId="0" borderId="26" xfId="0" applyFont="1" applyFill="1" applyBorder="1" applyAlignment="1">
      <alignment horizontal="left" vertical="center" wrapText="1"/>
    </xf>
    <xf numFmtId="0" fontId="33" fillId="0" borderId="26" xfId="0" applyFont="1" applyFill="1" applyBorder="1" applyAlignment="1">
      <alignment horizontal="center" vertical="center" wrapText="1"/>
    </xf>
    <xf numFmtId="167" fontId="33" fillId="0" borderId="26" xfId="18" applyFont="1" applyFill="1" applyBorder="1" applyAlignment="1">
      <alignment horizontal="center" vertical="center" wrapText="1"/>
    </xf>
    <xf numFmtId="0" fontId="75" fillId="4" borderId="26" xfId="0" applyFont="1" applyFill="1" applyBorder="1" applyAlignment="1">
      <alignment horizontal="left" vertical="center" wrapText="1"/>
    </xf>
    <xf numFmtId="0" fontId="75" fillId="4" borderId="26" xfId="0" applyFont="1" applyFill="1" applyBorder="1" applyAlignment="1">
      <alignment horizontal="center" vertical="center" wrapText="1"/>
    </xf>
    <xf numFmtId="1" fontId="75" fillId="4" borderId="26" xfId="0" applyNumberFormat="1" applyFont="1" applyFill="1" applyBorder="1" applyAlignment="1">
      <alignment horizontal="center" vertical="center" wrapText="1"/>
    </xf>
    <xf numFmtId="167" fontId="75" fillId="4" borderId="26" xfId="18" applyFont="1" applyFill="1" applyBorder="1" applyAlignment="1">
      <alignment horizontal="center" vertical="center" wrapText="1"/>
    </xf>
    <xf numFmtId="1" fontId="33" fillId="4" borderId="26" xfId="19" applyNumberFormat="1" applyFont="1" applyFill="1" applyBorder="1" applyAlignment="1">
      <alignment horizontal="center" vertical="center" wrapText="1"/>
    </xf>
    <xf numFmtId="0" fontId="76" fillId="4" borderId="26" xfId="0" applyFont="1" applyFill="1" applyBorder="1" applyAlignment="1">
      <alignment horizontal="left" vertical="center" wrapText="1"/>
    </xf>
    <xf numFmtId="0" fontId="76" fillId="4" borderId="26" xfId="0" applyFont="1" applyFill="1" applyBorder="1" applyAlignment="1">
      <alignment horizontal="center" vertical="center" wrapText="1"/>
    </xf>
    <xf numFmtId="0" fontId="33" fillId="3" borderId="27" xfId="0" applyFont="1" applyFill="1" applyBorder="1" applyAlignment="1" applyProtection="1">
      <alignment horizontal="left" vertical="center" wrapText="1"/>
      <protection locked="0"/>
    </xf>
    <xf numFmtId="0" fontId="33" fillId="3" borderId="27" xfId="0" applyFont="1" applyFill="1" applyBorder="1" applyAlignment="1" applyProtection="1">
      <alignment horizontal="center" vertical="center" wrapText="1"/>
      <protection locked="0"/>
    </xf>
    <xf numFmtId="9" fontId="8" fillId="3" borderId="26" xfId="17"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9" fontId="33" fillId="3" borderId="26" xfId="17" applyFont="1" applyFill="1" applyBorder="1" applyAlignment="1">
      <alignment horizontal="center" vertical="center" wrapText="1"/>
    </xf>
    <xf numFmtId="0" fontId="74" fillId="3" borderId="27" xfId="0" applyFont="1" applyFill="1" applyBorder="1" applyAlignment="1">
      <alignment horizontal="left" vertical="center" wrapText="1"/>
    </xf>
    <xf numFmtId="0" fontId="8" fillId="3" borderId="27" xfId="0" applyFont="1" applyFill="1" applyBorder="1" applyAlignment="1" applyProtection="1">
      <alignment horizontal="left" vertical="center" wrapText="1"/>
      <protection locked="0"/>
    </xf>
    <xf numFmtId="176" fontId="33" fillId="3" borderId="26" xfId="16" applyNumberFormat="1" applyFont="1" applyFill="1" applyBorder="1" applyAlignment="1">
      <alignment horizontal="center" vertical="center" wrapText="1"/>
    </xf>
    <xf numFmtId="0" fontId="74" fillId="3" borderId="27" xfId="0" applyFont="1" applyFill="1" applyBorder="1" applyAlignment="1">
      <alignment horizontal="left" vertical="center"/>
    </xf>
    <xf numFmtId="9" fontId="33" fillId="3" borderId="26" xfId="0" applyNumberFormat="1" applyFont="1" applyFill="1" applyBorder="1" applyAlignment="1">
      <alignment horizontal="center" vertical="center" wrapText="1"/>
    </xf>
    <xf numFmtId="49" fontId="33" fillId="3" borderId="26" xfId="0" applyNumberFormat="1" applyFont="1" applyFill="1" applyBorder="1" applyAlignment="1">
      <alignment horizontal="left" vertical="center" wrapText="1"/>
    </xf>
    <xf numFmtId="167" fontId="33" fillId="3" borderId="26" xfId="16" applyNumberFormat="1" applyFont="1" applyFill="1" applyBorder="1" applyAlignment="1">
      <alignment horizontal="center" vertical="center" wrapText="1"/>
    </xf>
    <xf numFmtId="0" fontId="33" fillId="3" borderId="30" xfId="0" applyFont="1" applyFill="1" applyBorder="1" applyAlignment="1">
      <alignment horizontal="left" vertical="center" wrapText="1"/>
    </xf>
    <xf numFmtId="0" fontId="33" fillId="3" borderId="30" xfId="0" applyFont="1" applyFill="1" applyBorder="1" applyAlignment="1">
      <alignment horizontal="center" vertical="center" wrapText="1"/>
    </xf>
    <xf numFmtId="1" fontId="33" fillId="3" borderId="30" xfId="0" applyNumberFormat="1" applyFont="1" applyFill="1" applyBorder="1" applyAlignment="1">
      <alignment horizontal="center" vertical="center" wrapText="1"/>
    </xf>
    <xf numFmtId="167" fontId="33" fillId="3" borderId="30" xfId="18" applyFont="1" applyFill="1" applyBorder="1" applyAlignment="1">
      <alignment horizontal="center" vertical="center" wrapText="1"/>
    </xf>
    <xf numFmtId="176" fontId="33" fillId="3" borderId="30" xfId="16" applyNumberFormat="1" applyFont="1" applyFill="1" applyBorder="1" applyAlignment="1">
      <alignment horizontal="center" vertical="center" wrapText="1"/>
    </xf>
    <xf numFmtId="167" fontId="33" fillId="3" borderId="30" xfId="18" applyNumberFormat="1" applyFont="1" applyFill="1" applyBorder="1" applyAlignment="1">
      <alignment horizontal="center" vertical="center" wrapText="1"/>
    </xf>
    <xf numFmtId="0" fontId="33" fillId="3" borderId="30" xfId="0" applyFont="1" applyFill="1" applyBorder="1" applyAlignment="1">
      <alignment horizontal="left" vertical="center"/>
    </xf>
    <xf numFmtId="0" fontId="33" fillId="3" borderId="27" xfId="0" applyFont="1" applyFill="1" applyBorder="1" applyAlignment="1">
      <alignment horizontal="left" vertical="center" wrapText="1"/>
    </xf>
    <xf numFmtId="0" fontId="33" fillId="3" borderId="27" xfId="0" applyFont="1" applyFill="1" applyBorder="1" applyAlignment="1">
      <alignment horizontal="center" vertical="center" wrapText="1"/>
    </xf>
    <xf numFmtId="1" fontId="33" fillId="3" borderId="27" xfId="0" applyNumberFormat="1" applyFont="1" applyFill="1" applyBorder="1" applyAlignment="1">
      <alignment horizontal="center" vertical="center" wrapText="1"/>
    </xf>
    <xf numFmtId="167" fontId="33" fillId="3" borderId="27" xfId="18" applyFont="1" applyFill="1" applyBorder="1" applyAlignment="1">
      <alignment horizontal="center" vertical="center" wrapText="1"/>
    </xf>
    <xf numFmtId="167" fontId="33" fillId="3" borderId="27" xfId="16" applyNumberFormat="1" applyFont="1" applyFill="1" applyBorder="1" applyAlignment="1">
      <alignment horizontal="center" vertical="center" wrapText="1"/>
    </xf>
    <xf numFmtId="167" fontId="33" fillId="3" borderId="27" xfId="18" applyNumberFormat="1" applyFont="1" applyFill="1" applyBorder="1" applyAlignment="1">
      <alignment horizontal="center" vertical="center" wrapText="1"/>
    </xf>
    <xf numFmtId="1" fontId="33" fillId="24" borderId="26" xfId="16" applyNumberFormat="1" applyFont="1" applyFill="1" applyBorder="1" applyAlignment="1">
      <alignment horizontal="center" vertical="center" wrapText="1"/>
    </xf>
    <xf numFmtId="0" fontId="33" fillId="24" borderId="26" xfId="0" applyFont="1" applyFill="1" applyBorder="1" applyAlignment="1">
      <alignment horizontal="left" vertical="center"/>
    </xf>
    <xf numFmtId="9" fontId="33" fillId="24" borderId="26" xfId="0" applyNumberFormat="1" applyFont="1" applyFill="1" applyBorder="1" applyAlignment="1">
      <alignment horizontal="center" vertical="center" wrapText="1"/>
    </xf>
    <xf numFmtId="9" fontId="33" fillId="24" borderId="26" xfId="17" applyFont="1" applyFill="1" applyBorder="1" applyAlignment="1">
      <alignment horizontal="center" vertical="center" wrapText="1"/>
    </xf>
    <xf numFmtId="176" fontId="33" fillId="24" borderId="26" xfId="16" applyNumberFormat="1"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6" xfId="0" applyFont="1" applyFill="1" applyBorder="1" applyAlignment="1">
      <alignment horizontal="center" vertical="center" wrapText="1"/>
    </xf>
    <xf numFmtId="1" fontId="33" fillId="6" borderId="26" xfId="0" applyNumberFormat="1" applyFont="1" applyFill="1" applyBorder="1" applyAlignment="1">
      <alignment horizontal="center" vertical="center" wrapText="1"/>
    </xf>
    <xf numFmtId="167" fontId="33" fillId="6" borderId="26" xfId="18" applyFont="1" applyFill="1" applyBorder="1" applyAlignment="1">
      <alignment horizontal="center" vertical="center" wrapText="1"/>
    </xf>
    <xf numFmtId="1" fontId="33" fillId="6" borderId="26" xfId="16" applyNumberFormat="1" applyFont="1" applyFill="1" applyBorder="1" applyAlignment="1">
      <alignment horizontal="center" vertical="center" wrapText="1"/>
    </xf>
    <xf numFmtId="167" fontId="33" fillId="6" borderId="26" xfId="18" applyNumberFormat="1" applyFont="1" applyFill="1" applyBorder="1" applyAlignment="1">
      <alignment horizontal="center" vertical="center" wrapText="1"/>
    </xf>
    <xf numFmtId="176" fontId="33" fillId="6" borderId="26" xfId="16" applyNumberFormat="1" applyFont="1" applyFill="1" applyBorder="1" applyAlignment="1">
      <alignment horizontal="center" vertical="center" wrapText="1"/>
    </xf>
    <xf numFmtId="9" fontId="33" fillId="6" borderId="26" xfId="17" applyFont="1" applyFill="1" applyBorder="1" applyAlignment="1">
      <alignment horizontal="center" vertical="center" wrapText="1"/>
    </xf>
    <xf numFmtId="9" fontId="33" fillId="6" borderId="26" xfId="0" applyNumberFormat="1" applyFont="1" applyFill="1" applyBorder="1" applyAlignment="1">
      <alignment horizontal="center" vertical="center" wrapText="1"/>
    </xf>
    <xf numFmtId="176" fontId="33" fillId="6" borderId="26" xfId="18" applyNumberFormat="1" applyFont="1" applyFill="1" applyBorder="1" applyAlignment="1">
      <alignment horizontal="center" vertical="center" wrapText="1"/>
    </xf>
    <xf numFmtId="167" fontId="33" fillId="6" borderId="26" xfId="16" applyNumberFormat="1" applyFont="1" applyFill="1" applyBorder="1" applyAlignment="1">
      <alignment horizontal="center" vertical="center" wrapText="1"/>
    </xf>
    <xf numFmtId="176" fontId="33" fillId="23" borderId="26" xfId="16" applyNumberFormat="1" applyFont="1" applyFill="1" applyBorder="1" applyAlignment="1">
      <alignment horizontal="center" vertical="center" wrapText="1"/>
    </xf>
    <xf numFmtId="9" fontId="33" fillId="23" borderId="26" xfId="0" applyNumberFormat="1" applyFont="1" applyFill="1" applyBorder="1" applyAlignment="1">
      <alignment horizontal="center" vertical="center" wrapText="1"/>
    </xf>
    <xf numFmtId="167" fontId="33" fillId="23" borderId="26" xfId="16" applyNumberFormat="1" applyFont="1" applyFill="1" applyBorder="1" applyAlignment="1">
      <alignment horizontal="center" vertical="center" wrapText="1"/>
    </xf>
    <xf numFmtId="9" fontId="33" fillId="23" borderId="26" xfId="17" applyFont="1" applyFill="1" applyBorder="1" applyAlignment="1">
      <alignment horizontal="center" vertical="center" wrapText="1"/>
    </xf>
    <xf numFmtId="0" fontId="33" fillId="23" borderId="26" xfId="16" applyFont="1" applyFill="1" applyBorder="1" applyAlignment="1">
      <alignment horizontal="left" vertical="center" wrapText="1"/>
    </xf>
    <xf numFmtId="0" fontId="33" fillId="3" borderId="30" xfId="16" applyFont="1" applyFill="1" applyBorder="1" applyAlignment="1">
      <alignment horizontal="left" vertical="center" wrapText="1"/>
    </xf>
    <xf numFmtId="180" fontId="46" fillId="11" borderId="0" xfId="10" applyNumberFormat="1" applyFont="1" applyFill="1" applyAlignment="1">
      <alignment horizontal="center" vertical="center"/>
    </xf>
    <xf numFmtId="180" fontId="16" fillId="2" borderId="0" xfId="10" applyNumberFormat="1" applyFont="1" applyFill="1" applyAlignment="1">
      <alignment horizontal="center" vertical="center"/>
    </xf>
    <xf numFmtId="180" fontId="18" fillId="11" borderId="3" xfId="0" applyNumberFormat="1" applyFont="1" applyFill="1" applyBorder="1" applyAlignment="1">
      <alignment horizontal="center" vertical="center" wrapText="1"/>
    </xf>
    <xf numFmtId="180" fontId="18" fillId="14" borderId="2" xfId="0" applyNumberFormat="1" applyFont="1" applyFill="1" applyBorder="1" applyAlignment="1">
      <alignment horizontal="center" vertical="center"/>
    </xf>
    <xf numFmtId="180" fontId="0" fillId="0" borderId="0" xfId="0" applyNumberFormat="1" applyAlignment="1">
      <alignment vertical="center"/>
    </xf>
    <xf numFmtId="180" fontId="16" fillId="3" borderId="3" xfId="10" applyNumberFormat="1" applyFont="1" applyFill="1" applyBorder="1" applyAlignment="1">
      <alignment horizontal="center" vertical="center"/>
    </xf>
    <xf numFmtId="0" fontId="17" fillId="5" borderId="12" xfId="0" applyFont="1" applyFill="1" applyBorder="1" applyAlignment="1">
      <alignment horizontal="left" vertical="center" wrapText="1"/>
    </xf>
    <xf numFmtId="175" fontId="16" fillId="3" borderId="3" xfId="10" applyNumberFormat="1" applyFont="1" applyFill="1" applyBorder="1" applyAlignment="1">
      <alignment horizontal="center" vertical="center"/>
    </xf>
    <xf numFmtId="0" fontId="17" fillId="2" borderId="9" xfId="0" applyFont="1" applyFill="1" applyBorder="1" applyAlignment="1">
      <alignment horizontal="center" vertical="center"/>
    </xf>
    <xf numFmtId="0" fontId="17" fillId="2" borderId="12" xfId="0" applyFont="1" applyFill="1" applyBorder="1" applyAlignment="1">
      <alignment horizontal="center" vertical="center"/>
    </xf>
    <xf numFmtId="0" fontId="18" fillId="11" borderId="32" xfId="0" applyFont="1" applyFill="1" applyBorder="1" applyAlignment="1">
      <alignment horizontal="center" vertical="center"/>
    </xf>
    <xf numFmtId="0" fontId="17" fillId="2" borderId="10" xfId="0" applyFont="1" applyFill="1" applyBorder="1" applyAlignment="1">
      <alignment horizontal="center" vertical="center"/>
    </xf>
    <xf numFmtId="165" fontId="17" fillId="0" borderId="12" xfId="0" applyNumberFormat="1" applyFont="1" applyFill="1" applyBorder="1" applyAlignment="1">
      <alignment vertical="center"/>
    </xf>
    <xf numFmtId="165" fontId="16" fillId="2" borderId="24" xfId="0" applyNumberFormat="1" applyFont="1" applyFill="1" applyBorder="1" applyAlignment="1">
      <alignment horizontal="center" vertical="center"/>
    </xf>
    <xf numFmtId="175" fontId="16" fillId="14" borderId="3" xfId="0" applyNumberFormat="1" applyFont="1" applyFill="1" applyBorder="1" applyAlignment="1">
      <alignment vertical="center"/>
    </xf>
    <xf numFmtId="0" fontId="17" fillId="5" borderId="12" xfId="0" applyFont="1" applyFill="1" applyBorder="1" applyAlignment="1">
      <alignment vertical="center" wrapText="1"/>
    </xf>
    <xf numFmtId="0" fontId="17" fillId="2" borderId="15" xfId="0" applyFont="1" applyFill="1" applyBorder="1" applyAlignment="1">
      <alignment horizontal="center" vertical="center" wrapText="1"/>
    </xf>
    <xf numFmtId="175" fontId="17" fillId="2" borderId="12" xfId="0" applyNumberFormat="1" applyFont="1" applyFill="1" applyBorder="1" applyAlignment="1">
      <alignment vertical="center"/>
    </xf>
    <xf numFmtId="0" fontId="0" fillId="0" borderId="15" xfId="0" applyFont="1" applyFill="1" applyBorder="1" applyAlignment="1">
      <alignment horizontal="center" vertical="center"/>
    </xf>
    <xf numFmtId="167" fontId="17" fillId="0" borderId="12" xfId="0" applyNumberFormat="1" applyFont="1" applyFill="1" applyBorder="1" applyAlignment="1">
      <alignment vertical="center"/>
    </xf>
    <xf numFmtId="165" fontId="17" fillId="2" borderId="0" xfId="0" applyNumberFormat="1" applyFont="1" applyFill="1" applyBorder="1" applyAlignment="1">
      <alignment vertical="center"/>
    </xf>
    <xf numFmtId="0" fontId="17" fillId="2" borderId="0" xfId="0" applyFont="1" applyFill="1" applyBorder="1" applyAlignment="1">
      <alignment horizontal="center" vertical="center"/>
    </xf>
    <xf numFmtId="0" fontId="17" fillId="0" borderId="0" xfId="0" applyFont="1" applyFill="1" applyBorder="1" applyAlignment="1">
      <alignment vertical="center"/>
    </xf>
    <xf numFmtId="0" fontId="17" fillId="0" borderId="0" xfId="0" applyNumberFormat="1" applyFont="1" applyFill="1" applyBorder="1" applyAlignment="1">
      <alignment horizontal="center" vertical="center"/>
    </xf>
    <xf numFmtId="165" fontId="17" fillId="0" borderId="0" xfId="0" applyNumberFormat="1" applyFont="1" applyFill="1" applyBorder="1" applyAlignment="1">
      <alignment vertical="center"/>
    </xf>
    <xf numFmtId="165"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17" fillId="14" borderId="9" xfId="0" applyFont="1" applyFill="1" applyBorder="1" applyAlignment="1">
      <alignment horizontal="center" vertical="center"/>
    </xf>
    <xf numFmtId="0" fontId="17" fillId="2" borderId="2" xfId="0" applyFont="1" applyFill="1" applyBorder="1" applyAlignment="1">
      <alignment horizontal="center" vertical="center"/>
    </xf>
    <xf numFmtId="175" fontId="17" fillId="0" borderId="12" xfId="0" applyNumberFormat="1" applyFont="1" applyFill="1" applyBorder="1" applyAlignment="1">
      <alignment vertical="center"/>
    </xf>
    <xf numFmtId="165" fontId="17" fillId="0" borderId="15" xfId="0" applyNumberFormat="1" applyFont="1" applyFill="1" applyBorder="1" applyAlignment="1">
      <alignment horizontal="center" vertical="center"/>
    </xf>
    <xf numFmtId="2" fontId="8" fillId="3" borderId="26" xfId="0" applyNumberFormat="1" applyFont="1" applyFill="1" applyBorder="1" applyAlignment="1" applyProtection="1">
      <alignment horizontal="center" vertical="center" wrapText="1"/>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5" fillId="0" borderId="48" xfId="0" applyFont="1" applyBorder="1" applyAlignment="1">
      <alignment horizontal="center" vertical="center"/>
    </xf>
    <xf numFmtId="0" fontId="55" fillId="0" borderId="0" xfId="0" applyFont="1" applyFill="1" applyBorder="1" applyAlignment="1">
      <alignment horizontal="center" vertical="center"/>
    </xf>
    <xf numFmtId="0" fontId="55"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61"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180" fontId="17" fillId="5" borderId="8" xfId="0" applyNumberFormat="1" applyFont="1" applyFill="1" applyBorder="1" applyAlignment="1">
      <alignment horizontal="center" vertical="center"/>
    </xf>
    <xf numFmtId="180" fontId="17" fillId="5" borderId="1" xfId="0" applyNumberFormat="1" applyFont="1" applyFill="1" applyBorder="1" applyAlignment="1">
      <alignment horizontal="center" vertical="center"/>
    </xf>
    <xf numFmtId="0" fontId="63" fillId="18" borderId="28"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30" xfId="0" applyFont="1" applyFill="1" applyBorder="1" applyAlignment="1">
      <alignment horizontal="center" vertical="center" wrapText="1"/>
    </xf>
    <xf numFmtId="0" fontId="24" fillId="0" borderId="30" xfId="16" applyFont="1" applyBorder="1" applyAlignment="1">
      <alignment horizontal="left" vertical="center" wrapText="1"/>
    </xf>
    <xf numFmtId="0" fontId="24" fillId="0" borderId="28" xfId="16" applyFont="1" applyBorder="1" applyAlignment="1">
      <alignment horizontal="left" vertical="center" wrapText="1"/>
    </xf>
    <xf numFmtId="0" fontId="24" fillId="0" borderId="27" xfId="16" applyFont="1" applyBorder="1" applyAlignment="1">
      <alignment horizontal="left" vertical="center" wrapText="1"/>
    </xf>
    <xf numFmtId="0" fontId="22" fillId="0" borderId="30" xfId="19" applyFont="1" applyBorder="1" applyAlignment="1">
      <alignment horizontal="left" vertical="center" wrapText="1"/>
    </xf>
    <xf numFmtId="0" fontId="22" fillId="0" borderId="28" xfId="19" applyFont="1" applyBorder="1" applyAlignment="1">
      <alignment horizontal="left" vertical="center" wrapText="1"/>
    </xf>
    <xf numFmtId="0" fontId="22" fillId="0" borderId="27" xfId="19" applyFont="1" applyBorder="1" applyAlignment="1">
      <alignment horizontal="left" vertical="center" wrapText="1"/>
    </xf>
    <xf numFmtId="0" fontId="24" fillId="0" borderId="31" xfId="16" applyFont="1" applyBorder="1" applyAlignment="1">
      <alignment horizontal="left" vertical="center" wrapText="1"/>
    </xf>
    <xf numFmtId="0" fontId="24" fillId="0" borderId="44" xfId="16" applyFont="1" applyBorder="1" applyAlignment="1">
      <alignment horizontal="left" vertical="center" wrapText="1"/>
    </xf>
    <xf numFmtId="0" fontId="24" fillId="0" borderId="43" xfId="16" applyFont="1" applyBorder="1" applyAlignment="1">
      <alignment horizontal="left" vertical="center" wrapText="1"/>
    </xf>
    <xf numFmtId="0" fontId="58" fillId="19" borderId="30" xfId="0" applyFont="1" applyFill="1" applyBorder="1" applyAlignment="1" applyProtection="1">
      <alignment horizontal="center" vertical="center" wrapText="1"/>
      <protection locked="0"/>
    </xf>
    <xf numFmtId="0" fontId="58" fillId="19" borderId="28" xfId="0" applyFont="1" applyFill="1" applyBorder="1" applyAlignment="1" applyProtection="1">
      <alignment horizontal="center" vertical="center" wrapText="1"/>
      <protection locked="0"/>
    </xf>
    <xf numFmtId="0" fontId="58" fillId="19" borderId="27" xfId="0" applyFont="1" applyFill="1" applyBorder="1" applyAlignment="1" applyProtection="1">
      <alignment horizontal="center" vertical="center" wrapText="1"/>
      <protection locked="0"/>
    </xf>
    <xf numFmtId="0" fontId="63" fillId="18" borderId="37" xfId="0" applyFont="1" applyFill="1" applyBorder="1" applyAlignment="1">
      <alignment horizontal="center" vertical="center" wrapText="1"/>
    </xf>
    <xf numFmtId="0" fontId="63" fillId="18" borderId="36" xfId="0" applyFont="1" applyFill="1" applyBorder="1" applyAlignment="1">
      <alignment horizontal="center" vertical="center" wrapText="1"/>
    </xf>
    <xf numFmtId="0" fontId="63" fillId="18" borderId="16"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63" fillId="19" borderId="29" xfId="0" applyFont="1" applyFill="1" applyBorder="1" applyAlignment="1" applyProtection="1">
      <alignment horizontal="center" vertical="center" wrapText="1"/>
      <protection locked="0"/>
    </xf>
    <xf numFmtId="0" fontId="63" fillId="19" borderId="31" xfId="0" applyFont="1" applyFill="1" applyBorder="1" applyAlignment="1" applyProtection="1">
      <alignment horizontal="center" vertical="center" wrapText="1"/>
      <protection locked="0"/>
    </xf>
    <xf numFmtId="0" fontId="63" fillId="19" borderId="42" xfId="0" applyFont="1" applyFill="1" applyBorder="1" applyAlignment="1" applyProtection="1">
      <alignment horizontal="center" vertical="center" wrapText="1"/>
      <protection locked="0"/>
    </xf>
    <xf numFmtId="0" fontId="63"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72" fillId="0" borderId="30" xfId="19" applyFont="1" applyBorder="1" applyAlignment="1">
      <alignment horizontal="left" vertical="center" wrapText="1"/>
    </xf>
    <xf numFmtId="0" fontId="72" fillId="0" borderId="28" xfId="19" applyFont="1" applyBorder="1" applyAlignment="1">
      <alignment horizontal="left" vertical="center" wrapText="1"/>
    </xf>
    <xf numFmtId="0" fontId="72" fillId="0" borderId="27" xfId="19" applyFont="1" applyBorder="1" applyAlignment="1">
      <alignment horizontal="left" vertical="center" wrapText="1"/>
    </xf>
    <xf numFmtId="0" fontId="66" fillId="19" borderId="30" xfId="0" applyFont="1" applyFill="1" applyBorder="1" applyAlignment="1" applyProtection="1">
      <alignment horizontal="center" vertical="center" wrapText="1"/>
      <protection locked="0"/>
    </xf>
    <xf numFmtId="0" fontId="66" fillId="19" borderId="28" xfId="0" applyFont="1" applyFill="1" applyBorder="1" applyAlignment="1" applyProtection="1">
      <alignment horizontal="center" vertical="center" wrapText="1"/>
      <protection locked="0"/>
    </xf>
    <xf numFmtId="0" fontId="66" fillId="19" borderId="27" xfId="0" applyFont="1" applyFill="1" applyBorder="1" applyAlignment="1" applyProtection="1">
      <alignment horizontal="center" vertical="center" wrapText="1"/>
      <protection locked="0"/>
    </xf>
    <xf numFmtId="0" fontId="72" fillId="0" borderId="26" xfId="19" applyFont="1" applyBorder="1" applyAlignment="1">
      <alignment horizontal="left" vertical="center" wrapText="1"/>
    </xf>
    <xf numFmtId="0" fontId="70" fillId="18" borderId="30" xfId="0" applyFont="1" applyFill="1" applyBorder="1" applyAlignment="1">
      <alignment horizontal="center" vertical="center" wrapText="1"/>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70" fillId="18" borderId="1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82" fillId="0" borderId="26" xfId="0" applyFont="1" applyBorder="1" applyAlignment="1">
      <alignment horizontal="left" vertical="center" wrapText="1"/>
    </xf>
    <xf numFmtId="0" fontId="82" fillId="0" borderId="30" xfId="0" applyFont="1" applyBorder="1" applyAlignment="1">
      <alignment horizontal="left" vertical="center" wrapText="1"/>
    </xf>
    <xf numFmtId="0" fontId="82" fillId="0" borderId="28" xfId="0" applyFont="1" applyBorder="1" applyAlignment="1">
      <alignment horizontal="left" vertical="center" wrapText="1"/>
    </xf>
    <xf numFmtId="0" fontId="82" fillId="0" borderId="27" xfId="0" applyFont="1" applyBorder="1" applyAlignment="1">
      <alignment horizontal="left" vertical="center" wrapText="1"/>
    </xf>
    <xf numFmtId="0" fontId="81" fillId="0" borderId="30" xfId="19" applyFont="1" applyFill="1" applyBorder="1" applyAlignment="1">
      <alignment horizontal="left" vertical="center" wrapText="1"/>
    </xf>
    <xf numFmtId="0" fontId="81" fillId="0" borderId="28" xfId="19" applyFont="1" applyFill="1" applyBorder="1" applyAlignment="1">
      <alignment horizontal="left" vertical="center" wrapText="1"/>
    </xf>
    <xf numFmtId="0" fontId="81" fillId="0" borderId="27" xfId="19" applyFont="1" applyFill="1" applyBorder="1" applyAlignment="1">
      <alignment horizontal="left" vertical="center" wrapText="1"/>
    </xf>
    <xf numFmtId="0" fontId="24" fillId="0" borderId="27" xfId="19"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72" fillId="10" borderId="37" xfId="19" applyFont="1" applyFill="1" applyBorder="1" applyAlignment="1">
      <alignment horizontal="center" vertical="center" wrapText="1"/>
    </xf>
    <xf numFmtId="0" fontId="72" fillId="10" borderId="16" xfId="19" applyFont="1" applyFill="1" applyBorder="1" applyAlignment="1">
      <alignment horizontal="center" vertical="center" wrapText="1"/>
    </xf>
    <xf numFmtId="0" fontId="72" fillId="10" borderId="36" xfId="19" applyFont="1" applyFill="1" applyBorder="1" applyAlignment="1">
      <alignment horizontal="center" vertical="center" wrapText="1"/>
    </xf>
    <xf numFmtId="0" fontId="78" fillId="0" borderId="26" xfId="0" applyFont="1" applyBorder="1" applyAlignment="1">
      <alignment horizontal="center" vertical="center" wrapText="1"/>
    </xf>
    <xf numFmtId="0" fontId="65" fillId="18" borderId="28" xfId="0" applyFont="1" applyFill="1" applyBorder="1" applyAlignment="1">
      <alignment horizontal="center" vertical="center" wrapText="1"/>
    </xf>
    <xf numFmtId="0" fontId="65" fillId="18" borderId="27" xfId="0" applyFont="1" applyFill="1" applyBorder="1" applyAlignment="1">
      <alignment horizontal="center" vertical="center" wrapText="1"/>
    </xf>
    <xf numFmtId="0" fontId="79" fillId="0" borderId="26" xfId="0" applyFont="1" applyBorder="1" applyAlignment="1">
      <alignment horizontal="center" vertical="center" wrapText="1"/>
    </xf>
    <xf numFmtId="0" fontId="24" fillId="0" borderId="26" xfId="19"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53" fillId="0" borderId="0" xfId="19" applyFont="1" applyAlignment="1">
      <alignment horizontal="left" vertical="center" wrapText="1"/>
    </xf>
    <xf numFmtId="0" fontId="72" fillId="0" borderId="30" xfId="19" applyFont="1" applyBorder="1" applyAlignment="1">
      <alignment horizontal="center" vertical="center" wrapText="1"/>
    </xf>
    <xf numFmtId="0" fontId="72" fillId="0" borderId="28" xfId="19" applyFont="1" applyBorder="1" applyAlignment="1">
      <alignment horizontal="center" vertical="center" wrapText="1"/>
    </xf>
    <xf numFmtId="0" fontId="72" fillId="0" borderId="27" xfId="19" applyFont="1" applyBorder="1" applyAlignment="1">
      <alignment horizontal="center" vertical="center" wrapText="1"/>
    </xf>
    <xf numFmtId="0" fontId="72" fillId="0" borderId="26" xfId="19" applyFont="1" applyBorder="1" applyAlignment="1">
      <alignment horizontal="center" vertical="center" wrapText="1"/>
    </xf>
    <xf numFmtId="0" fontId="22" fillId="8" borderId="13" xfId="19" applyFont="1" applyFill="1" applyBorder="1" applyAlignment="1">
      <alignment horizontal="left" vertical="top"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71" fillId="0" borderId="30" xfId="19" applyFont="1" applyBorder="1" applyAlignment="1">
      <alignment horizontal="center" vertical="center" wrapText="1"/>
    </xf>
    <xf numFmtId="0" fontId="71" fillId="0" borderId="28" xfId="19" applyFont="1" applyBorder="1" applyAlignment="1">
      <alignment horizontal="center" vertical="center" wrapText="1"/>
    </xf>
    <xf numFmtId="0" fontId="72" fillId="10" borderId="37" xfId="19" applyFont="1" applyFill="1" applyBorder="1" applyAlignment="1">
      <alignment horizontal="center" vertical="top"/>
    </xf>
    <xf numFmtId="0" fontId="72" fillId="10" borderId="16" xfId="19" applyFont="1" applyFill="1" applyBorder="1" applyAlignment="1">
      <alignment horizontal="center" vertical="top"/>
    </xf>
    <xf numFmtId="0" fontId="72" fillId="10" borderId="36" xfId="19" applyFont="1" applyFill="1" applyBorder="1" applyAlignment="1">
      <alignment horizontal="center" vertical="top"/>
    </xf>
    <xf numFmtId="0" fontId="71" fillId="0" borderId="26" xfId="19" applyFont="1" applyBorder="1" applyAlignment="1">
      <alignment horizontal="center" vertical="center" wrapText="1"/>
    </xf>
    <xf numFmtId="0" fontId="24" fillId="0" borderId="26" xfId="16" applyFont="1" applyBorder="1" applyAlignment="1">
      <alignment horizontal="center" vertical="center" wrapText="1"/>
    </xf>
    <xf numFmtId="0" fontId="54"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4" fillId="0" borderId="0" xfId="16" applyFont="1" applyFill="1" applyBorder="1" applyAlignment="1">
      <alignment horizontal="center" vertical="top" wrapText="1"/>
    </xf>
    <xf numFmtId="0" fontId="33" fillId="3" borderId="30" xfId="0" applyFont="1" applyFill="1" applyBorder="1" applyAlignment="1">
      <alignment horizontal="left" vertical="center" wrapText="1"/>
    </xf>
    <xf numFmtId="0" fontId="33" fillId="3" borderId="27" xfId="0" applyFont="1" applyFill="1" applyBorder="1" applyAlignment="1">
      <alignment horizontal="left" vertical="center" wrapText="1"/>
    </xf>
    <xf numFmtId="0" fontId="33" fillId="3" borderId="30" xfId="0" applyFont="1" applyFill="1" applyBorder="1" applyAlignment="1">
      <alignment horizontal="center" vertical="center" wrapText="1"/>
    </xf>
    <xf numFmtId="0" fontId="33" fillId="3" borderId="27" xfId="0" applyFont="1" applyFill="1" applyBorder="1" applyAlignment="1">
      <alignment horizontal="center" vertical="center" wrapText="1"/>
    </xf>
    <xf numFmtId="0" fontId="33" fillId="3" borderId="28" xfId="0" applyFont="1" applyFill="1" applyBorder="1" applyAlignment="1">
      <alignment horizontal="left" vertical="center" wrapText="1"/>
    </xf>
    <xf numFmtId="0" fontId="33" fillId="3" borderId="28" xfId="0" applyFont="1" applyFill="1" applyBorder="1" applyAlignment="1">
      <alignment horizontal="center" vertical="center" wrapText="1"/>
    </xf>
    <xf numFmtId="0" fontId="33" fillId="3" borderId="30" xfId="0" applyFont="1" applyFill="1" applyBorder="1" applyAlignment="1">
      <alignment vertical="center" wrapText="1"/>
    </xf>
    <xf numFmtId="0" fontId="33" fillId="3" borderId="28" xfId="0" applyFont="1" applyFill="1" applyBorder="1" applyAlignment="1">
      <alignment vertical="center" wrapText="1"/>
    </xf>
    <xf numFmtId="0" fontId="33" fillId="3" borderId="27" xfId="0" applyFont="1" applyFill="1" applyBorder="1" applyAlignment="1">
      <alignment vertical="center" wrapText="1"/>
    </xf>
    <xf numFmtId="0" fontId="33" fillId="3" borderId="30" xfId="16" applyFont="1" applyFill="1" applyBorder="1" applyAlignment="1">
      <alignment horizontal="left" vertical="center" wrapText="1"/>
    </xf>
    <xf numFmtId="0" fontId="33" fillId="3" borderId="28" xfId="16" applyFont="1" applyFill="1" applyBorder="1" applyAlignment="1">
      <alignment horizontal="left" vertical="center" wrapText="1"/>
    </xf>
    <xf numFmtId="0" fontId="33" fillId="3" borderId="27" xfId="16" applyFont="1" applyFill="1" applyBorder="1" applyAlignment="1">
      <alignment horizontal="left" vertical="center" wrapText="1"/>
    </xf>
    <xf numFmtId="0" fontId="33" fillId="3" borderId="31" xfId="16" applyFont="1" applyFill="1" applyBorder="1" applyAlignment="1">
      <alignment horizontal="center" vertical="center" wrapText="1"/>
    </xf>
    <xf numFmtId="0" fontId="33" fillId="3" borderId="44" xfId="16" applyFont="1" applyFill="1" applyBorder="1" applyAlignment="1">
      <alignment horizontal="center" vertical="center" wrapText="1"/>
    </xf>
    <xf numFmtId="0" fontId="33" fillId="3" borderId="43" xfId="16" applyFont="1" applyFill="1" applyBorder="1" applyAlignment="1">
      <alignment horizontal="center" vertical="center" wrapText="1"/>
    </xf>
    <xf numFmtId="0" fontId="33" fillId="23" borderId="30" xfId="16" applyFont="1" applyFill="1" applyBorder="1" applyAlignment="1">
      <alignment horizontal="left" vertical="center" wrapText="1"/>
    </xf>
    <xf numFmtId="0" fontId="33" fillId="23" borderId="28" xfId="16" applyFont="1" applyFill="1" applyBorder="1" applyAlignment="1">
      <alignment horizontal="left" vertical="center" wrapText="1"/>
    </xf>
    <xf numFmtId="0" fontId="33" fillId="23" borderId="27" xfId="16" applyFont="1" applyFill="1" applyBorder="1" applyAlignment="1">
      <alignment horizontal="left" vertical="center" wrapText="1"/>
    </xf>
    <xf numFmtId="0" fontId="33" fillId="24" borderId="26" xfId="16" applyFont="1" applyFill="1" applyBorder="1" applyAlignment="1">
      <alignment horizontal="left" vertical="center" wrapText="1"/>
    </xf>
    <xf numFmtId="0" fontId="33" fillId="24" borderId="30" xfId="16" applyFont="1" applyFill="1" applyBorder="1" applyAlignment="1">
      <alignment horizontal="left" vertical="center" wrapText="1"/>
    </xf>
    <xf numFmtId="0" fontId="33" fillId="24" borderId="28" xfId="16" applyFont="1" applyFill="1" applyBorder="1" applyAlignment="1">
      <alignment horizontal="left" vertical="center" wrapText="1"/>
    </xf>
    <xf numFmtId="0" fontId="33" fillId="24" borderId="27" xfId="16" applyFont="1" applyFill="1" applyBorder="1" applyAlignment="1">
      <alignment horizontal="left" vertical="center" wrapText="1"/>
    </xf>
    <xf numFmtId="0" fontId="33" fillId="6" borderId="30" xfId="16" applyFont="1" applyFill="1" applyBorder="1" applyAlignment="1">
      <alignment horizontal="left" vertical="center" wrapText="1"/>
    </xf>
    <xf numFmtId="0" fontId="33" fillId="6" borderId="28" xfId="16" applyFont="1" applyFill="1" applyBorder="1" applyAlignment="1">
      <alignment horizontal="left" vertical="center" wrapText="1"/>
    </xf>
    <xf numFmtId="0" fontId="33" fillId="6" borderId="26" xfId="16" applyFont="1" applyFill="1" applyBorder="1" applyAlignment="1">
      <alignment horizontal="left" vertical="center" wrapText="1"/>
    </xf>
    <xf numFmtId="0" fontId="33" fillId="3" borderId="30" xfId="16" applyFont="1" applyFill="1" applyBorder="1" applyAlignment="1">
      <alignment horizontal="center" vertical="center" wrapText="1"/>
    </xf>
    <xf numFmtId="0" fontId="33" fillId="3" borderId="28" xfId="16" applyFont="1" applyFill="1" applyBorder="1" applyAlignment="1">
      <alignment horizontal="center" vertical="center" wrapText="1"/>
    </xf>
    <xf numFmtId="0" fontId="33" fillId="3" borderId="27" xfId="16" applyFont="1" applyFill="1" applyBorder="1" applyAlignment="1">
      <alignment horizontal="center" vertical="center" wrapText="1"/>
    </xf>
    <xf numFmtId="0" fontId="33" fillId="23" borderId="26" xfId="16" applyFont="1" applyFill="1" applyBorder="1" applyAlignment="1">
      <alignment horizontal="left" vertical="center" wrapText="1"/>
    </xf>
    <xf numFmtId="0" fontId="33" fillId="23" borderId="30" xfId="0" applyFont="1" applyFill="1" applyBorder="1" applyAlignment="1">
      <alignment horizontal="center" vertical="center" wrapText="1"/>
    </xf>
    <xf numFmtId="0" fontId="33" fillId="23" borderId="27" xfId="0" applyFont="1" applyFill="1" applyBorder="1" applyAlignment="1">
      <alignment horizontal="center" vertical="center" wrapText="1"/>
    </xf>
    <xf numFmtId="0" fontId="33" fillId="23" borderId="30" xfId="0" applyFont="1" applyFill="1" applyBorder="1" applyAlignment="1">
      <alignment horizontal="left" vertical="center" wrapText="1"/>
    </xf>
    <xf numFmtId="0" fontId="33" fillId="23" borderId="27" xfId="0" applyFont="1" applyFill="1" applyBorder="1" applyAlignment="1">
      <alignment horizontal="left" vertical="center" wrapText="1"/>
    </xf>
    <xf numFmtId="0" fontId="33" fillId="6" borderId="30" xfId="0" applyFont="1" applyFill="1" applyBorder="1" applyAlignment="1">
      <alignment horizontal="left" vertical="center" wrapText="1"/>
    </xf>
    <xf numFmtId="0" fontId="33" fillId="6" borderId="27" xfId="0" applyFont="1" applyFill="1" applyBorder="1" applyAlignment="1">
      <alignment horizontal="left" vertical="center" wrapText="1"/>
    </xf>
    <xf numFmtId="0" fontId="33" fillId="6" borderId="30" xfId="0" applyFont="1" applyFill="1" applyBorder="1" applyAlignment="1">
      <alignment horizontal="center" vertical="center" wrapText="1"/>
    </xf>
    <xf numFmtId="0" fontId="33" fillId="6" borderId="27"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166"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relativeIndent="255" justifyLastLine="0" shrinkToFit="0" readingOrder="0"/>
    </dxf>
    <dxf>
      <font>
        <sz val="14"/>
      </font>
      <numFmt numFmtId="176"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99"/>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layout/>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31</c:v>
                </c:pt>
                <c:pt idx="15">
                  <c:v>0</c:v>
                </c:pt>
                <c:pt idx="16">
                  <c:v>0</c:v>
                </c:pt>
              </c:numCache>
            </c:numRef>
          </c:val>
        </c:ser>
        <c:shape val="box"/>
        <c:axId val="83162240"/>
        <c:axId val="83163776"/>
        <c:axId val="0"/>
      </c:bar3DChart>
      <c:catAx>
        <c:axId val="83162240"/>
        <c:scaling>
          <c:orientation val="minMax"/>
        </c:scaling>
        <c:axPos val="b"/>
        <c:numFmt formatCode="General" sourceLinked="0"/>
        <c:majorTickMark val="none"/>
        <c:tickLblPos val="nextTo"/>
        <c:txPr>
          <a:bodyPr/>
          <a:lstStyle/>
          <a:p>
            <a:pPr>
              <a:defRPr lang="es-HN"/>
            </a:pPr>
            <a:endParaRPr lang="es-HN"/>
          </a:p>
        </c:txPr>
        <c:crossAx val="83163776"/>
        <c:crosses val="autoZero"/>
        <c:auto val="1"/>
        <c:lblAlgn val="ctr"/>
        <c:lblOffset val="100"/>
      </c:catAx>
      <c:valAx>
        <c:axId val="8316377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831622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layout/>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115127040"/>
        <c:axId val="115128576"/>
        <c:axId val="0"/>
      </c:bar3DChart>
      <c:catAx>
        <c:axId val="115127040"/>
        <c:scaling>
          <c:orientation val="minMax"/>
        </c:scaling>
        <c:axPos val="b"/>
        <c:numFmt formatCode="General" sourceLinked="0"/>
        <c:majorTickMark val="none"/>
        <c:tickLblPos val="nextTo"/>
        <c:txPr>
          <a:bodyPr/>
          <a:lstStyle/>
          <a:p>
            <a:pPr>
              <a:defRPr lang="es-HN"/>
            </a:pPr>
            <a:endParaRPr lang="es-HN"/>
          </a:p>
        </c:txPr>
        <c:crossAx val="115128576"/>
        <c:crosses val="autoZero"/>
        <c:auto val="1"/>
        <c:lblAlgn val="ctr"/>
        <c:lblOffset val="100"/>
      </c:catAx>
      <c:valAx>
        <c:axId val="11512857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151270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117129600"/>
        <c:axId val="117131136"/>
        <c:axId val="0"/>
      </c:bar3DChart>
      <c:catAx>
        <c:axId val="117129600"/>
        <c:scaling>
          <c:orientation val="minMax"/>
        </c:scaling>
        <c:axPos val="b"/>
        <c:numFmt formatCode="General" sourceLinked="0"/>
        <c:majorTickMark val="none"/>
        <c:tickLblPos val="nextTo"/>
        <c:txPr>
          <a:bodyPr/>
          <a:lstStyle/>
          <a:p>
            <a:pPr>
              <a:defRPr lang="es-HN"/>
            </a:pPr>
            <a:endParaRPr lang="es-HN"/>
          </a:p>
        </c:txPr>
        <c:crossAx val="117131136"/>
        <c:crosses val="autoZero"/>
        <c:auto val="1"/>
        <c:lblAlgn val="ctr"/>
        <c:lblOffset val="100"/>
      </c:catAx>
      <c:valAx>
        <c:axId val="117131136"/>
        <c:scaling>
          <c:orientation val="minMax"/>
        </c:scaling>
        <c:axPos val="l"/>
        <c:majorGridlines/>
        <c:title>
          <c:tx>
            <c:rich>
              <a:bodyPr/>
              <a:lstStyle/>
              <a:p>
                <a:pPr>
                  <a:defRPr lang="es-HN"/>
                </a:pPr>
                <a:r>
                  <a:rPr lang="es-HN"/>
                  <a:t>Cantidad</a:t>
                </a:r>
              </a:p>
            </c:rich>
          </c:tx>
          <c:layout/>
        </c:title>
        <c:numFmt formatCode="_ * #,##0_ ;_ * \-#,##0_ ;_ * &quot;-&quot;??_ ;_ @_ " sourceLinked="1"/>
        <c:majorTickMark val="none"/>
        <c:tickLblPos val="nextTo"/>
        <c:txPr>
          <a:bodyPr/>
          <a:lstStyle/>
          <a:p>
            <a:pPr>
              <a:defRPr lang="es-HN"/>
            </a:pPr>
            <a:endParaRPr lang="es-HN"/>
          </a:p>
        </c:txPr>
        <c:crossAx val="1171296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vemr/AppData/Local/Temp/Rar$DIa0.296/CME_2016_DEGT_v4.0_Validad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sheetData sheetId="4"/>
      <sheetData sheetId="5"/>
      <sheetData sheetId="6"/>
      <sheetData sheetId="7">
        <row r="2">
          <cell r="AH2" t="str">
            <v>Viáticos Nacionales Categoría I Zona 1 Periodo Corto</v>
          </cell>
          <cell r="AI2" t="str">
            <v>Viáticos Nacionales Categoría 1 Zona I Periodo Largo</v>
          </cell>
          <cell r="AJ2" t="str">
            <v>Viáticos Nacionales Categoría I Zona 2 Periodo Corto</v>
          </cell>
          <cell r="AK2" t="str">
            <v>Viáticos Nacionales Categoría I Zona 2 Periodo Largo</v>
          </cell>
          <cell r="AL2" t="str">
            <v>Viáticos Nacionales Categoría II Zona 1 Periodo Corto</v>
          </cell>
          <cell r="AM2" t="str">
            <v>Viáticos Nacionales Categoría II Zona 1 Periodo Largo</v>
          </cell>
          <cell r="AN2" t="str">
            <v>Viáticos Nacionales Categoría II Zona 2 Periodo Corto</v>
          </cell>
          <cell r="AO2" t="str">
            <v>Viáticos Nacionales Categoría II Zona 2 Periodo Largo</v>
          </cell>
          <cell r="AP2" t="str">
            <v>Viáticos Nacionales Categoría III Zona 1 Periodo Corto</v>
          </cell>
          <cell r="AQ2" t="str">
            <v>Viáticos Nacionales Categoría III Zona 1 Periodo Largo</v>
          </cell>
          <cell r="AR2" t="str">
            <v>Viáticos Nacionales Categoría III Zona 2 Periodo Corto</v>
          </cell>
          <cell r="AS2" t="str">
            <v>Viáticos Nacionales Categoría III Zona 2 Periodo Largo</v>
          </cell>
          <cell r="AT2" t="str">
            <v>Viáticos Nacionales Categoría IV Zona 1 Periodo Corto</v>
          </cell>
          <cell r="AU2" t="str">
            <v>Viáticos Nacionales Categoría IV Zona 1 Periodo Largo</v>
          </cell>
          <cell r="AV2" t="str">
            <v>Viáticos Nacionales Categoría IV Zona 2 Periodo Corto</v>
          </cell>
          <cell r="AW2" t="str">
            <v>Viáticos Nacionales Categoría IV Zona 2 Periodo Largo</v>
          </cell>
          <cell r="AX2" t="str">
            <v>Viáticos Nacionales Categoría V Zona 1 Periodo Corto</v>
          </cell>
          <cell r="AY2" t="str">
            <v>Viáticos Nacionales Categoría V Zona 1 Periodo Largo</v>
          </cell>
          <cell r="AZ2" t="str">
            <v>Viáticos Nacionales Categoría V Zona 2 Periodo Corto</v>
          </cell>
          <cell r="BA2" t="str">
            <v>Viáticos Nacionales Categoría V Zona 2 Periodo Largo</v>
          </cell>
          <cell r="BB2" t="str">
            <v>Viáticos Internacionales Categoría I Zona 1 Periodo Corto</v>
          </cell>
          <cell r="BC2" t="str">
            <v>Viáticos Internacionales Categoría 1 Zona I Periodo Largo</v>
          </cell>
          <cell r="BD2" t="str">
            <v>Viáticos Internacionales Categoría I Zona 2 Periodo Corto</v>
          </cell>
          <cell r="BE2" t="str">
            <v>Viáticos Internacionales Categoría I Zona 2 Periodo Largo</v>
          </cell>
          <cell r="BF2" t="str">
            <v>Viáticos Internacionales Categoría II Zona 1 Periodo Corto</v>
          </cell>
          <cell r="BG2" t="str">
            <v>Viáticos Internacionales Categoría II Zona 1 Periodo Largo</v>
          </cell>
          <cell r="BH2" t="str">
            <v>Viáticos Internacionales Categoría II Zona 2 Periodo Corto</v>
          </cell>
          <cell r="BI2" t="str">
            <v>Viáticos Internacionales Categoría II Zona 2 Periodo Largo</v>
          </cell>
          <cell r="BJ2" t="str">
            <v>Viáticos Internacionales Categoría III Zona 1 Periodo Corto</v>
          </cell>
          <cell r="BK2" t="str">
            <v>Viáticos Internacionales Categoría III Zona 1 Periodo Largo</v>
          </cell>
          <cell r="BL2" t="str">
            <v>Viáticos Internacionales Categoría III Zona 2 Periodo Corto</v>
          </cell>
          <cell r="BM2" t="str">
            <v>Viáticos Internacionales Categoría III Zona 2 Periodo Largo</v>
          </cell>
          <cell r="BN2" t="str">
            <v>Viáticos Internacionales Categoría IV Zona 1 Periodo Corto</v>
          </cell>
          <cell r="BO2" t="str">
            <v>Viáticos Internacionales Categoría IV Zona 1 Periodo Largo</v>
          </cell>
          <cell r="BP2" t="str">
            <v>Viáticos Internacionales Categoría IV Zona 2 Periodo Corto</v>
          </cell>
          <cell r="BQ2" t="str">
            <v>Viáticos Internacionales Categoría IV Zona 2 Periodo Largo</v>
          </cell>
          <cell r="BR2" t="str">
            <v>Viáticos Internacionales Categoría V Zona 1 Periodo Corto</v>
          </cell>
          <cell r="BS2" t="str">
            <v>Viáticos Internacionales Categoría V Zona 1 Periodo Largo</v>
          </cell>
          <cell r="BT2" t="str">
            <v>Viáticos Internacionales Categoría V Zona 2 Periodo Corto</v>
          </cell>
          <cell r="BU2" t="str">
            <v>Viáticos Internacionales Categoría V Zona 2 Periodo Largo</v>
          </cell>
        </row>
        <row r="3">
          <cell r="AH3">
            <v>2500</v>
          </cell>
          <cell r="AI3">
            <v>1900</v>
          </cell>
          <cell r="AJ3">
            <v>1650</v>
          </cell>
          <cell r="AK3">
            <v>1580</v>
          </cell>
          <cell r="AL3">
            <v>2250</v>
          </cell>
          <cell r="AM3">
            <v>1650</v>
          </cell>
          <cell r="AN3">
            <v>1400</v>
          </cell>
          <cell r="AO3">
            <v>1340</v>
          </cell>
          <cell r="AP3">
            <v>2000</v>
          </cell>
          <cell r="AQ3">
            <v>1400</v>
          </cell>
          <cell r="AR3">
            <v>1150</v>
          </cell>
          <cell r="AS3">
            <v>1100</v>
          </cell>
          <cell r="AT3">
            <v>1750</v>
          </cell>
          <cell r="AU3">
            <v>1150</v>
          </cell>
          <cell r="AV3">
            <v>900</v>
          </cell>
          <cell r="AW3">
            <v>860</v>
          </cell>
          <cell r="AX3">
            <v>1200</v>
          </cell>
          <cell r="AY3">
            <v>900</v>
          </cell>
          <cell r="AZ3">
            <v>650</v>
          </cell>
          <cell r="BA3">
            <v>620</v>
          </cell>
          <cell r="BB3">
            <v>5605.2314999999999</v>
          </cell>
          <cell r="BC3">
            <v>5165.6055000000006</v>
          </cell>
          <cell r="BD3">
            <v>6594.39</v>
          </cell>
          <cell r="BE3">
            <v>6154.7640000000001</v>
          </cell>
          <cell r="BF3">
            <v>4945.7925000000005</v>
          </cell>
          <cell r="BG3">
            <v>4506.1665000000003</v>
          </cell>
          <cell r="BH3">
            <v>5934.951</v>
          </cell>
          <cell r="BI3">
            <v>5495.3249999999998</v>
          </cell>
          <cell r="BJ3">
            <v>4286.3535000000002</v>
          </cell>
          <cell r="BK3">
            <v>3956.634</v>
          </cell>
          <cell r="BL3">
            <v>5275.5120000000006</v>
          </cell>
          <cell r="BM3">
            <v>4835.8860000000004</v>
          </cell>
          <cell r="BN3">
            <v>3626.9145000000003</v>
          </cell>
          <cell r="BO3">
            <v>3297.1950000000002</v>
          </cell>
          <cell r="BP3">
            <v>4616.0730000000003</v>
          </cell>
          <cell r="BQ3">
            <v>4286.3535000000002</v>
          </cell>
          <cell r="BR3">
            <v>3187.2885000000001</v>
          </cell>
          <cell r="BS3">
            <v>2967.4755</v>
          </cell>
          <cell r="BT3">
            <v>4066.5405000000001</v>
          </cell>
          <cell r="BU3">
            <v>3736.8210000000004</v>
          </cell>
        </row>
      </sheetData>
      <sheetData sheetId="8"/>
      <sheetData sheetId="9"/>
      <sheetData sheetId="10"/>
      <sheetData sheetId="11">
        <row r="5">
          <cell r="E5" t="str">
            <v>Correlativo de la Actividad</v>
          </cell>
          <cell r="F5" t="str">
            <v>ACTIVIDADES</v>
          </cell>
        </row>
      </sheetData>
      <sheetData sheetId="12">
        <row r="4">
          <cell r="E4" t="str">
            <v>Correlativo de la Actividad</v>
          </cell>
          <cell r="F4" t="str">
            <v>ACTIVIDADES</v>
          </cell>
        </row>
        <row r="14">
          <cell r="E14" t="str">
            <v>2.1.B.1</v>
          </cell>
          <cell r="F14" t="str">
            <v>Evaluación de al menos cuatro (4) revistas académicas publicadas por la UNAH para su incorporación en sistemas internacionales de indexación.</v>
          </cell>
        </row>
        <row r="15">
          <cell r="E15" t="str">
            <v>2.1.B.2</v>
          </cell>
          <cell r="F15" t="str">
            <v>Desarrollo de talleres sobre buenas prácticas editoriales para revistas académicas.</v>
          </cell>
        </row>
      </sheetData>
      <sheetData sheetId="13">
        <row r="5">
          <cell r="E5" t="str">
            <v>Correlativo de la Actividad</v>
          </cell>
          <cell r="F5" t="str">
            <v>ACTIVIDADES</v>
          </cell>
        </row>
        <row r="9">
          <cell r="E9" t="str">
            <v>3.1.1.1</v>
          </cell>
          <cell r="F9" t="str">
            <v>Diseño de proyecto para apoyar a microempresarios a través de alianzas estratégicas con la empresa privada en el sector tecnológico dirigida a estudiantes universitarios.</v>
          </cell>
        </row>
        <row r="10">
          <cell r="E10" t="str">
            <v>3.1.1.2</v>
          </cell>
          <cell r="F10" t="str">
            <v>Gestión y establecimiento de nuevas alianzas estratégicas con empresas del área TI.</v>
          </cell>
        </row>
        <row r="11">
          <cell r="E11" t="str">
            <v>3.1.1.3</v>
          </cell>
          <cell r="F11" t="str">
            <v>Gestión de charlas, conferencias y capacitaciones en TIC dirigidas a instituciones públicas y empresa privada como actividad de vinculación universidad-sociedad.</v>
          </cell>
        </row>
        <row r="23">
          <cell r="E23" t="str">
            <v>3.2.3.1</v>
          </cell>
          <cell r="F23" t="str">
            <v>Gestión de proyectos  de capacitación TIC de caracter social dirigidos a grupos vulnerables y en riesgo.</v>
          </cell>
        </row>
        <row r="34">
          <cell r="E34" t="str">
            <v>3.2.5.1</v>
          </cell>
          <cell r="F34" t="str">
            <v>Realización de visitas guiadas a estudiantes de instituciones de educación primaria y secundaria.</v>
          </cell>
        </row>
      </sheetData>
      <sheetData sheetId="14">
        <row r="4">
          <cell r="E4" t="str">
            <v>Correlativo de la Actividad</v>
          </cell>
          <cell r="F4" t="str">
            <v>ACTIVIDADES</v>
          </cell>
        </row>
      </sheetData>
      <sheetData sheetId="15">
        <row r="6">
          <cell r="E6" t="str">
            <v>Correlativo de la Actividad</v>
          </cell>
          <cell r="F6" t="str">
            <v>ACTIVIDADES</v>
          </cell>
        </row>
        <row r="21">
          <cell r="E21" t="str">
            <v>5.1.3.1</v>
          </cell>
          <cell r="F21" t="str">
            <v>Desarrollo de actividades culturales en el marco de la celebración del Día del Idioma y el Libro.</v>
          </cell>
        </row>
        <row r="22">
          <cell r="E22" t="str">
            <v>5.1.3.2</v>
          </cell>
          <cell r="F22" t="str">
            <v>Desarrollo del festival de interculturalidad nacional.</v>
          </cell>
        </row>
        <row r="23">
          <cell r="E23" t="str">
            <v>5.1.3.3</v>
          </cell>
          <cell r="F23" t="str">
            <v>Realización de la actividad "El Placer de Leer"</v>
          </cell>
        </row>
        <row r="24">
          <cell r="E24" t="str">
            <v>5.1.3.4</v>
          </cell>
          <cell r="F24" t="str">
            <v>Desarrollo de la maratón de lectura en el mes de la patria.</v>
          </cell>
        </row>
        <row r="25">
          <cell r="E25" t="str">
            <v>5.1.4.1</v>
          </cell>
          <cell r="F25" t="str">
            <v>Promoción y difusion de los círculos de lectores como taller de enseñanza y aprendizaje.</v>
          </cell>
        </row>
      </sheetData>
      <sheetData sheetId="16">
        <row r="4">
          <cell r="E4" t="str">
            <v>Correlativo de la Actividad</v>
          </cell>
          <cell r="F4" t="str">
            <v>ACTIVIDADES</v>
          </cell>
        </row>
        <row r="14">
          <cell r="E14" t="str">
            <v>6.1.B.1</v>
          </cell>
          <cell r="F14" t="str">
            <v>Diseminación selectiva de la información de reciente adquisición por el Sistema Bibliotecario a través de medios impresos y electrónicos.</v>
          </cell>
        </row>
      </sheetData>
      <sheetData sheetId="17">
        <row r="3">
          <cell r="E3" t="str">
            <v>Correlativo de la Actividad</v>
          </cell>
          <cell r="F3" t="str">
            <v>ACTIVIDADES</v>
          </cell>
        </row>
      </sheetData>
      <sheetData sheetId="18">
        <row r="6">
          <cell r="E6" t="str">
            <v>Correlativo de la Actividad</v>
          </cell>
          <cell r="F6" t="str">
            <v>ACTIVIDADES</v>
          </cell>
        </row>
      </sheetData>
      <sheetData sheetId="19">
        <row r="4">
          <cell r="E4" t="str">
            <v>Correlativo de la Actividad</v>
          </cell>
          <cell r="F4" t="str">
            <v>ACTIVIDADES</v>
          </cell>
        </row>
      </sheetData>
      <sheetData sheetId="20">
        <row r="4">
          <cell r="E4" t="str">
            <v>Correlativo de la Actividad</v>
          </cell>
          <cell r="F4" t="str">
            <v>ACTIVIDADES</v>
          </cell>
        </row>
      </sheetData>
      <sheetData sheetId="21">
        <row r="5">
          <cell r="E5" t="str">
            <v>Correlativo de la Actividad</v>
          </cell>
          <cell r="F5" t="str">
            <v>ACTIVIDADES</v>
          </cell>
        </row>
        <row r="9">
          <cell r="E9" t="str">
            <v>11.1.1.1</v>
          </cell>
          <cell r="F9" t="str">
            <v>Desarrollo de actividades de planificación, planteamiento y gestión de proyectos.</v>
          </cell>
        </row>
        <row r="15">
          <cell r="E15" t="str">
            <v>11.1.2.1</v>
          </cell>
          <cell r="F15" t="str">
            <v>Elaboración de propuesta del proyecto de Renovación de los Espacios Físicos del Sistema Bibliotecario de la UNAH. (CU - 1era fase)</v>
          </cell>
        </row>
        <row r="16">
          <cell r="E16" t="str">
            <v>11.1.2.2</v>
          </cell>
          <cell r="F16" t="str">
            <v>Elaboración de Propuesta de Proyecto de Renovación de las instalciones del CRA</v>
          </cell>
        </row>
        <row r="33">
          <cell r="E33" t="str">
            <v>11.2.2.1</v>
          </cell>
          <cell r="F33" t="str">
            <v>Elaboración de propuesta para la aplicación del manual de puestos y salarios para el personal de la DEGT</v>
          </cell>
        </row>
      </sheetData>
      <sheetData sheetId="22">
        <row r="4">
          <cell r="E4" t="str">
            <v>Correlativo de la Actividad</v>
          </cell>
          <cell r="F4" t="str">
            <v>ACTIVIDADES</v>
          </cell>
        </row>
      </sheetData>
      <sheetData sheetId="23">
        <row r="5">
          <cell r="E5" t="str">
            <v>Correlativo de la Actividad</v>
          </cell>
          <cell r="F5" t="str">
            <v>ACTIVIDADES</v>
          </cell>
        </row>
      </sheetData>
      <sheetData sheetId="24">
        <row r="4">
          <cell r="E4" t="str">
            <v>Correlativo de la Actividad</v>
          </cell>
          <cell r="F4" t="str">
            <v>ACTIVIDADES</v>
          </cell>
        </row>
        <row r="8">
          <cell r="E8" t="str">
            <v>14.1.A.1</v>
          </cell>
          <cell r="F8" t="str">
            <v>Realización del 4to Congreso E-Biblioteca (participación de expertos y asistentes internacionales).</v>
          </cell>
        </row>
        <row r="9">
          <cell r="E9" t="str">
            <v>14.1.A.2</v>
          </cell>
          <cell r="F9" t="str">
            <v>Participación en la reunión técnica anual de los centros de acopio Latindex.</v>
          </cell>
        </row>
        <row r="10">
          <cell r="E10" t="str">
            <v>14.1.A.3</v>
          </cell>
          <cell r="F10" t="str">
            <v>Participación activa dentro de la Red AUREA: Red de Bibliotecas Universitarias de Honduras.</v>
          </cell>
        </row>
        <row r="11">
          <cell r="E11" t="str">
            <v>14.1.A.4</v>
          </cell>
          <cell r="F11" t="str">
            <v>Entrenamiento en restauración, preservación y digitalización en la Biblioteca del Congreso de los EEUU para dos (2) personas.</v>
          </cell>
        </row>
        <row r="12">
          <cell r="E12" t="str">
            <v>14.1.A.5</v>
          </cell>
          <cell r="F12" t="str">
            <v>Participación en el entrenamiento ofrecido por SIDCA-CSUCA acerca del uso de la metodología: Resources, Description and Access (RDA) para el procesamiento técnico de material bibliográfico.</v>
          </cell>
        </row>
        <row r="13">
          <cell r="E13" t="str">
            <v>14.1.A.6</v>
          </cell>
          <cell r="F13" t="str">
            <v xml:space="preserve">Realización de taller sobre el uso de las RDA facilitado por un experto internacional. </v>
          </cell>
        </row>
        <row r="14">
          <cell r="E14" t="str">
            <v>14.1.A.7</v>
          </cell>
          <cell r="F14" t="str">
            <v>Realización de taller sobre mercadeo de servicios bibliotecarios facilitado por un experto internacional.</v>
          </cell>
        </row>
        <row r="15">
          <cell r="E15" t="str">
            <v>14.1.A.8</v>
          </cell>
          <cell r="F15" t="str">
            <v>Participación en Feria Internacional del Libro</v>
          </cell>
        </row>
        <row r="19">
          <cell r="E19" t="str">
            <v>14.1.B.1</v>
          </cell>
          <cell r="F19" t="str">
            <v>Participación activa en reuniones y asambleas del SIDCA-CSUCA</v>
          </cell>
        </row>
        <row r="30">
          <cell r="E30" t="str">
            <v>14.1.C.1</v>
          </cell>
          <cell r="F30" t="str">
            <v>Recopilación de información sobre actividades de internacionalización realizadas por la DEGT</v>
          </cell>
        </row>
      </sheetData>
      <sheetData sheetId="25">
        <row r="1">
          <cell r="E1" t="str">
            <v>GOBERNABILIDAD Y PROCESO DE GESTIÓN DESCENTRALIZADAS EN REDES</v>
          </cell>
        </row>
        <row r="6">
          <cell r="E6" t="str">
            <v>Correlativo de la Actividad</v>
          </cell>
          <cell r="F6" t="str">
            <v>ACTIVIDADES</v>
          </cell>
        </row>
      </sheetData>
      <sheetData sheetId="26">
        <row r="1">
          <cell r="E1" t="str">
            <v>DESARROLLO DEL SISTEMA DE EDUCACIÓN SUPERIOR</v>
          </cell>
        </row>
        <row r="6">
          <cell r="E6" t="str">
            <v>Correlativo de la Actividad</v>
          </cell>
          <cell r="F6" t="str">
            <v>ACTIVIDADES</v>
          </cell>
        </row>
      </sheetData>
      <sheetData sheetId="27">
        <row r="1">
          <cell r="E1" t="str">
            <v>GESTIÓN DE TECNOLOGÍAS DE INFORMACIÓN Y COMUNICACIÓN</v>
          </cell>
        </row>
        <row r="7">
          <cell r="E7" t="str">
            <v>Correlativo de la Actividad</v>
          </cell>
          <cell r="F7" t="str">
            <v>ACTIVIDADES</v>
          </cell>
        </row>
        <row r="11">
          <cell r="E11" t="str">
            <v>17.1.1.1</v>
          </cell>
          <cell r="F11" t="str">
            <v>Actualizar la oferta de cursos y las modalidades en las que se imparten</v>
          </cell>
        </row>
        <row r="12">
          <cell r="E12" t="str">
            <v>17.1.1.2</v>
          </cell>
          <cell r="F12" t="str">
            <v>Elaboración de manuales y materiales de apoyo para los cursos TIC</v>
          </cell>
        </row>
        <row r="13">
          <cell r="E13" t="str">
            <v>17.1.1.3</v>
          </cell>
          <cell r="F13" t="str">
            <v>Difusión de oferta de educación continua en las diferentes áreas de las TIC para la comunidad universitaria.</v>
          </cell>
        </row>
        <row r="14">
          <cell r="E14" t="str">
            <v>17.1.1.4</v>
          </cell>
          <cell r="F14" t="str">
            <v>Diseño o adquisición de instrumentos para el diagnósticos de competencias TIC de los miembros de la comunidad universitaria.</v>
          </cell>
        </row>
        <row r="15">
          <cell r="E15" t="str">
            <v>17.1.1.5</v>
          </cell>
          <cell r="F15" t="str">
            <v>Elaboración de diagnóstico y propuesta de oferta especializada de capacitación para tres (3) unidades académicas o administrativas.</v>
          </cell>
        </row>
        <row r="16">
          <cell r="E16" t="str">
            <v>17.1.1.6</v>
          </cell>
          <cell r="F16" t="str">
            <v>Diseño de instrumentos para la evaluación de los cursos TIC impartidos.</v>
          </cell>
        </row>
        <row r="17">
          <cell r="E17" t="str">
            <v>17.1.1.7</v>
          </cell>
          <cell r="F17" t="str">
            <v>Desarrollo de una oferta especial para capacitar a autoridades universitarias de la UNAH en el uso y manejo sobre la Plataforma de Comunicación Integrada de la UNAH (PCI-UNAH) de forma personalizada y utilizando los diferentes medios TIC.</v>
          </cell>
        </row>
        <row r="18">
          <cell r="E18" t="str">
            <v>17.1.1.8</v>
          </cell>
          <cell r="F18" t="str">
            <v>Elaboración e implementación de programa de formación en TIC para CURC, UNAH-TEC Danlí y sus CRAED.</v>
          </cell>
        </row>
        <row r="19">
          <cell r="E19" t="str">
            <v>17.1.1.9</v>
          </cell>
          <cell r="F19" t="str">
            <v>Elaboración e implementación de programa de formación en TIC para Ciudad Universitaria.</v>
          </cell>
        </row>
        <row r="20">
          <cell r="E20" t="str">
            <v>17.1.1.10</v>
          </cell>
          <cell r="F20" t="str">
            <v>Renovación y actualización de publicidad de los servicios de formación tanto en formato impreso como digital.</v>
          </cell>
        </row>
        <row r="21">
          <cell r="E21" t="str">
            <v>17.1.1.11</v>
          </cell>
          <cell r="F21" t="str">
            <v>Diseño de estrategias de mercadeo para el posicionamiento de la DEGT en formación TIC</v>
          </cell>
        </row>
        <row r="22">
          <cell r="E22" t="str">
            <v>17.1.1.12</v>
          </cell>
          <cell r="F22" t="str">
            <v>Gestión de alianza estratégica con la Escuela de Banca y Finanzas para la incorporación de Excel Financiero como oferta de formación continua para sus estudiantes.</v>
          </cell>
        </row>
        <row r="23">
          <cell r="E23" t="str">
            <v>17.1.1.13</v>
          </cell>
          <cell r="F23" t="str">
            <v>Diseño de políticas de acceso a programas de formación en TIC en apoyo a la comunidad universitaria y población en general. (Becas para cursos y certificaciones)</v>
          </cell>
        </row>
        <row r="24">
          <cell r="E24" t="str">
            <v>17.1.1.14</v>
          </cell>
          <cell r="F24" t="str">
            <v>Gestión de alianza estratégica con institución bancaria para obtener facilidades de pago para el acceso a formación continua en TIC.</v>
          </cell>
        </row>
        <row r="25">
          <cell r="E25" t="str">
            <v>17.1.1.15</v>
          </cell>
          <cell r="F25" t="str">
            <v>Elaboración de propuesta del proyecto para el fortalecimiento y ampliación de los laboratorios TI y aulas multimediales de la DEGT para optimizar las actividades de formación en TIC.</v>
          </cell>
        </row>
        <row r="26">
          <cell r="E26" t="str">
            <v>17.1.1.16</v>
          </cell>
          <cell r="F26" t="str">
            <v>Establecimiento de acuerdos con otras unidades de la UNAH para obtener apoyo para dar respuesta a la demanda de cursos TIC.</v>
          </cell>
        </row>
        <row r="27">
          <cell r="E27" t="str">
            <v>17.1.1.17</v>
          </cell>
          <cell r="F27" t="str">
            <v>Elaboración de propuesta de fortalecimiento y actualización del talento humano dentro del Depto. de Formación en TIC.</v>
          </cell>
        </row>
        <row r="28">
          <cell r="E28" t="str">
            <v>17.1.1.18</v>
          </cell>
          <cell r="F28" t="str">
            <v>Actualización de instructores de las Academias TI en nuevas tendencias tecnológicas.</v>
          </cell>
        </row>
        <row r="29">
          <cell r="E29" t="str">
            <v>17.1.1.19</v>
          </cell>
          <cell r="F29" t="str">
            <v>Diseño de Programa para el Fortalecimiento y actualización de conocimientos  del staff de la DEGT.</v>
          </cell>
        </row>
        <row r="30">
          <cell r="E30" t="str">
            <v>17.1.1.20</v>
          </cell>
          <cell r="F30" t="str">
            <v>Gestión de prácticas profesionales y realización de las 40 horas para apoyar labores de desarrollo de competencias TIC.</v>
          </cell>
        </row>
        <row r="31">
          <cell r="E31" t="str">
            <v>17.1.1.21</v>
          </cell>
          <cell r="F31" t="str">
            <v>Planteamiento, gestión y ejecución de evento sobre educación en TIC.</v>
          </cell>
        </row>
        <row r="32">
          <cell r="E32" t="str">
            <v>17.1.1.22</v>
          </cell>
          <cell r="F32" t="str">
            <v>Elaboración de propuesta de Implementación de una Mesa de Ayuda para brindar soporte técnico para los servicios TI y de información brindados por la DEGT.</v>
          </cell>
        </row>
        <row r="33">
          <cell r="E33" t="str">
            <v>17.1.1.23</v>
          </cell>
          <cell r="F33" t="str">
            <v>Desarrollo del programa de alfabetización informacional de manera presencial y en línea.</v>
          </cell>
        </row>
        <row r="34">
          <cell r="E34" t="str">
            <v>17.1.1.24</v>
          </cell>
          <cell r="F34" t="str">
            <v>Revisión y actualización de los contenidos y materiales de apoyo para el desarrollo del programa de alfabetización informacional.</v>
          </cell>
        </row>
        <row r="35">
          <cell r="E35" t="str">
            <v>17.1.1.25</v>
          </cell>
          <cell r="F35" t="str">
            <v>Desarrollo del Programa de Formación Continua para Bibliotecarios de manera presencial y en línea.</v>
          </cell>
        </row>
        <row r="36">
          <cell r="E36" t="str">
            <v>17.1.1.26</v>
          </cell>
          <cell r="F36" t="str">
            <v>Certificación de cinco (5) personas en manejo de aplicaciones para tratamiento técnico documental.</v>
          </cell>
        </row>
        <row r="37">
          <cell r="E37" t="str">
            <v>17.1.1.27</v>
          </cell>
          <cell r="F37" t="str">
            <v>Provisión de capacitación en la utilización de equipamiento multimedia instalado en la UNAH.</v>
          </cell>
        </row>
        <row r="38">
          <cell r="E38" t="str">
            <v>17.1.2.1</v>
          </cell>
          <cell r="F38" t="str">
            <v>Diseño y elaboración del Plan de Mercadeo de los Servicios de Biblioteca</v>
          </cell>
        </row>
        <row r="39">
          <cell r="E39" t="str">
            <v>17.1.2.2</v>
          </cell>
          <cell r="F39" t="str">
            <v>Socialización de los diferentes repositorios de la UNAH.</v>
          </cell>
        </row>
        <row r="41">
          <cell r="E41" t="str">
            <v>17.1.2.3</v>
          </cell>
          <cell r="F41" t="str">
            <v>Difusión de los servicios TI</v>
          </cell>
        </row>
        <row r="42">
          <cell r="E42" t="str">
            <v>17.1.2.4</v>
          </cell>
          <cell r="F42" t="str">
            <v>Promoción de los servicios que brinda el CRA.</v>
          </cell>
        </row>
        <row r="43">
          <cell r="E43" t="str">
            <v>17.1.2.5</v>
          </cell>
          <cell r="F43" t="str">
            <v>Desarrollo de piezas gráficas para promoción de servicios TI.</v>
          </cell>
        </row>
        <row r="44">
          <cell r="E44" t="str">
            <v>17.1.2.6</v>
          </cell>
          <cell r="F44" t="str">
            <v>Registro y producción fotográfica para la difusión de los servicios TI y eventos.</v>
          </cell>
        </row>
        <row r="46">
          <cell r="E46" t="str">
            <v>17.1.2.7</v>
          </cell>
          <cell r="F46" t="str">
            <v>Diseño y desarrollo web para personalización de sistemas educativos.</v>
          </cell>
        </row>
        <row r="47">
          <cell r="E47" t="str">
            <v>17.1.2.8</v>
          </cell>
          <cell r="F47" t="str">
            <v>Realización de informe de evaluación sobre la actividad del portal web de la UNAH.</v>
          </cell>
        </row>
        <row r="48">
          <cell r="E48" t="str">
            <v>17.1.3.1</v>
          </cell>
          <cell r="F48" t="str">
            <v>Mantenimiento de una visión actualizada mediante la revisión de las tendencias mundiales en TI  para instituciones de educación superior.</v>
          </cell>
        </row>
        <row r="49">
          <cell r="E49" t="str">
            <v>17.1.3.2</v>
          </cell>
          <cell r="F49" t="str">
            <v>Análisis técnico de actualizaciones y nuevas tecnologías para su aplicación en las diferentes áreas del conocimiento.</v>
          </cell>
        </row>
        <row r="50">
          <cell r="E50" t="str">
            <v>17.1.3.3</v>
          </cell>
          <cell r="F50" t="str">
            <v>Asesoramiento a los editores de revistas acedémicas para la gestión de sus contenidos electrónicos en la plataforma OJS.</v>
          </cell>
        </row>
        <row r="51">
          <cell r="E51" t="str">
            <v>17.1.3.4</v>
          </cell>
          <cell r="F51" t="str">
            <v>Desarrollo de talleres para el uso de la plataforma para publicación de revistas académicas en línea.</v>
          </cell>
        </row>
        <row r="52">
          <cell r="E52" t="str">
            <v>17.1.3.5</v>
          </cell>
          <cell r="F52" t="str">
            <v xml:space="preserve">Elaboración de la propuesta del proyecto del Laboratorio de Restauración y Preservación de Documentos dentro del Sistema Bibliotecario </v>
          </cell>
        </row>
        <row r="53">
          <cell r="E53" t="str">
            <v>17.1.3.6</v>
          </cell>
          <cell r="F53" t="str">
            <v>Creación de nuevas  aplicaciones TI para la educación, difusión e información del ámbito universitario</v>
          </cell>
        </row>
        <row r="54">
          <cell r="E54" t="str">
            <v>17.1.4.1</v>
          </cell>
          <cell r="F54" t="str">
            <v>Diseño de manual de buenas prácticas para el uso adecuado, ético y solidiario de las TIC.</v>
          </cell>
        </row>
        <row r="55">
          <cell r="E55" t="str">
            <v>17.1.5.1</v>
          </cell>
          <cell r="F55" t="str">
            <v>Elaboración de propuesta del proyecto para servicio de estantería abierta en la Biblioteca Central de la UNAH.</v>
          </cell>
        </row>
        <row r="56">
          <cell r="E56" t="str">
            <v>17.1.5.2</v>
          </cell>
          <cell r="F56" t="str">
            <v>Adquisición de títulos y nuevas ediciones de materia bibliográfico impreso.</v>
          </cell>
        </row>
        <row r="57">
          <cell r="E57" t="str">
            <v>17.1.5.3</v>
          </cell>
          <cell r="F57" t="str">
            <v>Suscripción electrónica a bases de datos de recursos de información.</v>
          </cell>
        </row>
        <row r="58">
          <cell r="E58" t="str">
            <v>17.1.5.4</v>
          </cell>
          <cell r="F58" t="str">
            <v>Procesamiento técnico del material bibliográfico adquirido.</v>
          </cell>
        </row>
        <row r="59">
          <cell r="E59" t="str">
            <v>17.1.5.5</v>
          </cell>
          <cell r="F59" t="str">
            <v>Mantenimiento de los repositorios institucionales y participación en biblioteca virtuales internacionales.</v>
          </cell>
        </row>
        <row r="62">
          <cell r="E62" t="str">
            <v>17.1.5.6</v>
          </cell>
          <cell r="F62" t="str">
            <v>Desarrollo de nuevos repositorios para la gestión de documentos multimediales.</v>
          </cell>
        </row>
        <row r="63">
          <cell r="E63" t="str">
            <v>17.1.5.7</v>
          </cell>
          <cell r="F63" t="str">
            <v>Implementación del Sistema Automatizado del SURI en las URI a nivel nacional.</v>
          </cell>
        </row>
        <row r="64">
          <cell r="E64" t="str">
            <v>17.1.5.8</v>
          </cell>
          <cell r="F64" t="str">
            <v>Asesoramiento en la búsqueda de material audiovisual con base a la necesidad del usuario.</v>
          </cell>
        </row>
        <row r="65">
          <cell r="E65" t="str">
            <v>17.1.5.9</v>
          </cell>
          <cell r="F65" t="str">
            <v>Provisión a la comunidad universitaria de material audiovisual con fines académicos.</v>
          </cell>
        </row>
        <row r="66">
          <cell r="E66" t="str">
            <v>17.1.5.10</v>
          </cell>
          <cell r="F66" t="str">
            <v>Grabación y transmisión de eventos académicos.</v>
          </cell>
        </row>
        <row r="67">
          <cell r="E67" t="str">
            <v>17.1.5.11</v>
          </cell>
          <cell r="F67" t="str">
            <v>Actualización de la propuesta del proyecto de la biblioteca universitaria móvil (BiblioPuma)</v>
          </cell>
        </row>
        <row r="68">
          <cell r="E68" t="str">
            <v>17.1.5.12</v>
          </cell>
          <cell r="F68" t="str">
            <v>Préstamo y recepción de material bibliográfico que forma parte del Sistema Bibliotecario.</v>
          </cell>
        </row>
        <row r="71">
          <cell r="E71" t="str">
            <v>17.1.6.1</v>
          </cell>
          <cell r="F71" t="str">
            <v>Compleción de los metadatos de 5,000 registros para permitir que el Sistema Automatizado del SURI sea proveedor de metadatos.</v>
          </cell>
        </row>
        <row r="72">
          <cell r="E72" t="str">
            <v>17.1.6.2</v>
          </cell>
          <cell r="F72" t="str">
            <v xml:space="preserve">Actualización y compleción de los metadatos de los registros de material multimedia del catalogo público. </v>
          </cell>
        </row>
        <row r="73">
          <cell r="E73" t="str">
            <v>17.1.6.3</v>
          </cell>
          <cell r="F73" t="str">
            <v>Asesoramiento, capacitación y seguimiento a las academias de redes Cisco que pertenecen al ASC e ITC de la DEGT-UNAH.</v>
          </cell>
        </row>
        <row r="76">
          <cell r="E76" t="str">
            <v>17.2.1.1</v>
          </cell>
          <cell r="F76" t="str">
            <v>Desarrollo de materiales didácticos de apoyo para las academias TI</v>
          </cell>
        </row>
        <row r="77">
          <cell r="E77" t="str">
            <v>17.2.1.2</v>
          </cell>
          <cell r="F77" t="str">
            <v>Producción de material multimedia (entornos e-learning).</v>
          </cell>
        </row>
        <row r="78">
          <cell r="E78" t="str">
            <v>17.2.1.3</v>
          </cell>
          <cell r="F78" t="str">
            <v>Desarrollo de cursos virtuales.</v>
          </cell>
        </row>
        <row r="79">
          <cell r="E79" t="str">
            <v>17.2.1.4</v>
          </cell>
          <cell r="F79" t="str">
            <v>Elaboración de investigación en el área de educación virtual.</v>
          </cell>
        </row>
        <row r="80">
          <cell r="E80" t="str">
            <v>17.2.2.1</v>
          </cell>
          <cell r="F80" t="str">
            <v>Apoyo a la divulgación de la investigación y el proceso de enseñanza-aprendizaje a través de la disposición y utilización de salas multimedia y videoconferencia.</v>
          </cell>
        </row>
        <row r="81">
          <cell r="E81" t="str">
            <v>17.2.2.2</v>
          </cell>
          <cell r="F81" t="str">
            <v>Asistencia técnica a la comunidad universitaria para fortalecer el uso de los recursos de aprendizaje.</v>
          </cell>
        </row>
        <row r="82">
          <cell r="E82" t="str">
            <v>17.2.2.3</v>
          </cell>
          <cell r="F82" t="str">
            <v>Provisión de acceso a tecnología ofimática a la comunidad universitaria. para sus actividades académicas y administrativas.</v>
          </cell>
        </row>
        <row r="83">
          <cell r="E83" t="str">
            <v>17.2.2.4</v>
          </cell>
          <cell r="F83" t="str">
            <v>Préstamo a la comunidad universitaria  de equipo multimedia.</v>
          </cell>
        </row>
        <row r="84">
          <cell r="E84" t="str">
            <v>17.2.2.5</v>
          </cell>
          <cell r="F84" t="str">
            <v>Asesoramiento para la instalación de equipo multimedia</v>
          </cell>
        </row>
        <row r="85">
          <cell r="E85" t="str">
            <v>17.2.2.6</v>
          </cell>
          <cell r="F85" t="str">
            <v>Elaboración de propuesta de Proyecto de Expansión de aulas multimedia en toda la UNAH.</v>
          </cell>
        </row>
        <row r="86">
          <cell r="E86" t="str">
            <v>17.2.2.7</v>
          </cell>
          <cell r="F86" t="str">
            <v>Elaboración de propuesta de proyecto de fortalecimiento del área multimedia del Depto. de Recursos de Aprendizaje</v>
          </cell>
        </row>
        <row r="87">
          <cell r="E87" t="str">
            <v>17.2.2.8</v>
          </cell>
          <cell r="F87" t="str">
            <v>Mantenimiento preventivo del equipo multimedia del CRA.</v>
          </cell>
        </row>
        <row r="88">
          <cell r="E88" t="str">
            <v>17.3.1.1</v>
          </cell>
          <cell r="F88" t="str">
            <v>Asesoramiento y soporte técnico para las unidades académicas y administrativas que mantienen servicio de hosting en el Data Center UNAH.</v>
          </cell>
        </row>
        <row r="89">
          <cell r="E89" t="str">
            <v>17.3.1.2</v>
          </cell>
          <cell r="F89" t="str">
            <v>Identificación y establecimiento de los Puntos de Presencia (PoP) de la DEGT en dos facultades o centros regionales.</v>
          </cell>
        </row>
        <row r="90">
          <cell r="E90" t="str">
            <v>17.3.1.3</v>
          </cell>
          <cell r="F90" t="str">
            <v>Elaboración de la propuesta de proyecto para la Redundancia de Servicios TI Críticos de la UNAH</v>
          </cell>
        </row>
        <row r="91">
          <cell r="E91" t="str">
            <v>17.3.1.4</v>
          </cell>
          <cell r="F91" t="str">
            <v>Elaboración de la propuesta para la implementación de una herramienta técnica para optimización del tráfico de datos en la UNAHnet.</v>
          </cell>
        </row>
        <row r="92">
          <cell r="E92" t="str">
            <v>17.3.1.5</v>
          </cell>
          <cell r="F92" t="str">
            <v>Desarrollo y ejecución de la Ampliación de las LAN II etapa</v>
          </cell>
        </row>
        <row r="93">
          <cell r="E93" t="str">
            <v>17.3.1.6</v>
          </cell>
          <cell r="F93" t="str">
            <v>Actualización y gestión del proyecto de la red inalámbrica para la UNAH.</v>
          </cell>
        </row>
        <row r="94">
          <cell r="E94" t="str">
            <v>17.3.1.7</v>
          </cell>
          <cell r="F94" t="str">
            <v>Mantenimiento preventido y monitoreo a los cuartos de telecomunicaciones de UNAHnet (nivel nacional).</v>
          </cell>
        </row>
        <row r="95">
          <cell r="E95" t="str">
            <v>17.3.1.8</v>
          </cell>
          <cell r="F95" t="str">
            <v xml:space="preserve">Elaboración de Planes de Mantenimiento preventivo de Aires Acondicionados en los Cuartos de Telecomunicaciones por la DEGT y ejecucion a cargo de  cada centro regional. </v>
          </cell>
        </row>
        <row r="96">
          <cell r="E96" t="str">
            <v>17.3.1.9</v>
          </cell>
          <cell r="F96" t="str">
            <v>Construcción de base de datos de la organización y administración de la UNAHnet</v>
          </cell>
        </row>
        <row r="97">
          <cell r="E97" t="str">
            <v>17.3.1.10</v>
          </cell>
          <cell r="F97" t="str">
            <v>Mantenimiento del inventario de insumos y equipo para labores de diagnóstico, reparación y mantenimiento de redes y telecomunicaciones.</v>
          </cell>
        </row>
        <row r="98">
          <cell r="E98" t="str">
            <v>17.3.1.11</v>
          </cell>
          <cell r="F98" t="str">
            <v>Elaboración de la propuesta de proyecto para la mejora de la operación y mantenimiento de la red de datos en la zona norte (UNAH-VS y CURLA)</v>
          </cell>
        </row>
        <row r="99">
          <cell r="E99" t="str">
            <v>17.3.1.12</v>
          </cell>
          <cell r="F99" t="str">
            <v>Provisión de soporte técnico para la resolución de incidentes relacionados con la conectividad y apoyo técnico a los usuarios.</v>
          </cell>
        </row>
        <row r="100">
          <cell r="E100" t="str">
            <v>17.3.1.13</v>
          </cell>
          <cell r="F100" t="str">
            <v>Desarrollo de entrenamiento en la administración y mantenimiento de las CAN para personal de los centros regionales.</v>
          </cell>
        </row>
        <row r="101">
          <cell r="E101" t="str">
            <v>17.3.1.14</v>
          </cell>
          <cell r="F101" t="str">
            <v>Fortalecimiento del Depto de Sistemas de Información de la DEGT</v>
          </cell>
        </row>
        <row r="103">
          <cell r="E103" t="str">
            <v>17.3.1.15</v>
          </cell>
          <cell r="F103" t="str">
            <v>Fortalecimiento del Depto de Redes y Telecomunicaciones de la DEGT.</v>
          </cell>
        </row>
        <row r="104">
          <cell r="E104" t="str">
            <v>17.3.1.16</v>
          </cell>
          <cell r="F104" t="str">
            <v>Elaboración de propuesta de restructuración del Depto. de Redes y Telecomunicaciones de la DEGT.</v>
          </cell>
        </row>
        <row r="105">
          <cell r="E105" t="str">
            <v>17.3.1.17</v>
          </cell>
          <cell r="F105" t="str">
            <v>Realización de diagnóstico a nivel de redes y telecomunicaciones del Data Center UNAH.</v>
          </cell>
        </row>
        <row r="106">
          <cell r="E106" t="str">
            <v>17.3.1.18</v>
          </cell>
          <cell r="F106" t="str">
            <v>Desarrollo de giras de la Dirección Ejecutiva.</v>
          </cell>
        </row>
        <row r="107">
          <cell r="E107" t="str">
            <v>17.3.1.19</v>
          </cell>
          <cell r="F107" t="str">
            <v>Ejecución del Plan de Mantenimiento y planificacion de la  ampliacion de la V Etapa del Data Center de la UNAH</v>
          </cell>
        </row>
        <row r="108">
          <cell r="E108" t="str">
            <v>17.3.1.20</v>
          </cell>
          <cell r="F108" t="str">
            <v>Contratación de un segundo proveedor de internet para los principales puntos de conexión de la UNAHnet.</v>
          </cell>
        </row>
        <row r="109">
          <cell r="E109" t="str">
            <v>17.3.1.21</v>
          </cell>
          <cell r="F109" t="str">
            <v>Ampliación de ancho de banda (internet) a 1 GB para la UNAHnet.</v>
          </cell>
        </row>
        <row r="110">
          <cell r="E110" t="str">
            <v>17.3.1.22</v>
          </cell>
          <cell r="F110" t="str">
            <v>Elaboración de propuesta del proyecto para la transición de tecnología del protocolo de internet versión 4 (IPv4) al protocolo de internet versión 6 (IPv6).</v>
          </cell>
        </row>
        <row r="111">
          <cell r="E111" t="str">
            <v>17.3.1.23</v>
          </cell>
          <cell r="F111" t="str">
            <v>Actualización de propuesta de plan de desarrollo de infraestructura de red de datos del HEU.</v>
          </cell>
        </row>
        <row r="112">
          <cell r="E112" t="str">
            <v>17.3.1.24</v>
          </cell>
          <cell r="F112" t="str">
            <v>Elaboración de poyecto de certificacion del Data Center</v>
          </cell>
        </row>
        <row r="113">
          <cell r="E113" t="str">
            <v>17.3.2.1</v>
          </cell>
          <cell r="F113" t="str">
            <v>Elaboración de propuesta de virtualización de los servicios TI.</v>
          </cell>
        </row>
        <row r="114">
          <cell r="E114" t="str">
            <v>17.3.2.2</v>
          </cell>
          <cell r="F114" t="str">
            <v>Desarrollo, mantenimiento y mejora de los sistemas de información de la UNAH y aplicaciones (Software).</v>
          </cell>
        </row>
        <row r="115">
          <cell r="E115" t="str">
            <v>17.3.2.3</v>
          </cell>
          <cell r="F115" t="str">
            <v>Ejecución de un Plan de Renovación y Adquisición de Software Licenciado y Certificado.</v>
          </cell>
        </row>
        <row r="116">
          <cell r="E116" t="str">
            <v>17.3.2.4</v>
          </cell>
          <cell r="F116" t="str">
            <v>Realización de diagnóstico a nivel de sistemas de información del Data Center UNAH.</v>
          </cell>
        </row>
        <row r="117">
          <cell r="E117" t="str">
            <v>17.3.2.5</v>
          </cell>
          <cell r="F117" t="str">
            <v>Elaboración de Plan de Actualización y Fortalecimiento del Data Center a nivel de los sistemas de información</v>
          </cell>
        </row>
        <row r="118">
          <cell r="E118" t="str">
            <v>17.3.2.6</v>
          </cell>
          <cell r="F118" t="str">
            <v>Asesoramiento y soporte técnico para los servicios TI brindados por la DEGT.</v>
          </cell>
        </row>
        <row r="119">
          <cell r="E119" t="str">
            <v>17.3.2.7</v>
          </cell>
          <cell r="F119" t="str">
            <v xml:space="preserve">Gestión de licencia de software para la creación de objetos virtuales de aprendizaje. </v>
          </cell>
        </row>
        <row r="120">
          <cell r="E120" t="str">
            <v>17.3.2.8</v>
          </cell>
          <cell r="F120" t="str">
            <v>Desarrollo de giras a centros regionales  para brindar soporte técnico a los sistemas de información implementados.</v>
          </cell>
        </row>
        <row r="121">
          <cell r="E121" t="str">
            <v>17.3.3.1</v>
          </cell>
          <cell r="F121" t="str">
            <v>Incorporación de computadoras adquiridas por la institución al dominio institucional en Ciudad Universitaria</v>
          </cell>
        </row>
        <row r="122">
          <cell r="E122" t="str">
            <v>17.3.3.2</v>
          </cell>
          <cell r="F122" t="str">
            <v>Diagnóstico, reparación y mantenimiento de equipo ofimático.</v>
          </cell>
        </row>
        <row r="123">
          <cell r="E123" t="str">
            <v>17.3.3.3</v>
          </cell>
          <cell r="F123" t="str">
            <v>Elaboración de propuesta de renovación de equipo informático de la Biblioteca Central.</v>
          </cell>
        </row>
        <row r="124">
          <cell r="E124" t="str">
            <v>17.3.3.4</v>
          </cell>
          <cell r="F124" t="str">
            <v>Elaboracion de propuesta de proyecto para el fortalecimiento de la Unidad Digital de Información.</v>
          </cell>
        </row>
        <row r="125">
          <cell r="E125" t="str">
            <v>17.3.3.5</v>
          </cell>
          <cell r="F125" t="str">
            <v>Elaboración de dictámenes de especificaciones tecnicas a solictud de las unidades de la UNAH para la adquisición de equipo multimedial</v>
          </cell>
        </row>
        <row r="126">
          <cell r="E126" t="str">
            <v>17.4.1.1</v>
          </cell>
          <cell r="F126" t="str">
            <v>Apoyo técnico para la gestión electrónica a través de la automatización de los servicios académicos y administrativos.</v>
          </cell>
        </row>
        <row r="127">
          <cell r="E127" t="str">
            <v>17.4.1.2</v>
          </cell>
          <cell r="F127" t="str">
            <v>Apoyo técnico para la gestión del HEU a través de la automatización de procesos.</v>
          </cell>
        </row>
        <row r="128">
          <cell r="E128" t="str">
            <v>17.4.1.3</v>
          </cell>
          <cell r="F128" t="str">
            <v>Asesoramiento y capacitacion en la digitalización de documentación administrativa.</v>
          </cell>
        </row>
        <row r="130">
          <cell r="E130" t="str">
            <v>17.4.2.1</v>
          </cell>
          <cell r="F130" t="str">
            <v>Mantenimiento de los repositorios en linea e interoperando</v>
          </cell>
        </row>
        <row r="131">
          <cell r="E131" t="str">
            <v>17.4.3.1</v>
          </cell>
          <cell r="F131" t="str">
            <v>Seguimiento de la automatización documental administrativa de la UNAH</v>
          </cell>
        </row>
        <row r="132">
          <cell r="E132" t="str">
            <v>17.4.3.2</v>
          </cell>
          <cell r="F132" t="str">
            <v>Implementación de la plataforma de gestión documental administrativa en diferentes unidades de la DEGT.</v>
          </cell>
        </row>
        <row r="133">
          <cell r="E133" t="str">
            <v>17.4.4.1</v>
          </cell>
          <cell r="F133" t="str">
            <v>Actualización de políticas de servicio TI por sistema de información</v>
          </cell>
        </row>
        <row r="134">
          <cell r="E134" t="str">
            <v>17.4.4.2</v>
          </cell>
          <cell r="F134" t="str">
            <v>Planteamiento de las Políticas TIC de uso aceptable en la UNAH</v>
          </cell>
        </row>
        <row r="135">
          <cell r="E135" t="str">
            <v>17.4.4.3</v>
          </cell>
          <cell r="F135" t="str">
            <v>Elaboración de propuesta de reglamento del uso de los laboratorios TI y aulas multimediales de formación en TIC.</v>
          </cell>
        </row>
        <row r="136">
          <cell r="E136" t="str">
            <v>17.4.4.4</v>
          </cell>
          <cell r="F136" t="str">
            <v>Actualización de políticas del servicio de digitalización para terceros.</v>
          </cell>
        </row>
        <row r="137">
          <cell r="E137" t="str">
            <v>17.4.4.5</v>
          </cell>
          <cell r="F137" t="str">
            <v>Elaboración de reglamento interno para la comunidad de la Academias TI (Instructores y estudiantes).</v>
          </cell>
        </row>
      </sheetData>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720"/>
      <c r="U2" s="720"/>
      <c r="V2" s="720"/>
      <c r="W2" s="720"/>
      <c r="X2" s="720"/>
      <c r="Y2" s="720"/>
      <c r="Z2" s="720"/>
      <c r="AA2" s="720"/>
      <c r="AB2" s="720"/>
      <c r="AC2" s="720" t="s">
        <v>25</v>
      </c>
      <c r="AD2" s="720"/>
      <c r="AE2" s="720"/>
      <c r="AF2" s="720"/>
      <c r="AG2" s="720"/>
      <c r="AH2" s="720"/>
      <c r="AI2" s="720"/>
      <c r="AJ2" s="720"/>
    </row>
    <row r="3" spans="2:36" ht="16.5" customHeight="1">
      <c r="B3" s="33" t="s">
        <v>7</v>
      </c>
      <c r="C3" s="33"/>
      <c r="D3" s="33"/>
      <c r="E3" s="33"/>
      <c r="F3" s="33"/>
      <c r="G3" s="33"/>
      <c r="H3" s="33"/>
      <c r="I3" s="33"/>
      <c r="J3" s="33"/>
      <c r="K3" s="33"/>
      <c r="L3" s="33"/>
      <c r="M3" s="33"/>
      <c r="N3" s="33"/>
      <c r="O3" s="33"/>
      <c r="P3" s="33"/>
      <c r="Q3" s="33"/>
      <c r="R3" s="33"/>
      <c r="S3" s="33"/>
      <c r="T3" s="720"/>
      <c r="U3" s="720"/>
      <c r="V3" s="720"/>
      <c r="W3" s="720"/>
      <c r="X3" s="720"/>
      <c r="Y3" s="720"/>
      <c r="Z3" s="720"/>
      <c r="AA3" s="720"/>
      <c r="AB3" s="720"/>
      <c r="AC3" s="720" t="s">
        <v>7</v>
      </c>
      <c r="AD3" s="720"/>
      <c r="AE3" s="720"/>
      <c r="AF3" s="720"/>
      <c r="AG3" s="720"/>
      <c r="AH3" s="720"/>
      <c r="AI3" s="720"/>
      <c r="AJ3" s="720"/>
    </row>
    <row r="4" spans="2:36" ht="12.75" customHeight="1">
      <c r="B4" s="33" t="s">
        <v>36</v>
      </c>
      <c r="C4" s="33"/>
      <c r="D4" s="33"/>
      <c r="E4" s="33"/>
      <c r="F4" s="33"/>
      <c r="G4" s="33"/>
      <c r="H4" s="33"/>
      <c r="I4" s="33"/>
      <c r="J4" s="33"/>
      <c r="K4" s="33"/>
      <c r="L4" s="33"/>
      <c r="M4" s="33"/>
      <c r="N4" s="33"/>
      <c r="O4" s="33"/>
      <c r="P4" s="33"/>
      <c r="Q4" s="33"/>
      <c r="R4" s="33"/>
      <c r="S4" s="33"/>
      <c r="T4" s="720"/>
      <c r="U4" s="720"/>
      <c r="V4" s="720"/>
      <c r="W4" s="720"/>
      <c r="X4" s="720"/>
      <c r="Y4" s="720"/>
      <c r="Z4" s="720"/>
      <c r="AA4" s="720"/>
      <c r="AB4" s="720"/>
      <c r="AC4" s="720" t="s">
        <v>36</v>
      </c>
      <c r="AD4" s="720"/>
      <c r="AE4" s="720"/>
      <c r="AF4" s="720"/>
      <c r="AG4" s="720"/>
      <c r="AH4" s="720"/>
      <c r="AI4" s="720"/>
      <c r="AJ4" s="720"/>
    </row>
    <row r="5" spans="2:36" ht="15.75">
      <c r="B5" s="2"/>
      <c r="C5" s="2"/>
      <c r="D5" s="2"/>
    </row>
    <row r="6" spans="2:36" ht="16.5" thickBot="1">
      <c r="B6" s="2"/>
      <c r="C6" s="2"/>
      <c r="D6" s="2"/>
    </row>
    <row r="7" spans="2:36" ht="75.75" customHeight="1">
      <c r="B7" s="715" t="s">
        <v>20</v>
      </c>
      <c r="C7" s="715" t="s">
        <v>38</v>
      </c>
      <c r="D7" s="715" t="s">
        <v>39</v>
      </c>
      <c r="E7" s="717" t="s">
        <v>40</v>
      </c>
      <c r="F7" s="715" t="s">
        <v>37</v>
      </c>
      <c r="G7" s="717" t="s">
        <v>9</v>
      </c>
      <c r="H7" s="719" t="s">
        <v>0</v>
      </c>
      <c r="I7" s="719" t="s">
        <v>8</v>
      </c>
      <c r="J7" s="719" t="s">
        <v>16</v>
      </c>
      <c r="K7" s="719"/>
      <c r="L7" s="719" t="s">
        <v>13</v>
      </c>
      <c r="M7" s="719"/>
      <c r="N7" s="719"/>
      <c r="O7" s="719"/>
      <c r="P7" s="719"/>
      <c r="Q7" s="719"/>
      <c r="R7" s="719"/>
      <c r="S7" s="719"/>
      <c r="T7" s="715" t="s">
        <v>14</v>
      </c>
      <c r="U7" s="719" t="s">
        <v>18</v>
      </c>
      <c r="V7" s="719" t="s">
        <v>26</v>
      </c>
      <c r="W7" s="719"/>
      <c r="X7" s="719" t="s">
        <v>15</v>
      </c>
      <c r="Y7" s="719" t="s">
        <v>17</v>
      </c>
      <c r="Z7" s="719"/>
      <c r="AA7" s="719" t="s">
        <v>22</v>
      </c>
      <c r="AB7" s="719" t="s">
        <v>32</v>
      </c>
      <c r="AC7" s="721" t="s">
        <v>31</v>
      </c>
      <c r="AD7" s="721"/>
      <c r="AE7" s="721"/>
      <c r="AF7" s="721"/>
      <c r="AG7" s="719" t="s">
        <v>28</v>
      </c>
      <c r="AH7" s="719" t="s">
        <v>29</v>
      </c>
      <c r="AI7" s="719" t="s">
        <v>1</v>
      </c>
      <c r="AJ7" s="719" t="s">
        <v>2</v>
      </c>
    </row>
    <row r="8" spans="2:36" ht="15.75" customHeight="1">
      <c r="B8" s="716"/>
      <c r="C8" s="716"/>
      <c r="D8" s="716"/>
      <c r="E8" s="718"/>
      <c r="F8" s="716"/>
      <c r="G8" s="718"/>
      <c r="H8" s="714"/>
      <c r="I8" s="714"/>
      <c r="J8" s="714" t="s">
        <v>33</v>
      </c>
      <c r="K8" s="714" t="s">
        <v>19</v>
      </c>
      <c r="L8" s="722" t="s">
        <v>3</v>
      </c>
      <c r="M8" s="722"/>
      <c r="N8" s="722" t="s">
        <v>4</v>
      </c>
      <c r="O8" s="722"/>
      <c r="P8" s="722" t="s">
        <v>5</v>
      </c>
      <c r="Q8" s="722"/>
      <c r="R8" s="722" t="s">
        <v>6</v>
      </c>
      <c r="S8" s="722"/>
      <c r="T8" s="716"/>
      <c r="U8" s="714"/>
      <c r="V8" s="714" t="s">
        <v>23</v>
      </c>
      <c r="W8" s="714" t="s">
        <v>21</v>
      </c>
      <c r="X8" s="714"/>
      <c r="Y8" s="714" t="s">
        <v>23</v>
      </c>
      <c r="Z8" s="714" t="s">
        <v>21</v>
      </c>
      <c r="AA8" s="714"/>
      <c r="AB8" s="714"/>
      <c r="AC8" s="14" t="s">
        <v>3</v>
      </c>
      <c r="AD8" s="14" t="s">
        <v>4</v>
      </c>
      <c r="AE8" s="14" t="s">
        <v>5</v>
      </c>
      <c r="AF8" s="14" t="s">
        <v>6</v>
      </c>
      <c r="AG8" s="714"/>
      <c r="AH8" s="714"/>
      <c r="AI8" s="714"/>
      <c r="AJ8" s="714"/>
    </row>
    <row r="9" spans="2:36" ht="78.75">
      <c r="B9" s="716"/>
      <c r="C9" s="716"/>
      <c r="D9" s="716"/>
      <c r="E9" s="718"/>
      <c r="F9" s="716"/>
      <c r="G9" s="718"/>
      <c r="H9" s="714"/>
      <c r="I9" s="714"/>
      <c r="J9" s="714"/>
      <c r="K9" s="714"/>
      <c r="L9" s="32" t="s">
        <v>11</v>
      </c>
      <c r="M9" s="32" t="s">
        <v>12</v>
      </c>
      <c r="N9" s="32" t="s">
        <v>11</v>
      </c>
      <c r="O9" s="32" t="s">
        <v>12</v>
      </c>
      <c r="P9" s="32" t="s">
        <v>11</v>
      </c>
      <c r="Q9" s="32" t="s">
        <v>12</v>
      </c>
      <c r="R9" s="32" t="s">
        <v>11</v>
      </c>
      <c r="S9" s="32" t="s">
        <v>12</v>
      </c>
      <c r="T9" s="716"/>
      <c r="U9" s="714"/>
      <c r="V9" s="714"/>
      <c r="W9" s="714"/>
      <c r="X9" s="714"/>
      <c r="Y9" s="714"/>
      <c r="Z9" s="714"/>
      <c r="AA9" s="714"/>
      <c r="AB9" s="714"/>
      <c r="AC9" s="14" t="s">
        <v>24</v>
      </c>
      <c r="AD9" s="14" t="s">
        <v>24</v>
      </c>
      <c r="AE9" s="14" t="s">
        <v>24</v>
      </c>
      <c r="AF9" s="14" t="s">
        <v>24</v>
      </c>
      <c r="AG9" s="714"/>
      <c r="AH9" s="714"/>
      <c r="AI9" s="714"/>
      <c r="AJ9" s="714"/>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712" t="s">
        <v>10</v>
      </c>
      <c r="K31" s="713"/>
      <c r="L31" s="710"/>
      <c r="M31" s="711"/>
      <c r="N31" s="710"/>
      <c r="O31" s="711"/>
      <c r="P31" s="710"/>
      <c r="Q31" s="711"/>
      <c r="R31" s="710"/>
      <c r="S31" s="711"/>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8" t="s">
        <v>419</v>
      </c>
      <c r="AI2" s="428" t="s">
        <v>420</v>
      </c>
      <c r="AJ2" s="428" t="s">
        <v>421</v>
      </c>
      <c r="AK2" s="428" t="s">
        <v>422</v>
      </c>
      <c r="AL2" s="428" t="s">
        <v>423</v>
      </c>
      <c r="AM2" s="428" t="s">
        <v>426</v>
      </c>
      <c r="AN2" s="428" t="s">
        <v>424</v>
      </c>
      <c r="AO2" s="428" t="s">
        <v>425</v>
      </c>
      <c r="AP2" s="428" t="s">
        <v>427</v>
      </c>
      <c r="AQ2" s="428" t="s">
        <v>428</v>
      </c>
      <c r="AR2" s="428" t="s">
        <v>429</v>
      </c>
      <c r="AS2" s="428" t="s">
        <v>430</v>
      </c>
      <c r="AT2" s="428" t="s">
        <v>431</v>
      </c>
      <c r="AU2" s="428" t="s">
        <v>432</v>
      </c>
      <c r="AV2" s="428" t="s">
        <v>433</v>
      </c>
      <c r="AW2" s="428" t="s">
        <v>434</v>
      </c>
      <c r="AX2" s="428" t="s">
        <v>435</v>
      </c>
      <c r="AY2" s="428" t="s">
        <v>436</v>
      </c>
      <c r="AZ2" s="428" t="s">
        <v>437</v>
      </c>
      <c r="BA2" s="428" t="s">
        <v>438</v>
      </c>
      <c r="BB2" s="428" t="s">
        <v>439</v>
      </c>
      <c r="BC2" s="428" t="s">
        <v>440</v>
      </c>
      <c r="BD2" s="428" t="s">
        <v>441</v>
      </c>
      <c r="BE2" s="428" t="s">
        <v>442</v>
      </c>
      <c r="BF2" s="428" t="s">
        <v>443</v>
      </c>
      <c r="BG2" s="428" t="s">
        <v>444</v>
      </c>
      <c r="BH2" s="428" t="s">
        <v>445</v>
      </c>
      <c r="BI2" s="428" t="s">
        <v>446</v>
      </c>
      <c r="BJ2" s="428" t="s">
        <v>447</v>
      </c>
      <c r="BK2" s="428" t="s">
        <v>448</v>
      </c>
      <c r="BL2" s="428" t="s">
        <v>449</v>
      </c>
      <c r="BM2" s="428" t="s">
        <v>450</v>
      </c>
      <c r="BN2" s="428" t="s">
        <v>451</v>
      </c>
      <c r="BO2" s="428" t="s">
        <v>452</v>
      </c>
      <c r="BP2" s="428" t="s">
        <v>453</v>
      </c>
      <c r="BQ2" s="428" t="s">
        <v>454</v>
      </c>
      <c r="BR2" s="428" t="s">
        <v>455</v>
      </c>
      <c r="BS2" s="428" t="s">
        <v>456</v>
      </c>
      <c r="BT2" s="428" t="s">
        <v>457</v>
      </c>
      <c r="BU2" s="428" t="s">
        <v>458</v>
      </c>
    </row>
    <row r="3" spans="1:555" hidden="1">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49">
        <f>SUM(F17:F37)</f>
        <v>0</v>
      </c>
      <c r="F10" s="70"/>
      <c r="G10" s="79"/>
      <c r="H10" s="70"/>
      <c r="I10" s="70"/>
    </row>
    <row r="11" spans="1:555">
      <c r="C11" s="70"/>
      <c r="D11" s="31"/>
      <c r="E11" s="93"/>
      <c r="F11" s="93"/>
      <c r="G11" s="93"/>
      <c r="H11" s="76"/>
      <c r="I11" s="76"/>
      <c r="J11" s="76"/>
      <c r="K11" s="112"/>
    </row>
    <row r="12" spans="1:555" ht="15.75">
      <c r="B12" s="93"/>
      <c r="C12" s="289" t="s">
        <v>391</v>
      </c>
      <c r="D12" s="345"/>
      <c r="E12" s="93"/>
      <c r="F12" s="93"/>
      <c r="G12" s="93"/>
      <c r="H12" s="76"/>
      <c r="I12" s="76"/>
      <c r="J12" s="76"/>
      <c r="K12" s="112"/>
    </row>
    <row r="13" spans="1:555" ht="18.75">
      <c r="B13" s="93"/>
      <c r="C13" s="209"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7" t="s">
        <v>1453</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1"/>
      <c r="E37" s="103"/>
      <c r="F37" s="105">
        <f t="shared" si="0"/>
        <v>0</v>
      </c>
      <c r="G37" s="162"/>
      <c r="H37" s="148"/>
      <c r="I37" s="132" t="e">
        <f>VLOOKUP(H37,Presupuesto!$B$11:$C$565,2,0)</f>
        <v>#N/A</v>
      </c>
      <c r="J37" s="106" t="str">
        <f t="shared" ref="J37" si="2">$J$20</f>
        <v>Posgrado</v>
      </c>
      <c r="K37" s="124" t="s">
        <v>393</v>
      </c>
      <c r="L37" s="106"/>
    </row>
    <row r="38" spans="3:12">
      <c r="F38" s="90"/>
      <c r="G38" s="89"/>
      <c r="H38" s="90"/>
      <c r="I38" s="90"/>
    </row>
    <row r="39" spans="3:12" ht="15.75" thickBot="1"/>
    <row r="40" spans="3:12" ht="15.75" thickBot="1">
      <c r="C40" s="157" t="s">
        <v>53</v>
      </c>
      <c r="D40" s="349">
        <f>SUM(F47:F67)</f>
        <v>0</v>
      </c>
      <c r="F40" s="70"/>
      <c r="G40" s="79"/>
      <c r="H40" s="70"/>
      <c r="I40" s="70"/>
    </row>
    <row r="41" spans="3:12">
      <c r="C41" s="70"/>
      <c r="D41" s="31"/>
      <c r="E41" s="93"/>
      <c r="F41" s="93"/>
      <c r="G41" s="93"/>
      <c r="H41" s="76"/>
      <c r="I41" s="76"/>
      <c r="J41" s="76"/>
      <c r="K41" s="112"/>
    </row>
    <row r="42" spans="3:12" ht="15.75">
      <c r="C42" s="289" t="s">
        <v>391</v>
      </c>
      <c r="D42" s="345"/>
      <c r="E42" s="93"/>
      <c r="F42" s="93"/>
      <c r="G42" s="93"/>
      <c r="H42" s="76"/>
      <c r="I42" s="76"/>
      <c r="J42" s="76"/>
      <c r="K42" s="112"/>
    </row>
    <row r="43" spans="3:12" ht="18.75">
      <c r="C43" s="209"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3">D47*E47</f>
        <v>0</v>
      </c>
      <c r="G47" s="161"/>
      <c r="H47" s="142"/>
      <c r="I47" s="130" t="e">
        <f>VLOOKUP(H47,Presupuesto!$B$11:$C$565,2,0)</f>
        <v>#N/A</v>
      </c>
      <c r="J47" s="217" t="s">
        <v>1453</v>
      </c>
      <c r="K47" s="98" t="s">
        <v>393</v>
      </c>
      <c r="L47" s="98"/>
    </row>
    <row r="48" spans="3:12">
      <c r="C48" s="141"/>
      <c r="D48" s="158"/>
      <c r="E48" s="123"/>
      <c r="F48" s="97">
        <f t="shared" si="3"/>
        <v>0</v>
      </c>
      <c r="G48" s="161"/>
      <c r="H48" s="142"/>
      <c r="I48" s="130" t="e">
        <f>VLOOKUP(H48,Presupuesto!$B$11:$C$565,2,0)</f>
        <v>#N/A</v>
      </c>
      <c r="J48" s="98" t="str">
        <f>$J$47</f>
        <v>Posgrado</v>
      </c>
      <c r="K48" s="98" t="s">
        <v>411</v>
      </c>
      <c r="L48" s="98"/>
    </row>
    <row r="49" spans="3:12">
      <c r="C49" s="141"/>
      <c r="D49" s="158"/>
      <c r="E49" s="123"/>
      <c r="F49" s="97">
        <f t="shared" si="3"/>
        <v>0</v>
      </c>
      <c r="G49" s="161"/>
      <c r="H49" s="142"/>
      <c r="I49" s="130" t="e">
        <f>VLOOKUP(H49,Presupuesto!$B$11:$C$565,2,0)</f>
        <v>#N/A</v>
      </c>
      <c r="J49" s="98" t="str">
        <f t="shared" ref="J49:J67" si="4">$J$47</f>
        <v>Posgrado</v>
      </c>
      <c r="K49" s="98" t="s">
        <v>411</v>
      </c>
      <c r="L49" s="98"/>
    </row>
    <row r="50" spans="3:12">
      <c r="C50" s="141"/>
      <c r="D50" s="158"/>
      <c r="E50" s="123"/>
      <c r="F50" s="97">
        <f t="shared" si="3"/>
        <v>0</v>
      </c>
      <c r="G50" s="161"/>
      <c r="H50" s="142"/>
      <c r="I50" s="130" t="e">
        <f>VLOOKUP(H50,Presupuesto!$B$11:$C$565,2,0)</f>
        <v>#N/A</v>
      </c>
      <c r="J50" s="98" t="str">
        <f t="shared" si="4"/>
        <v>Posgrado</v>
      </c>
      <c r="K50" s="98" t="s">
        <v>411</v>
      </c>
      <c r="L50" s="98"/>
    </row>
    <row r="51" spans="3:12">
      <c r="C51" s="141"/>
      <c r="D51" s="158"/>
      <c r="E51" s="123"/>
      <c r="F51" s="97">
        <f t="shared" si="3"/>
        <v>0</v>
      </c>
      <c r="G51" s="161"/>
      <c r="H51" s="142"/>
      <c r="I51" s="130" t="e">
        <f>VLOOKUP(H51,Presupuesto!$B$11:$C$565,2,0)</f>
        <v>#N/A</v>
      </c>
      <c r="J51" s="98" t="str">
        <f t="shared" si="4"/>
        <v>Posgrado</v>
      </c>
      <c r="K51" s="98" t="s">
        <v>411</v>
      </c>
      <c r="L51" s="98"/>
    </row>
    <row r="52" spans="3:12">
      <c r="C52" s="141"/>
      <c r="D52" s="158"/>
      <c r="E52" s="123"/>
      <c r="F52" s="97">
        <f t="shared" si="3"/>
        <v>0</v>
      </c>
      <c r="G52" s="161"/>
      <c r="H52" s="142"/>
      <c r="I52" s="130" t="e">
        <f>VLOOKUP(H52,Presupuesto!$B$11:$C$565,2,0)</f>
        <v>#N/A</v>
      </c>
      <c r="J52" s="98" t="str">
        <f t="shared" si="4"/>
        <v>Posgrado</v>
      </c>
      <c r="K52" s="98" t="s">
        <v>400</v>
      </c>
      <c r="L52" s="98"/>
    </row>
    <row r="53" spans="3:12">
      <c r="C53" s="141"/>
      <c r="D53" s="158"/>
      <c r="E53" s="123"/>
      <c r="F53" s="97">
        <f t="shared" si="3"/>
        <v>0</v>
      </c>
      <c r="G53" s="161"/>
      <c r="H53" s="142"/>
      <c r="I53" s="130" t="e">
        <f>VLOOKUP(H53,Presupuesto!$B$11:$C$565,2,0)</f>
        <v>#N/A</v>
      </c>
      <c r="J53" s="98" t="str">
        <f t="shared" si="4"/>
        <v>Posgrado</v>
      </c>
      <c r="K53" s="98" t="s">
        <v>411</v>
      </c>
      <c r="L53" s="98"/>
    </row>
    <row r="54" spans="3:12">
      <c r="C54" s="141"/>
      <c r="D54" s="158"/>
      <c r="E54" s="123"/>
      <c r="F54" s="97">
        <f t="shared" si="3"/>
        <v>0</v>
      </c>
      <c r="G54" s="161"/>
      <c r="H54" s="142"/>
      <c r="I54" s="130" t="e">
        <f>VLOOKUP(H54,Presupuesto!$B$11:$C$565,2,0)</f>
        <v>#N/A</v>
      </c>
      <c r="J54" s="98" t="str">
        <f t="shared" si="4"/>
        <v>Posgrado</v>
      </c>
      <c r="K54" s="98" t="s">
        <v>411</v>
      </c>
      <c r="L54" s="98"/>
    </row>
    <row r="55" spans="3:12">
      <c r="C55" s="141"/>
      <c r="D55" s="158"/>
      <c r="E55" s="123"/>
      <c r="F55" s="97">
        <f t="shared" si="3"/>
        <v>0</v>
      </c>
      <c r="G55" s="161"/>
      <c r="H55" s="142"/>
      <c r="I55" s="130" t="e">
        <f>VLOOKUP(H55,Presupuesto!$B$11:$C$565,2,0)</f>
        <v>#N/A</v>
      </c>
      <c r="J55" s="98" t="str">
        <f t="shared" si="4"/>
        <v>Posgrado</v>
      </c>
      <c r="K55" s="98" t="s">
        <v>411</v>
      </c>
      <c r="L55" s="98"/>
    </row>
    <row r="56" spans="3:12">
      <c r="C56" s="141"/>
      <c r="D56" s="158"/>
      <c r="E56" s="123"/>
      <c r="F56" s="97">
        <f t="shared" si="3"/>
        <v>0</v>
      </c>
      <c r="G56" s="161"/>
      <c r="H56" s="142"/>
      <c r="I56" s="130" t="e">
        <f>VLOOKUP(H56,Presupuesto!$B$11:$C$565,2,0)</f>
        <v>#N/A</v>
      </c>
      <c r="J56" s="98" t="str">
        <f t="shared" si="4"/>
        <v>Posgrado</v>
      </c>
      <c r="K56" s="98" t="s">
        <v>411</v>
      </c>
      <c r="L56" s="98"/>
    </row>
    <row r="57" spans="3:12">
      <c r="C57" s="143"/>
      <c r="D57" s="158"/>
      <c r="E57" s="118"/>
      <c r="F57" s="97">
        <f t="shared" si="3"/>
        <v>0</v>
      </c>
      <c r="G57" s="161"/>
      <c r="H57" s="144"/>
      <c r="I57" s="130" t="e">
        <f>VLOOKUP(H57,Presupuesto!$B$11:$C$565,2,0)</f>
        <v>#N/A</v>
      </c>
      <c r="J57" s="98" t="str">
        <f t="shared" si="4"/>
        <v>Posgrado</v>
      </c>
      <c r="K57" s="98" t="s">
        <v>411</v>
      </c>
      <c r="L57" s="98"/>
    </row>
    <row r="58" spans="3:12">
      <c r="C58" s="143"/>
      <c r="D58" s="158"/>
      <c r="E58" s="118"/>
      <c r="F58" s="97">
        <f t="shared" si="3"/>
        <v>0</v>
      </c>
      <c r="G58" s="161"/>
      <c r="H58" s="144"/>
      <c r="I58" s="130" t="e">
        <f>VLOOKUP(H58,Presupuesto!$B$11:$C$565,2,0)</f>
        <v>#N/A</v>
      </c>
      <c r="J58" s="98" t="str">
        <f t="shared" si="4"/>
        <v>Posgrado</v>
      </c>
      <c r="K58" s="98" t="s">
        <v>411</v>
      </c>
      <c r="L58" s="98"/>
    </row>
    <row r="59" spans="3:12">
      <c r="C59" s="143"/>
      <c r="D59" s="158"/>
      <c r="E59" s="118"/>
      <c r="F59" s="97">
        <f t="shared" si="3"/>
        <v>0</v>
      </c>
      <c r="G59" s="161"/>
      <c r="H59" s="144"/>
      <c r="I59" s="130" t="e">
        <f>VLOOKUP(H59,Presupuesto!$B$11:$C$565,2,0)</f>
        <v>#N/A</v>
      </c>
      <c r="J59" s="98" t="str">
        <f t="shared" si="4"/>
        <v>Posgrado</v>
      </c>
      <c r="K59" s="98" t="s">
        <v>411</v>
      </c>
      <c r="L59" s="98"/>
    </row>
    <row r="60" spans="3:12">
      <c r="C60" s="143"/>
      <c r="D60" s="158"/>
      <c r="E60" s="118"/>
      <c r="F60" s="97">
        <f t="shared" si="3"/>
        <v>0</v>
      </c>
      <c r="G60" s="161"/>
      <c r="H60" s="144"/>
      <c r="I60" s="130" t="e">
        <f>VLOOKUP(H60,Presupuesto!$B$11:$C$565,2,0)</f>
        <v>#N/A</v>
      </c>
      <c r="J60" s="98" t="str">
        <f t="shared" si="4"/>
        <v>Posgrado</v>
      </c>
      <c r="K60" s="98" t="s">
        <v>411</v>
      </c>
      <c r="L60" s="98"/>
    </row>
    <row r="61" spans="3:12">
      <c r="C61" s="143"/>
      <c r="D61" s="158"/>
      <c r="E61" s="118"/>
      <c r="F61" s="97">
        <f t="shared" si="3"/>
        <v>0</v>
      </c>
      <c r="G61" s="161"/>
      <c r="H61" s="144"/>
      <c r="I61" s="130" t="e">
        <f>VLOOKUP(H61,Presupuesto!$B$11:$C$565,2,0)</f>
        <v>#N/A</v>
      </c>
      <c r="J61" s="98" t="str">
        <f t="shared" si="4"/>
        <v>Posgrado</v>
      </c>
      <c r="K61" s="98" t="s">
        <v>411</v>
      </c>
      <c r="L61" s="98"/>
    </row>
    <row r="62" spans="3:12">
      <c r="C62" s="143"/>
      <c r="D62" s="158"/>
      <c r="E62" s="118"/>
      <c r="F62" s="97">
        <f t="shared" si="3"/>
        <v>0</v>
      </c>
      <c r="G62" s="161"/>
      <c r="H62" s="144"/>
      <c r="I62" s="130" t="e">
        <f>VLOOKUP(H62,Presupuesto!$B$11:$C$565,2,0)</f>
        <v>#N/A</v>
      </c>
      <c r="J62" s="98" t="str">
        <f t="shared" si="4"/>
        <v>Posgrado</v>
      </c>
      <c r="K62" s="98" t="s">
        <v>411</v>
      </c>
      <c r="L62" s="98"/>
    </row>
    <row r="63" spans="3:12">
      <c r="C63" s="145"/>
      <c r="D63" s="158"/>
      <c r="E63" s="118"/>
      <c r="F63" s="97">
        <f t="shared" si="3"/>
        <v>0</v>
      </c>
      <c r="G63" s="161"/>
      <c r="H63" s="146"/>
      <c r="I63" s="130" t="e">
        <f>VLOOKUP(H63,Presupuesto!$B$11:$C$565,2,0)</f>
        <v>#N/A</v>
      </c>
      <c r="J63" s="98" t="str">
        <f t="shared" si="4"/>
        <v>Posgrado</v>
      </c>
      <c r="K63" s="98" t="s">
        <v>402</v>
      </c>
      <c r="L63" s="98"/>
    </row>
    <row r="64" spans="3:12">
      <c r="C64" s="145"/>
      <c r="D64" s="158"/>
      <c r="E64" s="118"/>
      <c r="F64" s="97">
        <f t="shared" si="3"/>
        <v>0</v>
      </c>
      <c r="G64" s="161"/>
      <c r="H64" s="146"/>
      <c r="I64" s="130" t="e">
        <f>VLOOKUP(H64,Presupuesto!$B$11:$C$565,2,0)</f>
        <v>#N/A</v>
      </c>
      <c r="J64" s="98" t="str">
        <f t="shared" si="4"/>
        <v>Posgrado</v>
      </c>
      <c r="K64" s="98" t="s">
        <v>411</v>
      </c>
      <c r="L64" s="98"/>
    </row>
    <row r="65" spans="3:12">
      <c r="C65" s="145"/>
      <c r="D65" s="158"/>
      <c r="E65" s="118"/>
      <c r="F65" s="97">
        <f t="shared" si="3"/>
        <v>0</v>
      </c>
      <c r="G65" s="161"/>
      <c r="H65" s="146"/>
      <c r="I65" s="130" t="e">
        <f>VLOOKUP(H65,Presupuesto!$B$11:$C$565,2,0)</f>
        <v>#N/A</v>
      </c>
      <c r="J65" s="98" t="str">
        <f t="shared" si="4"/>
        <v>Posgrado</v>
      </c>
      <c r="K65" s="98" t="s">
        <v>411</v>
      </c>
      <c r="L65" s="98"/>
    </row>
    <row r="66" spans="3:12">
      <c r="C66" s="145"/>
      <c r="D66" s="158"/>
      <c r="E66" s="118"/>
      <c r="F66" s="97">
        <f t="shared" si="3"/>
        <v>0</v>
      </c>
      <c r="G66" s="161"/>
      <c r="H66" s="146"/>
      <c r="I66" s="130" t="e">
        <f>VLOOKUP(H66,Presupuesto!$B$11:$C$565,2,0)</f>
        <v>#N/A</v>
      </c>
      <c r="J66" s="98" t="str">
        <f t="shared" si="4"/>
        <v>Posgrado</v>
      </c>
      <c r="K66" s="98" t="s">
        <v>411</v>
      </c>
      <c r="L66" s="98"/>
    </row>
    <row r="67" spans="3:12" ht="15.75" thickBot="1">
      <c r="C67" s="147"/>
      <c r="D67" s="221"/>
      <c r="E67" s="103"/>
      <c r="F67" s="105">
        <f t="shared" si="3"/>
        <v>0</v>
      </c>
      <c r="G67" s="162"/>
      <c r="H67" s="148"/>
      <c r="I67" s="132" t="e">
        <f>VLOOKUP(H67,Presupuesto!$B$11:$C$565,2,0)</f>
        <v>#N/A</v>
      </c>
      <c r="J67" s="106" t="str">
        <f t="shared" si="4"/>
        <v>Posgrado</v>
      </c>
      <c r="K67" s="124" t="s">
        <v>393</v>
      </c>
      <c r="L67" s="106"/>
    </row>
    <row r="69" spans="3:12" ht="15.75" thickBot="1"/>
    <row r="70" spans="3:12" ht="15.75" thickBot="1">
      <c r="C70" s="157" t="s">
        <v>53</v>
      </c>
      <c r="D70" s="349">
        <f>SUM(F77:F97)</f>
        <v>0</v>
      </c>
      <c r="F70" s="70"/>
      <c r="G70" s="79"/>
      <c r="H70" s="70"/>
      <c r="I70" s="70"/>
    </row>
    <row r="71" spans="3:12">
      <c r="C71" s="70"/>
      <c r="D71" s="31"/>
      <c r="E71" s="93"/>
      <c r="F71" s="93"/>
      <c r="G71" s="93"/>
      <c r="H71" s="76"/>
      <c r="I71" s="76"/>
      <c r="J71" s="76"/>
      <c r="K71" s="112"/>
    </row>
    <row r="72" spans="3:12" ht="15.75">
      <c r="C72" s="289" t="s">
        <v>391</v>
      </c>
      <c r="D72" s="345"/>
      <c r="E72" s="93"/>
      <c r="F72" s="93"/>
      <c r="G72" s="93"/>
      <c r="H72" s="76"/>
      <c r="I72" s="76"/>
      <c r="J72" s="76"/>
      <c r="K72" s="112"/>
    </row>
    <row r="73" spans="3:12" ht="18.75">
      <c r="C73" s="209"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5">D77*E77</f>
        <v>0</v>
      </c>
      <c r="G77" s="161"/>
      <c r="H77" s="142"/>
      <c r="I77" s="130" t="e">
        <f>VLOOKUP(H77,Presupuesto!$B$11:$C$565,2,0)</f>
        <v>#N/A</v>
      </c>
      <c r="J77" s="217" t="s">
        <v>1453</v>
      </c>
      <c r="K77" s="98" t="s">
        <v>393</v>
      </c>
      <c r="L77" s="98"/>
    </row>
    <row r="78" spans="3:12">
      <c r="C78" s="141"/>
      <c r="D78" s="158"/>
      <c r="E78" s="123"/>
      <c r="F78" s="97">
        <f t="shared" si="5"/>
        <v>0</v>
      </c>
      <c r="G78" s="161"/>
      <c r="H78" s="142"/>
      <c r="I78" s="130" t="e">
        <f>VLOOKUP(H78,Presupuesto!$B$11:$C$565,2,0)</f>
        <v>#N/A</v>
      </c>
      <c r="J78" s="98" t="str">
        <f>$J$77</f>
        <v>Posgrado</v>
      </c>
      <c r="K78" s="98" t="s">
        <v>411</v>
      </c>
      <c r="L78" s="98"/>
    </row>
    <row r="79" spans="3:12">
      <c r="C79" s="141"/>
      <c r="D79" s="158"/>
      <c r="E79" s="123"/>
      <c r="F79" s="97">
        <f t="shared" si="5"/>
        <v>0</v>
      </c>
      <c r="G79" s="161"/>
      <c r="H79" s="142"/>
      <c r="I79" s="130" t="e">
        <f>VLOOKUP(H79,Presupuesto!$B$11:$C$565,2,0)</f>
        <v>#N/A</v>
      </c>
      <c r="J79" s="98" t="str">
        <f t="shared" ref="J79:J97" si="6">$J$77</f>
        <v>Posgrado</v>
      </c>
      <c r="K79" s="98" t="s">
        <v>411</v>
      </c>
      <c r="L79" s="98"/>
    </row>
    <row r="80" spans="3:12">
      <c r="C80" s="141"/>
      <c r="D80" s="158"/>
      <c r="E80" s="123"/>
      <c r="F80" s="97">
        <f t="shared" si="5"/>
        <v>0</v>
      </c>
      <c r="G80" s="161"/>
      <c r="H80" s="142"/>
      <c r="I80" s="130" t="e">
        <f>VLOOKUP(H80,Presupuesto!$B$11:$C$565,2,0)</f>
        <v>#N/A</v>
      </c>
      <c r="J80" s="98" t="str">
        <f t="shared" si="6"/>
        <v>Posgrado</v>
      </c>
      <c r="K80" s="98" t="s">
        <v>411</v>
      </c>
      <c r="L80" s="98"/>
    </row>
    <row r="81" spans="3:12">
      <c r="C81" s="141"/>
      <c r="D81" s="158"/>
      <c r="E81" s="123"/>
      <c r="F81" s="97">
        <f t="shared" si="5"/>
        <v>0</v>
      </c>
      <c r="G81" s="161"/>
      <c r="H81" s="142"/>
      <c r="I81" s="130" t="e">
        <f>VLOOKUP(H81,Presupuesto!$B$11:$C$565,2,0)</f>
        <v>#N/A</v>
      </c>
      <c r="J81" s="98" t="str">
        <f t="shared" si="6"/>
        <v>Posgrado</v>
      </c>
      <c r="K81" s="98" t="s">
        <v>411</v>
      </c>
      <c r="L81" s="98"/>
    </row>
    <row r="82" spans="3:12">
      <c r="C82" s="141"/>
      <c r="D82" s="158"/>
      <c r="E82" s="123"/>
      <c r="F82" s="97">
        <f t="shared" si="5"/>
        <v>0</v>
      </c>
      <c r="G82" s="161"/>
      <c r="H82" s="142"/>
      <c r="I82" s="130" t="e">
        <f>VLOOKUP(H82,Presupuesto!$B$11:$C$565,2,0)</f>
        <v>#N/A</v>
      </c>
      <c r="J82" s="98" t="str">
        <f t="shared" si="6"/>
        <v>Posgrado</v>
      </c>
      <c r="K82" s="98" t="s">
        <v>400</v>
      </c>
      <c r="L82" s="98"/>
    </row>
    <row r="83" spans="3:12">
      <c r="C83" s="141"/>
      <c r="D83" s="158"/>
      <c r="E83" s="123"/>
      <c r="F83" s="97">
        <f t="shared" si="5"/>
        <v>0</v>
      </c>
      <c r="G83" s="161"/>
      <c r="H83" s="142"/>
      <c r="I83" s="130" t="e">
        <f>VLOOKUP(H83,Presupuesto!$B$11:$C$565,2,0)</f>
        <v>#N/A</v>
      </c>
      <c r="J83" s="98" t="str">
        <f t="shared" si="6"/>
        <v>Posgrado</v>
      </c>
      <c r="K83" s="98" t="s">
        <v>411</v>
      </c>
      <c r="L83" s="98"/>
    </row>
    <row r="84" spans="3:12">
      <c r="C84" s="141"/>
      <c r="D84" s="158"/>
      <c r="E84" s="123"/>
      <c r="F84" s="97">
        <f t="shared" si="5"/>
        <v>0</v>
      </c>
      <c r="G84" s="161"/>
      <c r="H84" s="142"/>
      <c r="I84" s="130" t="e">
        <f>VLOOKUP(H84,Presupuesto!$B$11:$C$565,2,0)</f>
        <v>#N/A</v>
      </c>
      <c r="J84" s="98" t="str">
        <f t="shared" si="6"/>
        <v>Posgrado</v>
      </c>
      <c r="K84" s="98" t="s">
        <v>411</v>
      </c>
      <c r="L84" s="98"/>
    </row>
    <row r="85" spans="3:12">
      <c r="C85" s="141"/>
      <c r="D85" s="158"/>
      <c r="E85" s="123"/>
      <c r="F85" s="97">
        <f t="shared" si="5"/>
        <v>0</v>
      </c>
      <c r="G85" s="161"/>
      <c r="H85" s="142"/>
      <c r="I85" s="130" t="e">
        <f>VLOOKUP(H85,Presupuesto!$B$11:$C$565,2,0)</f>
        <v>#N/A</v>
      </c>
      <c r="J85" s="98" t="str">
        <f t="shared" si="6"/>
        <v>Posgrado</v>
      </c>
      <c r="K85" s="98" t="s">
        <v>411</v>
      </c>
      <c r="L85" s="98"/>
    </row>
    <row r="86" spans="3:12">
      <c r="C86" s="141"/>
      <c r="D86" s="158"/>
      <c r="E86" s="123"/>
      <c r="F86" s="97">
        <f t="shared" si="5"/>
        <v>0</v>
      </c>
      <c r="G86" s="161"/>
      <c r="H86" s="142"/>
      <c r="I86" s="130" t="e">
        <f>VLOOKUP(H86,Presupuesto!$B$11:$C$565,2,0)</f>
        <v>#N/A</v>
      </c>
      <c r="J86" s="98" t="str">
        <f t="shared" si="6"/>
        <v>Posgrado</v>
      </c>
      <c r="K86" s="98" t="s">
        <v>411</v>
      </c>
      <c r="L86" s="98"/>
    </row>
    <row r="87" spans="3:12">
      <c r="C87" s="143"/>
      <c r="D87" s="158"/>
      <c r="E87" s="118"/>
      <c r="F87" s="97">
        <f t="shared" si="5"/>
        <v>0</v>
      </c>
      <c r="G87" s="161"/>
      <c r="H87" s="144"/>
      <c r="I87" s="130" t="e">
        <f>VLOOKUP(H87,Presupuesto!$B$11:$C$565,2,0)</f>
        <v>#N/A</v>
      </c>
      <c r="J87" s="98" t="str">
        <f t="shared" si="6"/>
        <v>Posgrado</v>
      </c>
      <c r="K87" s="98" t="s">
        <v>411</v>
      </c>
      <c r="L87" s="98"/>
    </row>
    <row r="88" spans="3:12">
      <c r="C88" s="143"/>
      <c r="D88" s="158"/>
      <c r="E88" s="118"/>
      <c r="F88" s="97">
        <f t="shared" si="5"/>
        <v>0</v>
      </c>
      <c r="G88" s="161"/>
      <c r="H88" s="144"/>
      <c r="I88" s="130" t="e">
        <f>VLOOKUP(H88,Presupuesto!$B$11:$C$565,2,0)</f>
        <v>#N/A</v>
      </c>
      <c r="J88" s="98" t="str">
        <f t="shared" si="6"/>
        <v>Posgrado</v>
      </c>
      <c r="K88" s="98" t="s">
        <v>411</v>
      </c>
      <c r="L88" s="98"/>
    </row>
    <row r="89" spans="3:12">
      <c r="C89" s="143"/>
      <c r="D89" s="158"/>
      <c r="E89" s="118"/>
      <c r="F89" s="97">
        <f t="shared" si="5"/>
        <v>0</v>
      </c>
      <c r="G89" s="161"/>
      <c r="H89" s="144"/>
      <c r="I89" s="130" t="e">
        <f>VLOOKUP(H89,Presupuesto!$B$11:$C$565,2,0)</f>
        <v>#N/A</v>
      </c>
      <c r="J89" s="98" t="str">
        <f t="shared" si="6"/>
        <v>Posgrado</v>
      </c>
      <c r="K89" s="98" t="s">
        <v>411</v>
      </c>
      <c r="L89" s="98"/>
    </row>
    <row r="90" spans="3:12">
      <c r="C90" s="143"/>
      <c r="D90" s="158"/>
      <c r="E90" s="118"/>
      <c r="F90" s="97">
        <f t="shared" si="5"/>
        <v>0</v>
      </c>
      <c r="G90" s="161"/>
      <c r="H90" s="144"/>
      <c r="I90" s="130" t="e">
        <f>VLOOKUP(H90,Presupuesto!$B$11:$C$565,2,0)</f>
        <v>#N/A</v>
      </c>
      <c r="J90" s="98" t="str">
        <f t="shared" si="6"/>
        <v>Posgrado</v>
      </c>
      <c r="K90" s="98" t="s">
        <v>411</v>
      </c>
      <c r="L90" s="98"/>
    </row>
    <row r="91" spans="3:12">
      <c r="C91" s="143"/>
      <c r="D91" s="158"/>
      <c r="E91" s="118"/>
      <c r="F91" s="97">
        <f t="shared" si="5"/>
        <v>0</v>
      </c>
      <c r="G91" s="161"/>
      <c r="H91" s="144"/>
      <c r="I91" s="130" t="e">
        <f>VLOOKUP(H91,Presupuesto!$B$11:$C$565,2,0)</f>
        <v>#N/A</v>
      </c>
      <c r="J91" s="98" t="str">
        <f t="shared" si="6"/>
        <v>Posgrado</v>
      </c>
      <c r="K91" s="98" t="s">
        <v>411</v>
      </c>
      <c r="L91" s="98"/>
    </row>
    <row r="92" spans="3:12">
      <c r="C92" s="143"/>
      <c r="D92" s="158"/>
      <c r="E92" s="118"/>
      <c r="F92" s="97">
        <f t="shared" si="5"/>
        <v>0</v>
      </c>
      <c r="G92" s="161"/>
      <c r="H92" s="144"/>
      <c r="I92" s="130" t="e">
        <f>VLOOKUP(H92,Presupuesto!$B$11:$C$565,2,0)</f>
        <v>#N/A</v>
      </c>
      <c r="J92" s="98" t="str">
        <f t="shared" si="6"/>
        <v>Posgrado</v>
      </c>
      <c r="K92" s="98" t="s">
        <v>411</v>
      </c>
      <c r="L92" s="98"/>
    </row>
    <row r="93" spans="3:12">
      <c r="C93" s="145"/>
      <c r="D93" s="158"/>
      <c r="E93" s="118"/>
      <c r="F93" s="97">
        <f t="shared" si="5"/>
        <v>0</v>
      </c>
      <c r="G93" s="161"/>
      <c r="H93" s="146"/>
      <c r="I93" s="130" t="e">
        <f>VLOOKUP(H93,Presupuesto!$B$11:$C$565,2,0)</f>
        <v>#N/A</v>
      </c>
      <c r="J93" s="98" t="str">
        <f t="shared" si="6"/>
        <v>Posgrado</v>
      </c>
      <c r="K93" s="98" t="s">
        <v>402</v>
      </c>
      <c r="L93" s="98"/>
    </row>
    <row r="94" spans="3:12">
      <c r="C94" s="145"/>
      <c r="D94" s="158"/>
      <c r="E94" s="118"/>
      <c r="F94" s="97">
        <f t="shared" si="5"/>
        <v>0</v>
      </c>
      <c r="G94" s="161"/>
      <c r="H94" s="146"/>
      <c r="I94" s="130" t="e">
        <f>VLOOKUP(H94,Presupuesto!$B$11:$C$565,2,0)</f>
        <v>#N/A</v>
      </c>
      <c r="J94" s="98" t="str">
        <f t="shared" si="6"/>
        <v>Posgrado</v>
      </c>
      <c r="K94" s="98" t="s">
        <v>411</v>
      </c>
      <c r="L94" s="98"/>
    </row>
    <row r="95" spans="3:12">
      <c r="C95" s="145"/>
      <c r="D95" s="158"/>
      <c r="E95" s="118"/>
      <c r="F95" s="97">
        <f t="shared" si="5"/>
        <v>0</v>
      </c>
      <c r="G95" s="161"/>
      <c r="H95" s="146"/>
      <c r="I95" s="130" t="e">
        <f>VLOOKUP(H95,Presupuesto!$B$11:$C$565,2,0)</f>
        <v>#N/A</v>
      </c>
      <c r="J95" s="98" t="str">
        <f t="shared" si="6"/>
        <v>Posgrado</v>
      </c>
      <c r="K95" s="98" t="s">
        <v>411</v>
      </c>
      <c r="L95" s="98"/>
    </row>
    <row r="96" spans="3:12">
      <c r="C96" s="145"/>
      <c r="D96" s="158"/>
      <c r="E96" s="118"/>
      <c r="F96" s="97">
        <f t="shared" si="5"/>
        <v>0</v>
      </c>
      <c r="G96" s="161"/>
      <c r="H96" s="146"/>
      <c r="I96" s="130" t="e">
        <f>VLOOKUP(H96,Presupuesto!$B$11:$C$565,2,0)</f>
        <v>#N/A</v>
      </c>
      <c r="J96" s="98" t="str">
        <f t="shared" si="6"/>
        <v>Posgrado</v>
      </c>
      <c r="K96" s="98" t="s">
        <v>411</v>
      </c>
      <c r="L96" s="98"/>
    </row>
    <row r="97" spans="3:12" ht="15.75" thickBot="1">
      <c r="C97" s="147"/>
      <c r="D97" s="221"/>
      <c r="E97" s="103"/>
      <c r="F97" s="105">
        <f t="shared" si="5"/>
        <v>0</v>
      </c>
      <c r="G97" s="162"/>
      <c r="H97" s="148"/>
      <c r="I97" s="132" t="e">
        <f>VLOOKUP(H97,Presupuesto!$B$11:$C$565,2,0)</f>
        <v>#N/A</v>
      </c>
      <c r="J97" s="106" t="str">
        <f t="shared" si="6"/>
        <v>Posgrado</v>
      </c>
      <c r="K97" s="124" t="s">
        <v>393</v>
      </c>
      <c r="L97" s="106"/>
    </row>
    <row r="98" spans="3:12">
      <c r="F98" s="90"/>
      <c r="G98" s="89"/>
      <c r="H98" s="90"/>
      <c r="I98" s="90"/>
    </row>
    <row r="99" spans="3:12" ht="15.75" thickBot="1"/>
    <row r="100" spans="3:12" ht="15.75" thickBot="1">
      <c r="C100" s="157" t="s">
        <v>53</v>
      </c>
      <c r="D100" s="349">
        <f>SUM(F107:F127)</f>
        <v>0</v>
      </c>
      <c r="F100" s="70"/>
      <c r="G100" s="79"/>
      <c r="H100" s="70"/>
      <c r="I100" s="70"/>
    </row>
    <row r="101" spans="3:12">
      <c r="C101" s="70"/>
      <c r="D101" s="31"/>
      <c r="E101" s="93"/>
      <c r="F101" s="93"/>
      <c r="G101" s="93"/>
      <c r="H101" s="76"/>
      <c r="I101" s="76"/>
      <c r="J101" s="76"/>
      <c r="K101" s="112"/>
    </row>
    <row r="102" spans="3:12" ht="15.75">
      <c r="C102" s="289" t="s">
        <v>391</v>
      </c>
      <c r="D102" s="345"/>
      <c r="E102" s="93"/>
      <c r="F102" s="93"/>
      <c r="G102" s="93"/>
      <c r="H102" s="76"/>
      <c r="I102" s="76"/>
      <c r="J102" s="76"/>
      <c r="K102" s="112"/>
    </row>
    <row r="103" spans="3:12" ht="18.75">
      <c r="C103" s="209"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7">D107*E107</f>
        <v>0</v>
      </c>
      <c r="G107" s="161"/>
      <c r="H107" s="142"/>
      <c r="I107" s="130" t="e">
        <f>VLOOKUP(H107,Presupuesto!$B$11:$C$565,2,0)</f>
        <v>#N/A</v>
      </c>
      <c r="J107" s="217" t="s">
        <v>1453</v>
      </c>
      <c r="K107" s="98" t="s">
        <v>393</v>
      </c>
      <c r="L107" s="98"/>
    </row>
    <row r="108" spans="3:12">
      <c r="C108" s="141"/>
      <c r="D108" s="158"/>
      <c r="E108" s="123"/>
      <c r="F108" s="97">
        <f t="shared" si="7"/>
        <v>0</v>
      </c>
      <c r="G108" s="161"/>
      <c r="H108" s="142"/>
      <c r="I108" s="130" t="e">
        <f>VLOOKUP(H108,Presupuesto!$B$11:$C$565,2,0)</f>
        <v>#N/A</v>
      </c>
      <c r="J108" s="98" t="str">
        <f>$J$107</f>
        <v>Posgrado</v>
      </c>
      <c r="K108" s="98" t="s">
        <v>411</v>
      </c>
      <c r="L108" s="98"/>
    </row>
    <row r="109" spans="3:12">
      <c r="C109" s="141"/>
      <c r="D109" s="158"/>
      <c r="E109" s="123"/>
      <c r="F109" s="97">
        <f t="shared" si="7"/>
        <v>0</v>
      </c>
      <c r="G109" s="161"/>
      <c r="H109" s="142"/>
      <c r="I109" s="130" t="e">
        <f>VLOOKUP(H109,Presupuesto!$B$11:$C$565,2,0)</f>
        <v>#N/A</v>
      </c>
      <c r="J109" s="98" t="str">
        <f t="shared" ref="J109:J127" si="8">$J$107</f>
        <v>Posgrado</v>
      </c>
      <c r="K109" s="98" t="s">
        <v>411</v>
      </c>
      <c r="L109" s="98"/>
    </row>
    <row r="110" spans="3:12">
      <c r="C110" s="141"/>
      <c r="D110" s="158"/>
      <c r="E110" s="123"/>
      <c r="F110" s="97">
        <f t="shared" si="7"/>
        <v>0</v>
      </c>
      <c r="G110" s="161"/>
      <c r="H110" s="142"/>
      <c r="I110" s="130" t="e">
        <f>VLOOKUP(H110,Presupuesto!$B$11:$C$565,2,0)</f>
        <v>#N/A</v>
      </c>
      <c r="J110" s="98" t="str">
        <f t="shared" si="8"/>
        <v>Posgrado</v>
      </c>
      <c r="K110" s="98" t="s">
        <v>411</v>
      </c>
      <c r="L110" s="98"/>
    </row>
    <row r="111" spans="3:12">
      <c r="C111" s="141"/>
      <c r="D111" s="158"/>
      <c r="E111" s="123"/>
      <c r="F111" s="97">
        <f t="shared" si="7"/>
        <v>0</v>
      </c>
      <c r="G111" s="161"/>
      <c r="H111" s="142"/>
      <c r="I111" s="130" t="e">
        <f>VLOOKUP(H111,Presupuesto!$B$11:$C$565,2,0)</f>
        <v>#N/A</v>
      </c>
      <c r="J111" s="98" t="str">
        <f t="shared" si="8"/>
        <v>Posgrado</v>
      </c>
      <c r="K111" s="98" t="s">
        <v>411</v>
      </c>
      <c r="L111" s="98"/>
    </row>
    <row r="112" spans="3:12">
      <c r="C112" s="141"/>
      <c r="D112" s="158"/>
      <c r="E112" s="123"/>
      <c r="F112" s="97">
        <f t="shared" si="7"/>
        <v>0</v>
      </c>
      <c r="G112" s="161"/>
      <c r="H112" s="142"/>
      <c r="I112" s="130" t="e">
        <f>VLOOKUP(H112,Presupuesto!$B$11:$C$565,2,0)</f>
        <v>#N/A</v>
      </c>
      <c r="J112" s="98" t="str">
        <f t="shared" si="8"/>
        <v>Posgrado</v>
      </c>
      <c r="K112" s="98" t="s">
        <v>400</v>
      </c>
      <c r="L112" s="98"/>
    </row>
    <row r="113" spans="3:12">
      <c r="C113" s="141"/>
      <c r="D113" s="158"/>
      <c r="E113" s="123"/>
      <c r="F113" s="97">
        <f t="shared" si="7"/>
        <v>0</v>
      </c>
      <c r="G113" s="161"/>
      <c r="H113" s="142"/>
      <c r="I113" s="130" t="e">
        <f>VLOOKUP(H113,Presupuesto!$B$11:$C$565,2,0)</f>
        <v>#N/A</v>
      </c>
      <c r="J113" s="98" t="str">
        <f t="shared" si="8"/>
        <v>Posgrado</v>
      </c>
      <c r="K113" s="98" t="s">
        <v>411</v>
      </c>
      <c r="L113" s="98"/>
    </row>
    <row r="114" spans="3:12">
      <c r="C114" s="141"/>
      <c r="D114" s="158"/>
      <c r="E114" s="123"/>
      <c r="F114" s="97">
        <f t="shared" si="7"/>
        <v>0</v>
      </c>
      <c r="G114" s="161"/>
      <c r="H114" s="142"/>
      <c r="I114" s="130" t="e">
        <f>VLOOKUP(H114,Presupuesto!$B$11:$C$565,2,0)</f>
        <v>#N/A</v>
      </c>
      <c r="J114" s="98" t="str">
        <f t="shared" si="8"/>
        <v>Posgrado</v>
      </c>
      <c r="K114" s="98" t="s">
        <v>411</v>
      </c>
      <c r="L114" s="98"/>
    </row>
    <row r="115" spans="3:12">
      <c r="C115" s="141"/>
      <c r="D115" s="158"/>
      <c r="E115" s="123"/>
      <c r="F115" s="97">
        <f t="shared" si="7"/>
        <v>0</v>
      </c>
      <c r="G115" s="161"/>
      <c r="H115" s="142"/>
      <c r="I115" s="130" t="e">
        <f>VLOOKUP(H115,Presupuesto!$B$11:$C$565,2,0)</f>
        <v>#N/A</v>
      </c>
      <c r="J115" s="98" t="str">
        <f t="shared" si="8"/>
        <v>Posgrado</v>
      </c>
      <c r="K115" s="98" t="s">
        <v>411</v>
      </c>
      <c r="L115" s="98"/>
    </row>
    <row r="116" spans="3:12">
      <c r="C116" s="141"/>
      <c r="D116" s="158"/>
      <c r="E116" s="123"/>
      <c r="F116" s="97">
        <f t="shared" si="7"/>
        <v>0</v>
      </c>
      <c r="G116" s="161"/>
      <c r="H116" s="142"/>
      <c r="I116" s="130" t="e">
        <f>VLOOKUP(H116,Presupuesto!$B$11:$C$565,2,0)</f>
        <v>#N/A</v>
      </c>
      <c r="J116" s="98" t="str">
        <f t="shared" si="8"/>
        <v>Posgrado</v>
      </c>
      <c r="K116" s="98" t="s">
        <v>411</v>
      </c>
      <c r="L116" s="98"/>
    </row>
    <row r="117" spans="3:12">
      <c r="C117" s="143"/>
      <c r="D117" s="158"/>
      <c r="E117" s="118"/>
      <c r="F117" s="97">
        <f t="shared" si="7"/>
        <v>0</v>
      </c>
      <c r="G117" s="161"/>
      <c r="H117" s="144"/>
      <c r="I117" s="130" t="e">
        <f>VLOOKUP(H117,Presupuesto!$B$11:$C$565,2,0)</f>
        <v>#N/A</v>
      </c>
      <c r="J117" s="98" t="str">
        <f t="shared" si="8"/>
        <v>Posgrado</v>
      </c>
      <c r="K117" s="98" t="s">
        <v>411</v>
      </c>
      <c r="L117" s="98"/>
    </row>
    <row r="118" spans="3:12">
      <c r="C118" s="143"/>
      <c r="D118" s="158"/>
      <c r="E118" s="118"/>
      <c r="F118" s="97">
        <f t="shared" si="7"/>
        <v>0</v>
      </c>
      <c r="G118" s="161"/>
      <c r="H118" s="144"/>
      <c r="I118" s="130" t="e">
        <f>VLOOKUP(H118,Presupuesto!$B$11:$C$565,2,0)</f>
        <v>#N/A</v>
      </c>
      <c r="J118" s="98" t="str">
        <f t="shared" si="8"/>
        <v>Posgrado</v>
      </c>
      <c r="K118" s="98" t="s">
        <v>411</v>
      </c>
      <c r="L118" s="98"/>
    </row>
    <row r="119" spans="3:12">
      <c r="C119" s="143"/>
      <c r="D119" s="158"/>
      <c r="E119" s="118"/>
      <c r="F119" s="97">
        <f t="shared" si="7"/>
        <v>0</v>
      </c>
      <c r="G119" s="161"/>
      <c r="H119" s="144"/>
      <c r="I119" s="130" t="e">
        <f>VLOOKUP(H119,Presupuesto!$B$11:$C$565,2,0)</f>
        <v>#N/A</v>
      </c>
      <c r="J119" s="98" t="str">
        <f t="shared" si="8"/>
        <v>Posgrado</v>
      </c>
      <c r="K119" s="98" t="s">
        <v>411</v>
      </c>
      <c r="L119" s="98"/>
    </row>
    <row r="120" spans="3:12">
      <c r="C120" s="143"/>
      <c r="D120" s="158"/>
      <c r="E120" s="118"/>
      <c r="F120" s="97">
        <f t="shared" si="7"/>
        <v>0</v>
      </c>
      <c r="G120" s="161"/>
      <c r="H120" s="144"/>
      <c r="I120" s="130" t="e">
        <f>VLOOKUP(H120,Presupuesto!$B$11:$C$565,2,0)</f>
        <v>#N/A</v>
      </c>
      <c r="J120" s="98" t="str">
        <f t="shared" si="8"/>
        <v>Posgrado</v>
      </c>
      <c r="K120" s="98" t="s">
        <v>411</v>
      </c>
      <c r="L120" s="98"/>
    </row>
    <row r="121" spans="3:12">
      <c r="C121" s="143"/>
      <c r="D121" s="158"/>
      <c r="E121" s="118"/>
      <c r="F121" s="97">
        <f t="shared" si="7"/>
        <v>0</v>
      </c>
      <c r="G121" s="161"/>
      <c r="H121" s="144"/>
      <c r="I121" s="130" t="e">
        <f>VLOOKUP(H121,Presupuesto!$B$11:$C$565,2,0)</f>
        <v>#N/A</v>
      </c>
      <c r="J121" s="98" t="str">
        <f t="shared" si="8"/>
        <v>Posgrado</v>
      </c>
      <c r="K121" s="98" t="s">
        <v>411</v>
      </c>
      <c r="L121" s="98"/>
    </row>
    <row r="122" spans="3:12">
      <c r="C122" s="143"/>
      <c r="D122" s="158"/>
      <c r="E122" s="118"/>
      <c r="F122" s="97">
        <f t="shared" si="7"/>
        <v>0</v>
      </c>
      <c r="G122" s="161"/>
      <c r="H122" s="144"/>
      <c r="I122" s="130" t="e">
        <f>VLOOKUP(H122,Presupuesto!$B$11:$C$565,2,0)</f>
        <v>#N/A</v>
      </c>
      <c r="J122" s="98" t="str">
        <f t="shared" si="8"/>
        <v>Posgrado</v>
      </c>
      <c r="K122" s="98" t="s">
        <v>411</v>
      </c>
      <c r="L122" s="98"/>
    </row>
    <row r="123" spans="3:12">
      <c r="C123" s="145"/>
      <c r="D123" s="158"/>
      <c r="E123" s="118"/>
      <c r="F123" s="97">
        <f t="shared" si="7"/>
        <v>0</v>
      </c>
      <c r="G123" s="161"/>
      <c r="H123" s="146"/>
      <c r="I123" s="130" t="e">
        <f>VLOOKUP(H123,Presupuesto!$B$11:$C$565,2,0)</f>
        <v>#N/A</v>
      </c>
      <c r="J123" s="98" t="str">
        <f t="shared" si="8"/>
        <v>Posgrado</v>
      </c>
      <c r="K123" s="98" t="s">
        <v>402</v>
      </c>
      <c r="L123" s="98"/>
    </row>
    <row r="124" spans="3:12">
      <c r="C124" s="145"/>
      <c r="D124" s="158"/>
      <c r="E124" s="118"/>
      <c r="F124" s="97">
        <f t="shared" si="7"/>
        <v>0</v>
      </c>
      <c r="G124" s="161"/>
      <c r="H124" s="146"/>
      <c r="I124" s="130" t="e">
        <f>VLOOKUP(H124,Presupuesto!$B$11:$C$565,2,0)</f>
        <v>#N/A</v>
      </c>
      <c r="J124" s="98" t="str">
        <f t="shared" si="8"/>
        <v>Posgrado</v>
      </c>
      <c r="K124" s="98" t="s">
        <v>411</v>
      </c>
      <c r="L124" s="98"/>
    </row>
    <row r="125" spans="3:12">
      <c r="C125" s="145"/>
      <c r="D125" s="158"/>
      <c r="E125" s="118"/>
      <c r="F125" s="97">
        <f t="shared" si="7"/>
        <v>0</v>
      </c>
      <c r="G125" s="161"/>
      <c r="H125" s="146"/>
      <c r="I125" s="130" t="e">
        <f>VLOOKUP(H125,Presupuesto!$B$11:$C$565,2,0)</f>
        <v>#N/A</v>
      </c>
      <c r="J125" s="98" t="str">
        <f t="shared" si="8"/>
        <v>Posgrado</v>
      </c>
      <c r="K125" s="98" t="s">
        <v>411</v>
      </c>
      <c r="L125" s="98"/>
    </row>
    <row r="126" spans="3:12">
      <c r="C126" s="145"/>
      <c r="D126" s="158"/>
      <c r="E126" s="118"/>
      <c r="F126" s="97">
        <f t="shared" si="7"/>
        <v>0</v>
      </c>
      <c r="G126" s="161"/>
      <c r="H126" s="146"/>
      <c r="I126" s="130" t="e">
        <f>VLOOKUP(H126,Presupuesto!$B$11:$C$565,2,0)</f>
        <v>#N/A</v>
      </c>
      <c r="J126" s="98" t="str">
        <f t="shared" si="8"/>
        <v>Posgrado</v>
      </c>
      <c r="K126" s="98" t="s">
        <v>411</v>
      </c>
      <c r="L126" s="98"/>
    </row>
    <row r="127" spans="3:12" ht="15.75" thickBot="1">
      <c r="C127" s="147"/>
      <c r="D127" s="221"/>
      <c r="E127" s="103"/>
      <c r="F127" s="105">
        <f t="shared" si="7"/>
        <v>0</v>
      </c>
      <c r="G127" s="162"/>
      <c r="H127" s="148"/>
      <c r="I127" s="132" t="e">
        <f>VLOOKUP(H127,Presupuesto!$B$11:$C$565,2,0)</f>
        <v>#N/A</v>
      </c>
      <c r="J127" s="106" t="str">
        <f t="shared" si="8"/>
        <v>Posgrado</v>
      </c>
      <c r="K127" s="124" t="s">
        <v>393</v>
      </c>
      <c r="L127" s="106"/>
    </row>
    <row r="129" spans="3:12" ht="15.75" thickBot="1"/>
    <row r="130" spans="3:12" ht="15.75" thickBot="1">
      <c r="C130" s="157" t="s">
        <v>53</v>
      </c>
      <c r="D130" s="349">
        <f>SUM(F137:F157)</f>
        <v>0</v>
      </c>
      <c r="F130" s="70"/>
      <c r="G130" s="79"/>
      <c r="H130" s="70"/>
      <c r="I130" s="70"/>
    </row>
    <row r="131" spans="3:12">
      <c r="C131" s="70"/>
      <c r="D131" s="31"/>
      <c r="E131" s="93"/>
      <c r="F131" s="93"/>
      <c r="G131" s="93"/>
      <c r="H131" s="76"/>
      <c r="I131" s="76"/>
      <c r="J131" s="76"/>
      <c r="K131" s="112"/>
    </row>
    <row r="132" spans="3:12" ht="15.75">
      <c r="C132" s="289" t="s">
        <v>391</v>
      </c>
      <c r="D132" s="345"/>
      <c r="E132" s="93"/>
      <c r="F132" s="93"/>
      <c r="G132" s="93"/>
      <c r="H132" s="76"/>
      <c r="I132" s="76"/>
      <c r="J132" s="76"/>
      <c r="K132" s="112"/>
    </row>
    <row r="133" spans="3:12" ht="18.75">
      <c r="C133" s="209"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9">D137*E137</f>
        <v>0</v>
      </c>
      <c r="G137" s="161"/>
      <c r="H137" s="142"/>
      <c r="I137" s="130" t="e">
        <f>VLOOKUP(H137,Presupuesto!$B$11:$C$565,2,0)</f>
        <v>#N/A</v>
      </c>
      <c r="J137" s="217" t="s">
        <v>1453</v>
      </c>
      <c r="K137" s="98" t="s">
        <v>393</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1"/>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49">
        <f>SUM(F167:F187)</f>
        <v>0</v>
      </c>
      <c r="F160" s="70"/>
      <c r="G160" s="79"/>
      <c r="H160" s="70"/>
      <c r="I160" s="70"/>
    </row>
    <row r="161" spans="3:12">
      <c r="C161" s="70"/>
      <c r="D161" s="31"/>
      <c r="E161" s="93"/>
      <c r="F161" s="93"/>
      <c r="G161" s="93"/>
      <c r="H161" s="76"/>
      <c r="I161" s="76"/>
      <c r="J161" s="76"/>
      <c r="K161" s="112"/>
    </row>
    <row r="162" spans="3:12" ht="15.75">
      <c r="C162" s="289" t="s">
        <v>391</v>
      </c>
      <c r="D162" s="345"/>
      <c r="E162" s="93"/>
      <c r="F162" s="93"/>
      <c r="G162" s="93"/>
      <c r="H162" s="76"/>
      <c r="I162" s="76"/>
      <c r="J162" s="76"/>
      <c r="K162" s="112"/>
    </row>
    <row r="163" spans="3:12" ht="18.75">
      <c r="C163" s="209"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1">D167*E167</f>
        <v>0</v>
      </c>
      <c r="G167" s="161"/>
      <c r="H167" s="142"/>
      <c r="I167" s="130" t="e">
        <f>VLOOKUP(H167,Presupuesto!$B$11:$C$565,2,0)</f>
        <v>#N/A</v>
      </c>
      <c r="J167" s="217" t="s">
        <v>1453</v>
      </c>
      <c r="K167" s="98" t="s">
        <v>393</v>
      </c>
      <c r="L167" s="98"/>
    </row>
    <row r="168" spans="3:12">
      <c r="C168" s="141"/>
      <c r="D168" s="158"/>
      <c r="E168" s="123"/>
      <c r="F168" s="97">
        <f t="shared" si="11"/>
        <v>0</v>
      </c>
      <c r="G168" s="161"/>
      <c r="H168" s="142"/>
      <c r="I168" s="130" t="e">
        <f>VLOOKUP(H168,Presupuesto!$B$11:$C$565,2,0)</f>
        <v>#N/A</v>
      </c>
      <c r="J168" s="98" t="str">
        <f>$J$167</f>
        <v>Posgrado</v>
      </c>
      <c r="K168" s="98" t="s">
        <v>411</v>
      </c>
      <c r="L168" s="98"/>
    </row>
    <row r="169" spans="3:12">
      <c r="C169" s="141"/>
      <c r="D169" s="158"/>
      <c r="E169" s="123"/>
      <c r="F169" s="97">
        <f t="shared" si="11"/>
        <v>0</v>
      </c>
      <c r="G169" s="161"/>
      <c r="H169" s="142"/>
      <c r="I169" s="130" t="e">
        <f>VLOOKUP(H169,Presupuesto!$B$11:$C$565,2,0)</f>
        <v>#N/A</v>
      </c>
      <c r="J169" s="98" t="str">
        <f t="shared" ref="J169:J187" si="12">$J$167</f>
        <v>Posgrado</v>
      </c>
      <c r="K169" s="98" t="s">
        <v>411</v>
      </c>
      <c r="L169" s="98"/>
    </row>
    <row r="170" spans="3:12">
      <c r="C170" s="141"/>
      <c r="D170" s="158"/>
      <c r="E170" s="123"/>
      <c r="F170" s="97">
        <f t="shared" si="11"/>
        <v>0</v>
      </c>
      <c r="G170" s="161"/>
      <c r="H170" s="142"/>
      <c r="I170" s="130" t="e">
        <f>VLOOKUP(H170,Presupuesto!$B$11:$C$565,2,0)</f>
        <v>#N/A</v>
      </c>
      <c r="J170" s="98" t="str">
        <f t="shared" si="12"/>
        <v>Posgrado</v>
      </c>
      <c r="K170" s="98" t="s">
        <v>411</v>
      </c>
      <c r="L170" s="98"/>
    </row>
    <row r="171" spans="3:12">
      <c r="C171" s="141"/>
      <c r="D171" s="158"/>
      <c r="E171" s="123"/>
      <c r="F171" s="97">
        <f t="shared" si="11"/>
        <v>0</v>
      </c>
      <c r="G171" s="161"/>
      <c r="H171" s="142"/>
      <c r="I171" s="130" t="e">
        <f>VLOOKUP(H171,Presupuesto!$B$11:$C$565,2,0)</f>
        <v>#N/A</v>
      </c>
      <c r="J171" s="98" t="str">
        <f t="shared" si="12"/>
        <v>Posgrado</v>
      </c>
      <c r="K171" s="98" t="s">
        <v>411</v>
      </c>
      <c r="L171" s="98"/>
    </row>
    <row r="172" spans="3:12">
      <c r="C172" s="141"/>
      <c r="D172" s="158"/>
      <c r="E172" s="123"/>
      <c r="F172" s="97">
        <f t="shared" si="11"/>
        <v>0</v>
      </c>
      <c r="G172" s="161"/>
      <c r="H172" s="142"/>
      <c r="I172" s="130" t="e">
        <f>VLOOKUP(H172,Presupuesto!$B$11:$C$565,2,0)</f>
        <v>#N/A</v>
      </c>
      <c r="J172" s="98" t="str">
        <f t="shared" si="12"/>
        <v>Posgrado</v>
      </c>
      <c r="K172" s="98" t="s">
        <v>400</v>
      </c>
      <c r="L172" s="98"/>
    </row>
    <row r="173" spans="3:12">
      <c r="C173" s="141"/>
      <c r="D173" s="158"/>
      <c r="E173" s="123"/>
      <c r="F173" s="97">
        <f t="shared" si="11"/>
        <v>0</v>
      </c>
      <c r="G173" s="161"/>
      <c r="H173" s="142"/>
      <c r="I173" s="130" t="e">
        <f>VLOOKUP(H173,Presupuesto!$B$11:$C$565,2,0)</f>
        <v>#N/A</v>
      </c>
      <c r="J173" s="98" t="str">
        <f t="shared" si="12"/>
        <v>Posgrado</v>
      </c>
      <c r="K173" s="98" t="s">
        <v>411</v>
      </c>
      <c r="L173" s="98"/>
    </row>
    <row r="174" spans="3:12">
      <c r="C174" s="141"/>
      <c r="D174" s="158"/>
      <c r="E174" s="123"/>
      <c r="F174" s="97">
        <f t="shared" si="11"/>
        <v>0</v>
      </c>
      <c r="G174" s="161"/>
      <c r="H174" s="142"/>
      <c r="I174" s="130" t="e">
        <f>VLOOKUP(H174,Presupuesto!$B$11:$C$565,2,0)</f>
        <v>#N/A</v>
      </c>
      <c r="J174" s="98" t="str">
        <f t="shared" si="12"/>
        <v>Posgrado</v>
      </c>
      <c r="K174" s="98" t="s">
        <v>411</v>
      </c>
      <c r="L174" s="98"/>
    </row>
    <row r="175" spans="3:12">
      <c r="C175" s="141"/>
      <c r="D175" s="158"/>
      <c r="E175" s="123"/>
      <c r="F175" s="97">
        <f t="shared" si="11"/>
        <v>0</v>
      </c>
      <c r="G175" s="161"/>
      <c r="H175" s="142"/>
      <c r="I175" s="130" t="e">
        <f>VLOOKUP(H175,Presupuesto!$B$11:$C$565,2,0)</f>
        <v>#N/A</v>
      </c>
      <c r="J175" s="98" t="str">
        <f t="shared" si="12"/>
        <v>Posgrado</v>
      </c>
      <c r="K175" s="98" t="s">
        <v>411</v>
      </c>
      <c r="L175" s="98"/>
    </row>
    <row r="176" spans="3:12">
      <c r="C176" s="141"/>
      <c r="D176" s="158"/>
      <c r="E176" s="123"/>
      <c r="F176" s="97">
        <f t="shared" si="11"/>
        <v>0</v>
      </c>
      <c r="G176" s="161"/>
      <c r="H176" s="142"/>
      <c r="I176" s="130" t="e">
        <f>VLOOKUP(H176,Presupuesto!$B$11:$C$565,2,0)</f>
        <v>#N/A</v>
      </c>
      <c r="J176" s="98" t="str">
        <f t="shared" si="12"/>
        <v>Posgrado</v>
      </c>
      <c r="K176" s="98" t="s">
        <v>411</v>
      </c>
      <c r="L176" s="98"/>
    </row>
    <row r="177" spans="3:12">
      <c r="C177" s="143"/>
      <c r="D177" s="158"/>
      <c r="E177" s="118"/>
      <c r="F177" s="97">
        <f t="shared" si="11"/>
        <v>0</v>
      </c>
      <c r="G177" s="161"/>
      <c r="H177" s="144"/>
      <c r="I177" s="130" t="e">
        <f>VLOOKUP(H177,Presupuesto!$B$11:$C$565,2,0)</f>
        <v>#N/A</v>
      </c>
      <c r="J177" s="98" t="str">
        <f t="shared" si="12"/>
        <v>Posgrado</v>
      </c>
      <c r="K177" s="98" t="s">
        <v>411</v>
      </c>
      <c r="L177" s="98"/>
    </row>
    <row r="178" spans="3:12">
      <c r="C178" s="143"/>
      <c r="D178" s="158"/>
      <c r="E178" s="118"/>
      <c r="F178" s="97">
        <f t="shared" si="11"/>
        <v>0</v>
      </c>
      <c r="G178" s="161"/>
      <c r="H178" s="144"/>
      <c r="I178" s="130" t="e">
        <f>VLOOKUP(H178,Presupuesto!$B$11:$C$565,2,0)</f>
        <v>#N/A</v>
      </c>
      <c r="J178" s="98" t="str">
        <f t="shared" si="12"/>
        <v>Posgrado</v>
      </c>
      <c r="K178" s="98" t="s">
        <v>411</v>
      </c>
      <c r="L178" s="98"/>
    </row>
    <row r="179" spans="3:12">
      <c r="C179" s="143"/>
      <c r="D179" s="158"/>
      <c r="E179" s="118"/>
      <c r="F179" s="97">
        <f t="shared" si="11"/>
        <v>0</v>
      </c>
      <c r="G179" s="161"/>
      <c r="H179" s="144"/>
      <c r="I179" s="130" t="e">
        <f>VLOOKUP(H179,Presupuesto!$B$11:$C$565,2,0)</f>
        <v>#N/A</v>
      </c>
      <c r="J179" s="98" t="str">
        <f t="shared" si="12"/>
        <v>Posgrado</v>
      </c>
      <c r="K179" s="98" t="s">
        <v>411</v>
      </c>
      <c r="L179" s="98"/>
    </row>
    <row r="180" spans="3:12">
      <c r="C180" s="143"/>
      <c r="D180" s="158"/>
      <c r="E180" s="118"/>
      <c r="F180" s="97">
        <f t="shared" si="11"/>
        <v>0</v>
      </c>
      <c r="G180" s="161"/>
      <c r="H180" s="144"/>
      <c r="I180" s="130" t="e">
        <f>VLOOKUP(H180,Presupuesto!$B$11:$C$565,2,0)</f>
        <v>#N/A</v>
      </c>
      <c r="J180" s="98" t="str">
        <f t="shared" si="12"/>
        <v>Posgrado</v>
      </c>
      <c r="K180" s="98" t="s">
        <v>411</v>
      </c>
      <c r="L180" s="98"/>
    </row>
    <row r="181" spans="3:12">
      <c r="C181" s="143"/>
      <c r="D181" s="158"/>
      <c r="E181" s="118"/>
      <c r="F181" s="97">
        <f t="shared" si="11"/>
        <v>0</v>
      </c>
      <c r="G181" s="161"/>
      <c r="H181" s="144"/>
      <c r="I181" s="130" t="e">
        <f>VLOOKUP(H181,Presupuesto!$B$11:$C$565,2,0)</f>
        <v>#N/A</v>
      </c>
      <c r="J181" s="98" t="str">
        <f t="shared" si="12"/>
        <v>Posgrado</v>
      </c>
      <c r="K181" s="98" t="s">
        <v>411</v>
      </c>
      <c r="L181" s="98"/>
    </row>
    <row r="182" spans="3:12">
      <c r="C182" s="143"/>
      <c r="D182" s="158"/>
      <c r="E182" s="118"/>
      <c r="F182" s="97">
        <f t="shared" si="11"/>
        <v>0</v>
      </c>
      <c r="G182" s="161"/>
      <c r="H182" s="144"/>
      <c r="I182" s="130" t="e">
        <f>VLOOKUP(H182,Presupuesto!$B$11:$C$565,2,0)</f>
        <v>#N/A</v>
      </c>
      <c r="J182" s="98" t="str">
        <f t="shared" si="12"/>
        <v>Posgrado</v>
      </c>
      <c r="K182" s="98" t="s">
        <v>411</v>
      </c>
      <c r="L182" s="98"/>
    </row>
    <row r="183" spans="3:12">
      <c r="C183" s="145"/>
      <c r="D183" s="158"/>
      <c r="E183" s="118"/>
      <c r="F183" s="97">
        <f t="shared" si="11"/>
        <v>0</v>
      </c>
      <c r="G183" s="161"/>
      <c r="H183" s="146"/>
      <c r="I183" s="130" t="e">
        <f>VLOOKUP(H183,Presupuesto!$B$11:$C$565,2,0)</f>
        <v>#N/A</v>
      </c>
      <c r="J183" s="98" t="str">
        <f t="shared" si="12"/>
        <v>Posgrado</v>
      </c>
      <c r="K183" s="98" t="s">
        <v>402</v>
      </c>
      <c r="L183" s="98"/>
    </row>
    <row r="184" spans="3:12">
      <c r="C184" s="145"/>
      <c r="D184" s="158"/>
      <c r="E184" s="118"/>
      <c r="F184" s="97">
        <f t="shared" si="11"/>
        <v>0</v>
      </c>
      <c r="G184" s="161"/>
      <c r="H184" s="146"/>
      <c r="I184" s="130" t="e">
        <f>VLOOKUP(H184,Presupuesto!$B$11:$C$565,2,0)</f>
        <v>#N/A</v>
      </c>
      <c r="J184" s="98" t="str">
        <f t="shared" si="12"/>
        <v>Posgrado</v>
      </c>
      <c r="K184" s="98" t="s">
        <v>411</v>
      </c>
      <c r="L184" s="98"/>
    </row>
    <row r="185" spans="3:12">
      <c r="C185" s="145"/>
      <c r="D185" s="158"/>
      <c r="E185" s="118"/>
      <c r="F185" s="97">
        <f t="shared" si="11"/>
        <v>0</v>
      </c>
      <c r="G185" s="161"/>
      <c r="H185" s="146"/>
      <c r="I185" s="130" t="e">
        <f>VLOOKUP(H185,Presupuesto!$B$11:$C$565,2,0)</f>
        <v>#N/A</v>
      </c>
      <c r="J185" s="98" t="str">
        <f t="shared" si="12"/>
        <v>Posgrado</v>
      </c>
      <c r="K185" s="98" t="s">
        <v>411</v>
      </c>
      <c r="L185" s="98"/>
    </row>
    <row r="186" spans="3:12">
      <c r="C186" s="145"/>
      <c r="D186" s="158"/>
      <c r="E186" s="118"/>
      <c r="F186" s="97">
        <f t="shared" si="11"/>
        <v>0</v>
      </c>
      <c r="G186" s="161"/>
      <c r="H186" s="146"/>
      <c r="I186" s="130" t="e">
        <f>VLOOKUP(H186,Presupuesto!$B$11:$C$565,2,0)</f>
        <v>#N/A</v>
      </c>
      <c r="J186" s="98" t="str">
        <f t="shared" si="12"/>
        <v>Posgrado</v>
      </c>
      <c r="K186" s="98" t="s">
        <v>411</v>
      </c>
      <c r="L186" s="98"/>
    </row>
    <row r="187" spans="3:12" ht="15.75" thickBot="1">
      <c r="C187" s="147"/>
      <c r="D187" s="221"/>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C23" zoomScale="86" zoomScaleNormal="86" zoomScaleSheetLayoutView="90" workbookViewId="0">
      <selection activeCell="C36" sqref="C36"/>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8" t="s">
        <v>419</v>
      </c>
      <c r="AI2" s="428" t="s">
        <v>420</v>
      </c>
      <c r="AJ2" s="428" t="s">
        <v>421</v>
      </c>
      <c r="AK2" s="428" t="s">
        <v>422</v>
      </c>
      <c r="AL2" s="428" t="s">
        <v>423</v>
      </c>
      <c r="AM2" s="428" t="s">
        <v>426</v>
      </c>
      <c r="AN2" s="428" t="s">
        <v>424</v>
      </c>
      <c r="AO2" s="428" t="s">
        <v>425</v>
      </c>
      <c r="AP2" s="428" t="s">
        <v>427</v>
      </c>
      <c r="AQ2" s="428" t="s">
        <v>428</v>
      </c>
      <c r="AR2" s="428" t="s">
        <v>429</v>
      </c>
      <c r="AS2" s="428" t="s">
        <v>430</v>
      </c>
      <c r="AT2" s="428" t="s">
        <v>431</v>
      </c>
      <c r="AU2" s="428" t="s">
        <v>432</v>
      </c>
      <c r="AV2" s="428" t="s">
        <v>433</v>
      </c>
      <c r="AW2" s="428" t="s">
        <v>434</v>
      </c>
      <c r="AX2" s="428" t="s">
        <v>435</v>
      </c>
      <c r="AY2" s="428" t="s">
        <v>436</v>
      </c>
      <c r="AZ2" s="428" t="s">
        <v>437</v>
      </c>
      <c r="BA2" s="428" t="s">
        <v>438</v>
      </c>
      <c r="BB2" s="428" t="s">
        <v>439</v>
      </c>
      <c r="BC2" s="428" t="s">
        <v>440</v>
      </c>
      <c r="BD2" s="428" t="s">
        <v>441</v>
      </c>
      <c r="BE2" s="428" t="s">
        <v>442</v>
      </c>
      <c r="BF2" s="428" t="s">
        <v>443</v>
      </c>
      <c r="BG2" s="428" t="s">
        <v>444</v>
      </c>
      <c r="BH2" s="428" t="s">
        <v>445</v>
      </c>
      <c r="BI2" s="428" t="s">
        <v>446</v>
      </c>
      <c r="BJ2" s="428" t="s">
        <v>447</v>
      </c>
      <c r="BK2" s="428" t="s">
        <v>448</v>
      </c>
      <c r="BL2" s="428" t="s">
        <v>449</v>
      </c>
      <c r="BM2" s="428" t="s">
        <v>450</v>
      </c>
      <c r="BN2" s="428" t="s">
        <v>451</v>
      </c>
      <c r="BO2" s="428" t="s">
        <v>452</v>
      </c>
      <c r="BP2" s="428" t="s">
        <v>453</v>
      </c>
      <c r="BQ2" s="428" t="s">
        <v>454</v>
      </c>
      <c r="BR2" s="428" t="s">
        <v>455</v>
      </c>
      <c r="BS2" s="428" t="s">
        <v>456</v>
      </c>
      <c r="BT2" s="428" t="s">
        <v>457</v>
      </c>
      <c r="BU2" s="428" t="s">
        <v>458</v>
      </c>
    </row>
    <row r="3" spans="1:555" hidden="1">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75" thickBot="1"/>
    <row r="5" spans="1:555" ht="53.25" thickBot="1">
      <c r="C5" s="87" t="s">
        <v>418</v>
      </c>
      <c r="D5" s="198">
        <f>SUMIF(C:C,$C$10,D:D)</f>
        <v>600000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49">
        <f>SUM(F17:F50)</f>
        <v>600000</v>
      </c>
      <c r="G10" s="79"/>
      <c r="H10" s="70"/>
      <c r="I10" s="70"/>
    </row>
    <row r="11" spans="1:555">
      <c r="G11" s="79"/>
      <c r="H11" s="70"/>
      <c r="I11" s="70"/>
    </row>
    <row r="12" spans="1:555">
      <c r="F12" s="70"/>
      <c r="G12" s="79"/>
      <c r="H12" s="70"/>
      <c r="I12" s="70"/>
    </row>
    <row r="13" spans="1:555" ht="15.75">
      <c r="C13" s="289" t="s">
        <v>391</v>
      </c>
      <c r="D13" s="345" t="s">
        <v>2460</v>
      </c>
      <c r="F13" s="70"/>
      <c r="G13" s="79"/>
      <c r="H13" s="70"/>
      <c r="I13" s="70"/>
    </row>
    <row r="14" spans="1:555" ht="18.75">
      <c r="C14" s="20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Asesoramiento, capacitación y seguimiento a las academias de redes cisco que pertenecen al ASC e ITC de la DEGT-UNAH.</v>
      </c>
      <c r="D14" s="31"/>
      <c r="F14" s="70"/>
      <c r="G14" s="79"/>
      <c r="H14" s="70"/>
      <c r="I14" s="70"/>
    </row>
    <row r="15" spans="1:555" ht="42.75" thickBot="1">
      <c r="F15" s="93"/>
      <c r="G15" s="76"/>
      <c r="H15" s="76"/>
      <c r="I15" s="76"/>
      <c r="L15" s="225"/>
      <c r="M15" s="226"/>
      <c r="N15" s="225"/>
      <c r="O15" s="225"/>
      <c r="P15" s="228" t="s">
        <v>468</v>
      </c>
      <c r="Q15" s="228" t="s">
        <v>469</v>
      </c>
    </row>
    <row r="16" spans="1:555" ht="30.75" thickBot="1">
      <c r="C16" s="129" t="s">
        <v>44</v>
      </c>
      <c r="D16" s="129" t="s">
        <v>55</v>
      </c>
      <c r="E16" s="136" t="s">
        <v>57</v>
      </c>
      <c r="F16" s="135" t="s">
        <v>27</v>
      </c>
      <c r="G16" s="133" t="s">
        <v>130</v>
      </c>
      <c r="H16" s="136" t="s">
        <v>46</v>
      </c>
      <c r="I16" s="133" t="s">
        <v>131</v>
      </c>
      <c r="J16" s="133" t="s">
        <v>409</v>
      </c>
      <c r="K16" s="133" t="s">
        <v>410</v>
      </c>
      <c r="L16" s="222" t="s">
        <v>21</v>
      </c>
      <c r="M16" s="222" t="s">
        <v>55</v>
      </c>
      <c r="N16" s="223" t="s">
        <v>466</v>
      </c>
      <c r="O16" s="224" t="s">
        <v>467</v>
      </c>
      <c r="P16" s="227">
        <v>0.7</v>
      </c>
      <c r="Q16" s="227">
        <v>0.3</v>
      </c>
    </row>
    <row r="17" spans="3:17" ht="45">
      <c r="C17" s="684" t="s">
        <v>1740</v>
      </c>
      <c r="D17" s="158">
        <v>1</v>
      </c>
      <c r="E17" s="123">
        <v>600000</v>
      </c>
      <c r="F17" s="97">
        <f t="shared" ref="F17" si="0">D17*E17</f>
        <v>600000</v>
      </c>
      <c r="G17" s="708" t="s">
        <v>1683</v>
      </c>
      <c r="H17" s="142" t="s">
        <v>589</v>
      </c>
      <c r="I17" s="130" t="str">
        <f>VLOOKUP(H17,[1]Presupuesto!$B$11:$C$565,2,0)</f>
        <v>SERV. DE PROFESIONALES Y TECNICOS EDUC, SUPERIOR</v>
      </c>
      <c r="J17" s="217" t="s">
        <v>1513</v>
      </c>
      <c r="K17" s="98" t="s">
        <v>395</v>
      </c>
      <c r="L17" s="141"/>
      <c r="M17" s="158"/>
      <c r="N17" s="123"/>
      <c r="O17" s="97">
        <f t="shared" ref="O17:O50" si="1">M17*N17</f>
        <v>0</v>
      </c>
      <c r="P17" s="97">
        <f t="shared" ref="P17:Q36" si="2">$O17*P$16</f>
        <v>0</v>
      </c>
      <c r="Q17" s="97">
        <f t="shared" si="2"/>
        <v>0</v>
      </c>
    </row>
    <row r="18" spans="3:17">
      <c r="C18" s="141"/>
      <c r="D18" s="158"/>
      <c r="E18" s="123"/>
      <c r="F18" s="97">
        <f t="shared" ref="F18:F50" si="3">D18*E18</f>
        <v>0</v>
      </c>
      <c r="G18" s="161"/>
      <c r="H18" s="142"/>
      <c r="I18" s="130" t="e">
        <f>VLOOKUP(H18,Presupuesto!$B$11:$C$565,2,0)</f>
        <v>#N/A</v>
      </c>
      <c r="J18" s="98" t="str">
        <f>$J$17</f>
        <v>Gestión Tecnologías de Información y Comunicación</v>
      </c>
      <c r="K18" s="98" t="s">
        <v>411</v>
      </c>
      <c r="L18" s="141"/>
      <c r="M18" s="158"/>
      <c r="N18" s="123"/>
      <c r="O18" s="97">
        <f t="shared" si="1"/>
        <v>0</v>
      </c>
      <c r="P18" s="97">
        <f t="shared" si="2"/>
        <v>0</v>
      </c>
      <c r="Q18" s="97">
        <f t="shared" si="2"/>
        <v>0</v>
      </c>
    </row>
    <row r="19" spans="3:17">
      <c r="C19" s="141"/>
      <c r="D19" s="158"/>
      <c r="E19" s="123"/>
      <c r="F19" s="97">
        <f t="shared" si="3"/>
        <v>0</v>
      </c>
      <c r="G19" s="161"/>
      <c r="H19" s="142"/>
      <c r="I19" s="130" t="e">
        <f>VLOOKUP(H19,Presupuesto!$B$11:$C$565,2,0)</f>
        <v>#N/A</v>
      </c>
      <c r="J19" s="98" t="str">
        <f t="shared" ref="J19:J49" si="4">$J$17</f>
        <v>Gestión Tecnologías de Información y Comunicación</v>
      </c>
      <c r="K19" s="98" t="s">
        <v>411</v>
      </c>
      <c r="L19" s="141"/>
      <c r="M19" s="158"/>
      <c r="N19" s="123"/>
      <c r="O19" s="97">
        <f t="shared" si="1"/>
        <v>0</v>
      </c>
      <c r="P19" s="97">
        <f t="shared" si="2"/>
        <v>0</v>
      </c>
      <c r="Q19" s="97">
        <f t="shared" si="2"/>
        <v>0</v>
      </c>
    </row>
    <row r="20" spans="3:17">
      <c r="C20" s="141"/>
      <c r="D20" s="158"/>
      <c r="E20" s="123"/>
      <c r="F20" s="97">
        <f t="shared" si="3"/>
        <v>0</v>
      </c>
      <c r="G20" s="161"/>
      <c r="H20" s="142"/>
      <c r="I20" s="130" t="e">
        <f>VLOOKUP(H20,Presupuesto!$B$11:$C$565,2,0)</f>
        <v>#N/A</v>
      </c>
      <c r="J20" s="98" t="str">
        <f t="shared" si="4"/>
        <v>Gestión Tecnologías de Información y Comunicación</v>
      </c>
      <c r="K20" s="98" t="s">
        <v>411</v>
      </c>
      <c r="L20" s="141"/>
      <c r="M20" s="158"/>
      <c r="N20" s="123"/>
      <c r="O20" s="97">
        <f t="shared" si="1"/>
        <v>0</v>
      </c>
      <c r="P20" s="97">
        <f t="shared" si="2"/>
        <v>0</v>
      </c>
      <c r="Q20" s="97">
        <f t="shared" si="2"/>
        <v>0</v>
      </c>
    </row>
    <row r="21" spans="3:17">
      <c r="C21" s="141"/>
      <c r="D21" s="158"/>
      <c r="E21" s="123"/>
      <c r="F21" s="97">
        <f t="shared" si="3"/>
        <v>0</v>
      </c>
      <c r="G21" s="161"/>
      <c r="H21" s="142"/>
      <c r="I21" s="130" t="e">
        <f>VLOOKUP(H21,Presupuesto!$B$11:$C$565,2,0)</f>
        <v>#N/A</v>
      </c>
      <c r="J21" s="98" t="str">
        <f t="shared" si="4"/>
        <v>Gestión Tecnologías de Información y Comunicación</v>
      </c>
      <c r="K21" s="98" t="s">
        <v>400</v>
      </c>
      <c r="L21" s="141"/>
      <c r="M21" s="158"/>
      <c r="N21" s="123"/>
      <c r="O21" s="97">
        <f t="shared" si="1"/>
        <v>0</v>
      </c>
      <c r="P21" s="97">
        <f t="shared" si="2"/>
        <v>0</v>
      </c>
      <c r="Q21" s="97">
        <f t="shared" si="2"/>
        <v>0</v>
      </c>
    </row>
    <row r="22" spans="3:17">
      <c r="C22" s="141"/>
      <c r="D22" s="158"/>
      <c r="E22" s="123"/>
      <c r="F22" s="97">
        <f t="shared" si="3"/>
        <v>0</v>
      </c>
      <c r="G22" s="161"/>
      <c r="H22" s="142"/>
      <c r="I22" s="130" t="e">
        <f>VLOOKUP(H22,Presupuesto!$B$11:$C$565,2,0)</f>
        <v>#N/A</v>
      </c>
      <c r="J22" s="98" t="str">
        <f t="shared" si="4"/>
        <v>Gestión Tecnologías de Información y Comunicación</v>
      </c>
      <c r="K22" s="98" t="s">
        <v>411</v>
      </c>
      <c r="L22" s="141"/>
      <c r="M22" s="158"/>
      <c r="N22" s="123"/>
      <c r="O22" s="97">
        <f t="shared" si="1"/>
        <v>0</v>
      </c>
      <c r="P22" s="97">
        <f t="shared" si="2"/>
        <v>0</v>
      </c>
      <c r="Q22" s="97">
        <f t="shared" si="2"/>
        <v>0</v>
      </c>
    </row>
    <row r="23" spans="3:17">
      <c r="C23" s="141"/>
      <c r="D23" s="158"/>
      <c r="E23" s="123"/>
      <c r="F23" s="97">
        <f t="shared" si="3"/>
        <v>0</v>
      </c>
      <c r="G23" s="161"/>
      <c r="H23" s="142"/>
      <c r="I23" s="130" t="e">
        <f>VLOOKUP(H23,Presupuesto!$B$11:$C$565,2,0)</f>
        <v>#N/A</v>
      </c>
      <c r="J23" s="98" t="str">
        <f t="shared" si="4"/>
        <v>Gestión Tecnologías de Información y Comunicación</v>
      </c>
      <c r="K23" s="98" t="s">
        <v>411</v>
      </c>
      <c r="L23" s="141"/>
      <c r="M23" s="158"/>
      <c r="N23" s="123"/>
      <c r="O23" s="97">
        <f t="shared" si="1"/>
        <v>0</v>
      </c>
      <c r="P23" s="97">
        <f t="shared" si="2"/>
        <v>0</v>
      </c>
      <c r="Q23" s="97">
        <f t="shared" si="2"/>
        <v>0</v>
      </c>
    </row>
    <row r="24" spans="3:17">
      <c r="C24" s="141"/>
      <c r="D24" s="158"/>
      <c r="E24" s="123"/>
      <c r="F24" s="97">
        <f t="shared" si="3"/>
        <v>0</v>
      </c>
      <c r="G24" s="161"/>
      <c r="H24" s="142"/>
      <c r="I24" s="130" t="e">
        <f>VLOOKUP(H24,Presupuesto!$B$11:$C$565,2,0)</f>
        <v>#N/A</v>
      </c>
      <c r="J24" s="98" t="str">
        <f t="shared" si="4"/>
        <v>Gestión Tecnologías de Información y Comunicación</v>
      </c>
      <c r="K24" s="98" t="s">
        <v>411</v>
      </c>
      <c r="L24" s="141"/>
      <c r="M24" s="158"/>
      <c r="N24" s="123"/>
      <c r="O24" s="97">
        <f t="shared" si="1"/>
        <v>0</v>
      </c>
      <c r="P24" s="97">
        <f t="shared" si="2"/>
        <v>0</v>
      </c>
      <c r="Q24" s="97">
        <f t="shared" si="2"/>
        <v>0</v>
      </c>
    </row>
    <row r="25" spans="3:17">
      <c r="C25" s="141"/>
      <c r="D25" s="158"/>
      <c r="E25" s="123"/>
      <c r="F25" s="97">
        <f t="shared" si="3"/>
        <v>0</v>
      </c>
      <c r="G25" s="161"/>
      <c r="H25" s="142"/>
      <c r="I25" s="130" t="e">
        <f>VLOOKUP(H25,Presupuesto!$B$11:$C$565,2,0)</f>
        <v>#N/A</v>
      </c>
      <c r="J25" s="98" t="str">
        <f t="shared" si="4"/>
        <v>Gestión Tecnologías de Información y Comunicación</v>
      </c>
      <c r="K25" s="98" t="s">
        <v>411</v>
      </c>
      <c r="L25" s="141"/>
      <c r="M25" s="158"/>
      <c r="N25" s="123"/>
      <c r="O25" s="97">
        <f t="shared" si="1"/>
        <v>0</v>
      </c>
      <c r="P25" s="97">
        <f t="shared" si="2"/>
        <v>0</v>
      </c>
      <c r="Q25" s="97">
        <f t="shared" si="2"/>
        <v>0</v>
      </c>
    </row>
    <row r="26" spans="3:17">
      <c r="C26" s="141"/>
      <c r="D26" s="158"/>
      <c r="E26" s="123"/>
      <c r="F26" s="97">
        <f t="shared" si="3"/>
        <v>0</v>
      </c>
      <c r="G26" s="161"/>
      <c r="H26" s="142"/>
      <c r="I26" s="130" t="e">
        <f>VLOOKUP(H26,Presupuesto!$B$11:$C$565,2,0)</f>
        <v>#N/A</v>
      </c>
      <c r="J26" s="98" t="str">
        <f t="shared" si="4"/>
        <v>Gestión Tecnologías de Información y Comunicación</v>
      </c>
      <c r="K26" s="98" t="s">
        <v>411</v>
      </c>
      <c r="L26" s="141"/>
      <c r="M26" s="158"/>
      <c r="N26" s="123"/>
      <c r="O26" s="97">
        <f t="shared" si="1"/>
        <v>0</v>
      </c>
      <c r="P26" s="97">
        <f t="shared" si="2"/>
        <v>0</v>
      </c>
      <c r="Q26" s="97">
        <f t="shared" si="2"/>
        <v>0</v>
      </c>
    </row>
    <row r="27" spans="3:17">
      <c r="C27" s="141"/>
      <c r="D27" s="158"/>
      <c r="E27" s="123"/>
      <c r="F27" s="97">
        <f t="shared" si="3"/>
        <v>0</v>
      </c>
      <c r="G27" s="161"/>
      <c r="H27" s="142"/>
      <c r="I27" s="130" t="e">
        <f>VLOOKUP(H27,Presupuesto!$B$11:$C$565,2,0)</f>
        <v>#N/A</v>
      </c>
      <c r="J27" s="98" t="str">
        <f t="shared" si="4"/>
        <v>Gestión Tecnologías de Información y Comunicación</v>
      </c>
      <c r="K27" s="98" t="s">
        <v>411</v>
      </c>
      <c r="L27" s="141"/>
      <c r="M27" s="158"/>
      <c r="N27" s="123"/>
      <c r="O27" s="97">
        <f t="shared" si="1"/>
        <v>0</v>
      </c>
      <c r="P27" s="97">
        <f t="shared" si="2"/>
        <v>0</v>
      </c>
      <c r="Q27" s="97">
        <f t="shared" si="2"/>
        <v>0</v>
      </c>
    </row>
    <row r="28" spans="3:17">
      <c r="C28" s="141"/>
      <c r="D28" s="158"/>
      <c r="E28" s="123"/>
      <c r="F28" s="97">
        <f t="shared" si="3"/>
        <v>0</v>
      </c>
      <c r="G28" s="161"/>
      <c r="H28" s="142"/>
      <c r="I28" s="130" t="e">
        <f>VLOOKUP(H28,Presupuesto!$B$11:$C$565,2,0)</f>
        <v>#N/A</v>
      </c>
      <c r="J28" s="98" t="str">
        <f t="shared" si="4"/>
        <v>Gestión Tecnologías de Información y Comunicación</v>
      </c>
      <c r="K28" s="98" t="s">
        <v>411</v>
      </c>
      <c r="L28" s="141"/>
      <c r="M28" s="158"/>
      <c r="N28" s="123"/>
      <c r="O28" s="97">
        <f t="shared" si="1"/>
        <v>0</v>
      </c>
      <c r="P28" s="97">
        <f t="shared" si="2"/>
        <v>0</v>
      </c>
      <c r="Q28" s="97">
        <f t="shared" si="2"/>
        <v>0</v>
      </c>
    </row>
    <row r="29" spans="3:17">
      <c r="C29" s="141"/>
      <c r="D29" s="158"/>
      <c r="E29" s="123"/>
      <c r="F29" s="97">
        <f t="shared" si="3"/>
        <v>0</v>
      </c>
      <c r="G29" s="161"/>
      <c r="H29" s="142"/>
      <c r="I29" s="130" t="e">
        <f>VLOOKUP(H29,Presupuesto!$B$11:$C$565,2,0)</f>
        <v>#N/A</v>
      </c>
      <c r="J29" s="98" t="str">
        <f t="shared" si="4"/>
        <v>Gestión Tecnologías de Información y Comunicación</v>
      </c>
      <c r="K29" s="98" t="s">
        <v>411</v>
      </c>
      <c r="L29" s="141"/>
      <c r="M29" s="158"/>
      <c r="N29" s="123"/>
      <c r="O29" s="97">
        <f t="shared" si="1"/>
        <v>0</v>
      </c>
      <c r="P29" s="97">
        <f t="shared" si="2"/>
        <v>0</v>
      </c>
      <c r="Q29" s="97">
        <f t="shared" si="2"/>
        <v>0</v>
      </c>
    </row>
    <row r="30" spans="3:17">
      <c r="C30" s="141"/>
      <c r="D30" s="158"/>
      <c r="E30" s="123"/>
      <c r="F30" s="97">
        <f t="shared" si="3"/>
        <v>0</v>
      </c>
      <c r="G30" s="161"/>
      <c r="H30" s="142"/>
      <c r="I30" s="130" t="e">
        <f>VLOOKUP(H30,Presupuesto!$B$11:$C$565,2,0)</f>
        <v>#N/A</v>
      </c>
      <c r="J30" s="98" t="str">
        <f t="shared" si="4"/>
        <v>Gestión Tecnologías de Información y Comunicación</v>
      </c>
      <c r="K30" s="98" t="s">
        <v>411</v>
      </c>
      <c r="L30" s="141"/>
      <c r="M30" s="158"/>
      <c r="N30" s="123"/>
      <c r="O30" s="97">
        <f t="shared" si="1"/>
        <v>0</v>
      </c>
      <c r="P30" s="97">
        <f t="shared" si="2"/>
        <v>0</v>
      </c>
      <c r="Q30" s="97">
        <f t="shared" si="2"/>
        <v>0</v>
      </c>
    </row>
    <row r="31" spans="3:17">
      <c r="C31" s="141"/>
      <c r="D31" s="158"/>
      <c r="E31" s="123"/>
      <c r="F31" s="97">
        <f t="shared" si="3"/>
        <v>0</v>
      </c>
      <c r="G31" s="161"/>
      <c r="H31" s="142"/>
      <c r="I31" s="130" t="e">
        <f>VLOOKUP(H31,Presupuesto!$B$11:$C$565,2,0)</f>
        <v>#N/A</v>
      </c>
      <c r="J31" s="98" t="str">
        <f t="shared" si="4"/>
        <v>Gestión Tecnologías de Información y Comunicación</v>
      </c>
      <c r="K31" s="98" t="s">
        <v>411</v>
      </c>
      <c r="L31" s="141"/>
      <c r="M31" s="158"/>
      <c r="N31" s="123"/>
      <c r="O31" s="97">
        <f t="shared" si="1"/>
        <v>0</v>
      </c>
      <c r="P31" s="97">
        <f t="shared" si="2"/>
        <v>0</v>
      </c>
      <c r="Q31" s="97">
        <f t="shared" si="2"/>
        <v>0</v>
      </c>
    </row>
    <row r="32" spans="3:17">
      <c r="C32" s="141"/>
      <c r="D32" s="158"/>
      <c r="E32" s="123"/>
      <c r="F32" s="97">
        <f t="shared" si="3"/>
        <v>0</v>
      </c>
      <c r="G32" s="161"/>
      <c r="H32" s="142"/>
      <c r="I32" s="130" t="e">
        <f>VLOOKUP(H32,Presupuesto!$B$11:$C$565,2,0)</f>
        <v>#N/A</v>
      </c>
      <c r="J32" s="98" t="str">
        <f t="shared" si="4"/>
        <v>Gestión Tecnologías de Información y Comunicación</v>
      </c>
      <c r="K32" s="98" t="s">
        <v>411</v>
      </c>
      <c r="L32" s="141"/>
      <c r="M32" s="158"/>
      <c r="N32" s="123"/>
      <c r="O32" s="97">
        <f t="shared" si="1"/>
        <v>0</v>
      </c>
      <c r="P32" s="97">
        <f t="shared" si="2"/>
        <v>0</v>
      </c>
      <c r="Q32" s="97">
        <f t="shared" si="2"/>
        <v>0</v>
      </c>
    </row>
    <row r="33" spans="3:17">
      <c r="C33" s="141"/>
      <c r="D33" s="158"/>
      <c r="E33" s="123"/>
      <c r="F33" s="97">
        <f t="shared" si="3"/>
        <v>0</v>
      </c>
      <c r="G33" s="161"/>
      <c r="H33" s="142"/>
      <c r="I33" s="130" t="e">
        <f>VLOOKUP(H33,Presupuesto!$B$11:$C$565,2,0)</f>
        <v>#N/A</v>
      </c>
      <c r="J33" s="98" t="str">
        <f t="shared" si="4"/>
        <v>Gestión Tecnologías de Información y Comunicación</v>
      </c>
      <c r="K33" s="98" t="s">
        <v>411</v>
      </c>
      <c r="L33" s="141"/>
      <c r="M33" s="158"/>
      <c r="N33" s="123"/>
      <c r="O33" s="97">
        <f t="shared" si="1"/>
        <v>0</v>
      </c>
      <c r="P33" s="97">
        <f t="shared" si="2"/>
        <v>0</v>
      </c>
      <c r="Q33" s="97">
        <f t="shared" si="2"/>
        <v>0</v>
      </c>
    </row>
    <row r="34" spans="3:17">
      <c r="C34" s="141"/>
      <c r="D34" s="158"/>
      <c r="E34" s="123"/>
      <c r="F34" s="97">
        <f t="shared" si="3"/>
        <v>0</v>
      </c>
      <c r="G34" s="161"/>
      <c r="H34" s="142"/>
      <c r="I34" s="130" t="e">
        <f>VLOOKUP(H34,Presupuesto!$B$11:$C$565,2,0)</f>
        <v>#N/A</v>
      </c>
      <c r="J34" s="98" t="str">
        <f t="shared" si="4"/>
        <v>Gestión Tecnologías de Información y Comunicación</v>
      </c>
      <c r="K34" s="98" t="s">
        <v>411</v>
      </c>
      <c r="L34" s="141"/>
      <c r="M34" s="158"/>
      <c r="N34" s="123"/>
      <c r="O34" s="97">
        <f t="shared" si="1"/>
        <v>0</v>
      </c>
      <c r="P34" s="97">
        <f t="shared" si="2"/>
        <v>0</v>
      </c>
      <c r="Q34" s="97">
        <f t="shared" si="2"/>
        <v>0</v>
      </c>
    </row>
    <row r="35" spans="3:17">
      <c r="C35" s="141"/>
      <c r="D35" s="158"/>
      <c r="E35" s="123"/>
      <c r="F35" s="97">
        <f t="shared" si="3"/>
        <v>0</v>
      </c>
      <c r="G35" s="161"/>
      <c r="H35" s="142"/>
      <c r="I35" s="130" t="e">
        <f>VLOOKUP(H35,Presupuesto!$B$11:$C$565,2,0)</f>
        <v>#N/A</v>
      </c>
      <c r="J35" s="98" t="str">
        <f t="shared" si="4"/>
        <v>Gestión Tecnologías de Información y Comunicación</v>
      </c>
      <c r="K35" s="98" t="s">
        <v>411</v>
      </c>
      <c r="L35" s="141"/>
      <c r="M35" s="158"/>
      <c r="N35" s="123"/>
      <c r="O35" s="97">
        <f t="shared" si="1"/>
        <v>0</v>
      </c>
      <c r="P35" s="97">
        <f t="shared" si="2"/>
        <v>0</v>
      </c>
      <c r="Q35" s="97">
        <f t="shared" si="2"/>
        <v>0</v>
      </c>
    </row>
    <row r="36" spans="3:17">
      <c r="C36" s="141"/>
      <c r="D36" s="158"/>
      <c r="E36" s="123"/>
      <c r="F36" s="97">
        <f t="shared" si="3"/>
        <v>0</v>
      </c>
      <c r="G36" s="161"/>
      <c r="H36" s="142"/>
      <c r="I36" s="130" t="e">
        <f>VLOOKUP(H36,Presupuesto!$B$11:$C$565,2,0)</f>
        <v>#N/A</v>
      </c>
      <c r="J36" s="98" t="str">
        <f t="shared" si="4"/>
        <v>Gestión Tecnologías de Información y Comunicación</v>
      </c>
      <c r="K36" s="98" t="s">
        <v>411</v>
      </c>
      <c r="L36" s="141"/>
      <c r="M36" s="158"/>
      <c r="N36" s="123"/>
      <c r="O36" s="97">
        <f t="shared" si="1"/>
        <v>0</v>
      </c>
      <c r="P36" s="97">
        <f t="shared" si="2"/>
        <v>0</v>
      </c>
      <c r="Q36" s="97">
        <f t="shared" si="2"/>
        <v>0</v>
      </c>
    </row>
    <row r="37" spans="3:17">
      <c r="C37" s="141"/>
      <c r="D37" s="158"/>
      <c r="E37" s="123"/>
      <c r="F37" s="97">
        <f t="shared" si="3"/>
        <v>0</v>
      </c>
      <c r="G37" s="161"/>
      <c r="H37" s="142"/>
      <c r="I37" s="130" t="e">
        <f>VLOOKUP(H37,Presupuesto!$B$11:$C$565,2,0)</f>
        <v>#N/A</v>
      </c>
      <c r="J37" s="98" t="str">
        <f t="shared" si="4"/>
        <v>Gestión Tecnologías de Información y Comunicación</v>
      </c>
      <c r="K37" s="98" t="s">
        <v>411</v>
      </c>
      <c r="L37" s="141"/>
      <c r="M37" s="158"/>
      <c r="N37" s="123"/>
      <c r="O37" s="97">
        <f t="shared" si="1"/>
        <v>0</v>
      </c>
      <c r="P37" s="97">
        <f t="shared" ref="P37:Q50" si="5">$O37*P$16</f>
        <v>0</v>
      </c>
      <c r="Q37" s="97">
        <f t="shared" si="5"/>
        <v>0</v>
      </c>
    </row>
    <row r="38" spans="3:17">
      <c r="C38" s="143"/>
      <c r="D38" s="151"/>
      <c r="E38" s="118"/>
      <c r="F38" s="97">
        <f t="shared" si="3"/>
        <v>0</v>
      </c>
      <c r="G38" s="161"/>
      <c r="H38" s="144"/>
      <c r="I38" s="130" t="e">
        <f>VLOOKUP(H38,Presupuesto!$B$11:$C$565,2,0)</f>
        <v>#N/A</v>
      </c>
      <c r="J38" s="98" t="str">
        <f t="shared" si="4"/>
        <v>Gestión Tecnologías de Información y Comunicación</v>
      </c>
      <c r="K38" s="98" t="s">
        <v>411</v>
      </c>
      <c r="L38" s="143"/>
      <c r="M38" s="151"/>
      <c r="N38" s="118"/>
      <c r="O38" s="97">
        <f t="shared" si="1"/>
        <v>0</v>
      </c>
      <c r="P38" s="97">
        <f t="shared" si="5"/>
        <v>0</v>
      </c>
      <c r="Q38" s="97">
        <f t="shared" si="5"/>
        <v>0</v>
      </c>
    </row>
    <row r="39" spans="3:17">
      <c r="C39" s="143"/>
      <c r="D39" s="151"/>
      <c r="E39" s="118"/>
      <c r="F39" s="97">
        <f t="shared" si="3"/>
        <v>0</v>
      </c>
      <c r="G39" s="161"/>
      <c r="H39" s="144"/>
      <c r="I39" s="130" t="e">
        <f>VLOOKUP(H39,Presupuesto!$B$11:$C$565,2,0)</f>
        <v>#N/A</v>
      </c>
      <c r="J39" s="98" t="str">
        <f t="shared" si="4"/>
        <v>Gestión Tecnologías de Información y Comunicación</v>
      </c>
      <c r="K39" s="98" t="s">
        <v>411</v>
      </c>
      <c r="L39" s="143"/>
      <c r="M39" s="151"/>
      <c r="N39" s="118"/>
      <c r="O39" s="97">
        <f t="shared" si="1"/>
        <v>0</v>
      </c>
      <c r="P39" s="97">
        <f t="shared" si="5"/>
        <v>0</v>
      </c>
      <c r="Q39" s="97">
        <f t="shared" si="5"/>
        <v>0</v>
      </c>
    </row>
    <row r="40" spans="3:17">
      <c r="C40" s="143"/>
      <c r="D40" s="151"/>
      <c r="E40" s="118"/>
      <c r="F40" s="97">
        <f t="shared" si="3"/>
        <v>0</v>
      </c>
      <c r="G40" s="161"/>
      <c r="H40" s="144"/>
      <c r="I40" s="130" t="e">
        <f>VLOOKUP(H40,Presupuesto!$B$11:$C$565,2,0)</f>
        <v>#N/A</v>
      </c>
      <c r="J40" s="98" t="str">
        <f t="shared" si="4"/>
        <v>Gestión Tecnologías de Información y Comunicación</v>
      </c>
      <c r="K40" s="98" t="s">
        <v>411</v>
      </c>
      <c r="L40" s="143"/>
      <c r="M40" s="151"/>
      <c r="N40" s="118"/>
      <c r="O40" s="97">
        <f t="shared" si="1"/>
        <v>0</v>
      </c>
      <c r="P40" s="97">
        <f t="shared" si="5"/>
        <v>0</v>
      </c>
      <c r="Q40" s="97">
        <f t="shared" si="5"/>
        <v>0</v>
      </c>
    </row>
    <row r="41" spans="3:17">
      <c r="C41" s="143"/>
      <c r="D41" s="151"/>
      <c r="E41" s="118"/>
      <c r="F41" s="97">
        <f t="shared" si="3"/>
        <v>0</v>
      </c>
      <c r="G41" s="161"/>
      <c r="H41" s="144"/>
      <c r="I41" s="130" t="e">
        <f>VLOOKUP(H41,Presupuesto!$B$11:$C$565,2,0)</f>
        <v>#N/A</v>
      </c>
      <c r="J41" s="98" t="str">
        <f t="shared" si="4"/>
        <v>Gestión Tecnologías de Información y Comunicación</v>
      </c>
      <c r="K41" s="98" t="s">
        <v>411</v>
      </c>
      <c r="L41" s="143"/>
      <c r="M41" s="151"/>
      <c r="N41" s="118"/>
      <c r="O41" s="97">
        <f t="shared" si="1"/>
        <v>0</v>
      </c>
      <c r="P41" s="97">
        <f t="shared" si="5"/>
        <v>0</v>
      </c>
      <c r="Q41" s="97">
        <f t="shared" si="5"/>
        <v>0</v>
      </c>
    </row>
    <row r="42" spans="3:17">
      <c r="C42" s="143"/>
      <c r="D42" s="151"/>
      <c r="E42" s="118"/>
      <c r="F42" s="97">
        <f t="shared" si="3"/>
        <v>0</v>
      </c>
      <c r="G42" s="161"/>
      <c r="H42" s="144"/>
      <c r="I42" s="130" t="e">
        <f>VLOOKUP(H42,Presupuesto!$B$11:$C$565,2,0)</f>
        <v>#N/A</v>
      </c>
      <c r="J42" s="98" t="str">
        <f t="shared" si="4"/>
        <v>Gestión Tecnologías de Información y Comunicación</v>
      </c>
      <c r="K42" s="98" t="s">
        <v>411</v>
      </c>
      <c r="L42" s="143"/>
      <c r="M42" s="151"/>
      <c r="N42" s="118"/>
      <c r="O42" s="97">
        <f t="shared" si="1"/>
        <v>0</v>
      </c>
      <c r="P42" s="97">
        <f t="shared" si="5"/>
        <v>0</v>
      </c>
      <c r="Q42" s="97">
        <f t="shared" si="5"/>
        <v>0</v>
      </c>
    </row>
    <row r="43" spans="3:17">
      <c r="C43" s="143"/>
      <c r="D43" s="151"/>
      <c r="E43" s="118"/>
      <c r="F43" s="97">
        <f t="shared" si="3"/>
        <v>0</v>
      </c>
      <c r="G43" s="161"/>
      <c r="H43" s="144"/>
      <c r="I43" s="130" t="e">
        <f>VLOOKUP(H43,Presupuesto!$B$11:$C$565,2,0)</f>
        <v>#N/A</v>
      </c>
      <c r="J43" s="98" t="str">
        <f t="shared" si="4"/>
        <v>Gestión Tecnologías de Información y Comunicación</v>
      </c>
      <c r="K43" s="98" t="s">
        <v>411</v>
      </c>
      <c r="L43" s="143"/>
      <c r="M43" s="151"/>
      <c r="N43" s="118"/>
      <c r="O43" s="97">
        <f t="shared" si="1"/>
        <v>0</v>
      </c>
      <c r="P43" s="97">
        <f t="shared" si="5"/>
        <v>0</v>
      </c>
      <c r="Q43" s="97">
        <f t="shared" si="5"/>
        <v>0</v>
      </c>
    </row>
    <row r="44" spans="3:17">
      <c r="C44" s="143"/>
      <c r="D44" s="151"/>
      <c r="E44" s="118"/>
      <c r="F44" s="97">
        <f t="shared" si="3"/>
        <v>0</v>
      </c>
      <c r="G44" s="161"/>
      <c r="H44" s="144"/>
      <c r="I44" s="130" t="e">
        <f>VLOOKUP(H44,Presupuesto!$B$11:$C$565,2,0)</f>
        <v>#N/A</v>
      </c>
      <c r="J44" s="98" t="str">
        <f t="shared" si="4"/>
        <v>Gestión Tecnologías de Información y Comunicación</v>
      </c>
      <c r="K44" s="98" t="s">
        <v>411</v>
      </c>
      <c r="L44" s="143"/>
      <c r="M44" s="151"/>
      <c r="N44" s="118"/>
      <c r="O44" s="97">
        <f t="shared" si="1"/>
        <v>0</v>
      </c>
      <c r="P44" s="97">
        <f t="shared" si="5"/>
        <v>0</v>
      </c>
      <c r="Q44" s="97">
        <f t="shared" si="5"/>
        <v>0</v>
      </c>
    </row>
    <row r="45" spans="3:17">
      <c r="C45" s="143"/>
      <c r="D45" s="151"/>
      <c r="E45" s="118"/>
      <c r="F45" s="97">
        <f t="shared" si="3"/>
        <v>0</v>
      </c>
      <c r="G45" s="161"/>
      <c r="H45" s="144"/>
      <c r="I45" s="130" t="e">
        <f>VLOOKUP(H45,Presupuesto!$B$11:$C$565,2,0)</f>
        <v>#N/A</v>
      </c>
      <c r="J45" s="98" t="str">
        <f t="shared" si="4"/>
        <v>Gestión Tecnologías de Información y Comunicación</v>
      </c>
      <c r="K45" s="98" t="s">
        <v>411</v>
      </c>
      <c r="L45" s="143"/>
      <c r="M45" s="151"/>
      <c r="N45" s="118"/>
      <c r="O45" s="97">
        <f t="shared" si="1"/>
        <v>0</v>
      </c>
      <c r="P45" s="97">
        <f t="shared" si="5"/>
        <v>0</v>
      </c>
      <c r="Q45" s="97">
        <f t="shared" si="5"/>
        <v>0</v>
      </c>
    </row>
    <row r="46" spans="3:17">
      <c r="C46" s="145"/>
      <c r="D46" s="151"/>
      <c r="E46" s="118"/>
      <c r="F46" s="97">
        <f t="shared" si="3"/>
        <v>0</v>
      </c>
      <c r="G46" s="161"/>
      <c r="H46" s="146"/>
      <c r="I46" s="130" t="e">
        <f>VLOOKUP(H46,Presupuesto!$B$11:$C$565,2,0)</f>
        <v>#N/A</v>
      </c>
      <c r="J46" s="98" t="str">
        <f t="shared" si="4"/>
        <v>Gestión Tecnologías de Información y Comunicación</v>
      </c>
      <c r="K46" s="98" t="s">
        <v>402</v>
      </c>
      <c r="L46" s="145"/>
      <c r="M46" s="151"/>
      <c r="N46" s="118"/>
      <c r="O46" s="97">
        <f t="shared" si="1"/>
        <v>0</v>
      </c>
      <c r="P46" s="97">
        <f t="shared" si="5"/>
        <v>0</v>
      </c>
      <c r="Q46" s="97">
        <f t="shared" si="5"/>
        <v>0</v>
      </c>
    </row>
    <row r="47" spans="3:17">
      <c r="C47" s="145"/>
      <c r="D47" s="151"/>
      <c r="E47" s="118"/>
      <c r="F47" s="97">
        <f t="shared" si="3"/>
        <v>0</v>
      </c>
      <c r="G47" s="161"/>
      <c r="H47" s="146"/>
      <c r="I47" s="130" t="e">
        <f>VLOOKUP(H47,Presupuesto!$B$11:$C$565,2,0)</f>
        <v>#N/A</v>
      </c>
      <c r="J47" s="98" t="str">
        <f t="shared" si="4"/>
        <v>Gestión Tecnologías de Información y Comunicación</v>
      </c>
      <c r="K47" s="98" t="s">
        <v>411</v>
      </c>
      <c r="L47" s="145"/>
      <c r="M47" s="151"/>
      <c r="N47" s="118"/>
      <c r="O47" s="97">
        <f t="shared" si="1"/>
        <v>0</v>
      </c>
      <c r="P47" s="97">
        <f t="shared" si="5"/>
        <v>0</v>
      </c>
      <c r="Q47" s="97">
        <f t="shared" si="5"/>
        <v>0</v>
      </c>
    </row>
    <row r="48" spans="3:17">
      <c r="C48" s="145"/>
      <c r="D48" s="151"/>
      <c r="E48" s="118"/>
      <c r="F48" s="97">
        <f t="shared" si="3"/>
        <v>0</v>
      </c>
      <c r="G48" s="161"/>
      <c r="H48" s="146"/>
      <c r="I48" s="130" t="e">
        <f>VLOOKUP(H48,Presupuesto!$B$11:$C$565,2,0)</f>
        <v>#N/A</v>
      </c>
      <c r="J48" s="98" t="str">
        <f t="shared" si="4"/>
        <v>Gestión Tecnologías de Información y Comunicación</v>
      </c>
      <c r="K48" s="98" t="s">
        <v>411</v>
      </c>
      <c r="L48" s="145"/>
      <c r="M48" s="151"/>
      <c r="N48" s="118"/>
      <c r="O48" s="97">
        <f t="shared" si="1"/>
        <v>0</v>
      </c>
      <c r="P48" s="97">
        <f t="shared" si="5"/>
        <v>0</v>
      </c>
      <c r="Q48" s="97">
        <f t="shared" si="5"/>
        <v>0</v>
      </c>
    </row>
    <row r="49" spans="3:17">
      <c r="C49" s="145"/>
      <c r="D49" s="151"/>
      <c r="E49" s="118"/>
      <c r="F49" s="97">
        <f t="shared" si="3"/>
        <v>0</v>
      </c>
      <c r="G49" s="161"/>
      <c r="H49" s="146"/>
      <c r="I49" s="130" t="e">
        <f>VLOOKUP(H49,Presupuesto!$B$11:$C$565,2,0)</f>
        <v>#N/A</v>
      </c>
      <c r="J49" s="98" t="str">
        <f t="shared" si="4"/>
        <v>Gestión Tecnologías de Información y Comunicación</v>
      </c>
      <c r="K49" s="98" t="s">
        <v>411</v>
      </c>
      <c r="L49" s="145"/>
      <c r="M49" s="151"/>
      <c r="N49" s="118"/>
      <c r="O49" s="97">
        <f t="shared" si="1"/>
        <v>0</v>
      </c>
      <c r="P49" s="97">
        <f t="shared" si="5"/>
        <v>0</v>
      </c>
      <c r="Q49" s="97">
        <f t="shared" si="5"/>
        <v>0</v>
      </c>
    </row>
    <row r="50" spans="3:17" ht="15.75" thickBot="1">
      <c r="C50" s="147"/>
      <c r="D50" s="159"/>
      <c r="E50" s="103"/>
      <c r="F50" s="105">
        <f t="shared" si="3"/>
        <v>0</v>
      </c>
      <c r="G50" s="162"/>
      <c r="H50" s="148"/>
      <c r="I50" s="132" t="e">
        <f>VLOOKUP(H50,Presupuesto!$B$11:$C$565,2,0)</f>
        <v>#N/A</v>
      </c>
      <c r="J50" s="106" t="str">
        <f>$J$17</f>
        <v>Gestión Tecnologías de Información y Comunicación</v>
      </c>
      <c r="K50" s="124" t="s">
        <v>393</v>
      </c>
      <c r="L50" s="147"/>
      <c r="M50" s="159"/>
      <c r="N50" s="103"/>
      <c r="O50" s="105">
        <f t="shared" si="1"/>
        <v>0</v>
      </c>
      <c r="P50" s="105">
        <f t="shared" si="5"/>
        <v>0</v>
      </c>
      <c r="Q50" s="105">
        <f t="shared" si="5"/>
        <v>0</v>
      </c>
    </row>
    <row r="51" spans="3:17">
      <c r="G51" s="86"/>
    </row>
    <row r="52" spans="3:17" ht="15.75" thickBot="1">
      <c r="G52" s="86"/>
    </row>
    <row r="53" spans="3:17" ht="15.75" thickBot="1">
      <c r="C53" s="157" t="s">
        <v>53</v>
      </c>
      <c r="D53" s="349">
        <f>SUM(F60:F93)</f>
        <v>0</v>
      </c>
      <c r="G53" s="79"/>
      <c r="H53" s="70"/>
      <c r="I53" s="70"/>
    </row>
    <row r="54" spans="3:17">
      <c r="G54" s="79"/>
      <c r="H54" s="70"/>
      <c r="I54" s="70"/>
    </row>
    <row r="55" spans="3:17">
      <c r="F55" s="70"/>
      <c r="G55" s="79"/>
      <c r="H55" s="70"/>
      <c r="I55" s="70"/>
    </row>
    <row r="56" spans="3:17" ht="15.75">
      <c r="C56" s="289" t="s">
        <v>391</v>
      </c>
      <c r="D56" s="345"/>
      <c r="F56" s="70"/>
      <c r="G56" s="79"/>
      <c r="H56" s="70"/>
      <c r="I56" s="70"/>
    </row>
    <row r="57" spans="3:17" ht="18.75">
      <c r="C57" s="209"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c r="F58" s="93"/>
      <c r="G58" s="76"/>
      <c r="H58" s="76"/>
      <c r="I58" s="76"/>
      <c r="L58" s="225"/>
      <c r="M58" s="226"/>
      <c r="N58" s="225"/>
      <c r="O58" s="225"/>
      <c r="P58" s="228" t="s">
        <v>468</v>
      </c>
      <c r="Q58" s="228" t="s">
        <v>469</v>
      </c>
    </row>
    <row r="59" spans="3:17" ht="30.75" thickBot="1">
      <c r="C59" s="129" t="s">
        <v>44</v>
      </c>
      <c r="D59" s="129" t="s">
        <v>55</v>
      </c>
      <c r="E59" s="136" t="s">
        <v>57</v>
      </c>
      <c r="F59" s="135" t="s">
        <v>27</v>
      </c>
      <c r="G59" s="133" t="s">
        <v>130</v>
      </c>
      <c r="H59" s="136" t="s">
        <v>46</v>
      </c>
      <c r="I59" s="133" t="s">
        <v>131</v>
      </c>
      <c r="J59" s="133" t="s">
        <v>409</v>
      </c>
      <c r="K59" s="133" t="s">
        <v>410</v>
      </c>
      <c r="L59" s="222" t="s">
        <v>21</v>
      </c>
      <c r="M59" s="222" t="s">
        <v>55</v>
      </c>
      <c r="N59" s="223" t="s">
        <v>466</v>
      </c>
      <c r="O59" s="224" t="s">
        <v>467</v>
      </c>
      <c r="P59" s="227">
        <v>0.7</v>
      </c>
      <c r="Q59" s="227">
        <v>0.3</v>
      </c>
    </row>
    <row r="60" spans="3:17">
      <c r="C60" s="141"/>
      <c r="D60" s="158"/>
      <c r="E60" s="123"/>
      <c r="F60" s="97">
        <f t="shared" ref="F60:F93" si="6">D60*E60</f>
        <v>0</v>
      </c>
      <c r="G60" s="161"/>
      <c r="H60" s="142"/>
      <c r="I60" s="130" t="e">
        <f>VLOOKUP(H60,Presupuesto!$B$11:$C$565,2,0)</f>
        <v>#N/A</v>
      </c>
      <c r="J60" s="217" t="s">
        <v>1358</v>
      </c>
      <c r="K60" s="98" t="s">
        <v>411</v>
      </c>
      <c r="L60" s="141"/>
      <c r="M60" s="158"/>
      <c r="N60" s="123"/>
      <c r="O60" s="97">
        <f t="shared" ref="O60:O93" si="7">M60*N60</f>
        <v>0</v>
      </c>
      <c r="P60" s="97">
        <f t="shared" ref="P60:Q79" si="8">$O60*P$16</f>
        <v>0</v>
      </c>
      <c r="Q60" s="97">
        <f t="shared" si="8"/>
        <v>0</v>
      </c>
    </row>
    <row r="61" spans="3:17">
      <c r="C61" s="141"/>
      <c r="D61" s="158"/>
      <c r="E61" s="123"/>
      <c r="F61" s="97">
        <f t="shared" si="6"/>
        <v>0</v>
      </c>
      <c r="G61" s="161"/>
      <c r="H61" s="142"/>
      <c r="I61" s="130" t="e">
        <f>VLOOKUP(H61,Presupuesto!$B$11:$C$565,2,0)</f>
        <v>#N/A</v>
      </c>
      <c r="J61" s="98" t="str">
        <f>$J$60</f>
        <v>Investigación Científica</v>
      </c>
      <c r="K61" s="98" t="s">
        <v>411</v>
      </c>
      <c r="L61" s="141"/>
      <c r="M61" s="158"/>
      <c r="N61" s="123"/>
      <c r="O61" s="97">
        <f t="shared" si="7"/>
        <v>0</v>
      </c>
      <c r="P61" s="97">
        <f t="shared" si="8"/>
        <v>0</v>
      </c>
      <c r="Q61" s="97">
        <f t="shared" si="8"/>
        <v>0</v>
      </c>
    </row>
    <row r="62" spans="3:17">
      <c r="C62" s="141"/>
      <c r="D62" s="158"/>
      <c r="E62" s="123"/>
      <c r="F62" s="97">
        <f t="shared" si="6"/>
        <v>0</v>
      </c>
      <c r="G62" s="161"/>
      <c r="H62" s="142"/>
      <c r="I62" s="130" t="e">
        <f>VLOOKUP(H62,Presupuesto!$B$11:$C$565,2,0)</f>
        <v>#N/A</v>
      </c>
      <c r="J62" s="98" t="str">
        <f t="shared" ref="J62:J93" si="9">$J$60</f>
        <v>Investigación Científica</v>
      </c>
      <c r="K62" s="98" t="s">
        <v>411</v>
      </c>
      <c r="L62" s="141"/>
      <c r="M62" s="158"/>
      <c r="N62" s="123"/>
      <c r="O62" s="97">
        <f t="shared" si="7"/>
        <v>0</v>
      </c>
      <c r="P62" s="97">
        <f t="shared" si="8"/>
        <v>0</v>
      </c>
      <c r="Q62" s="97">
        <f t="shared" si="8"/>
        <v>0</v>
      </c>
    </row>
    <row r="63" spans="3:17">
      <c r="C63" s="141"/>
      <c r="D63" s="158"/>
      <c r="E63" s="123"/>
      <c r="F63" s="97">
        <f t="shared" si="6"/>
        <v>0</v>
      </c>
      <c r="G63" s="161"/>
      <c r="H63" s="142"/>
      <c r="I63" s="130" t="e">
        <f>VLOOKUP(H63,Presupuesto!$B$11:$C$565,2,0)</f>
        <v>#N/A</v>
      </c>
      <c r="J63" s="98" t="str">
        <f t="shared" si="9"/>
        <v>Investigación Científica</v>
      </c>
      <c r="K63" s="98" t="s">
        <v>411</v>
      </c>
      <c r="L63" s="141"/>
      <c r="M63" s="158"/>
      <c r="N63" s="123"/>
      <c r="O63" s="97">
        <f t="shared" si="7"/>
        <v>0</v>
      </c>
      <c r="P63" s="97">
        <f t="shared" si="8"/>
        <v>0</v>
      </c>
      <c r="Q63" s="97">
        <f t="shared" si="8"/>
        <v>0</v>
      </c>
    </row>
    <row r="64" spans="3:17">
      <c r="C64" s="141"/>
      <c r="D64" s="158"/>
      <c r="E64" s="123"/>
      <c r="F64" s="97">
        <f t="shared" si="6"/>
        <v>0</v>
      </c>
      <c r="G64" s="161"/>
      <c r="H64" s="142"/>
      <c r="I64" s="130" t="e">
        <f>VLOOKUP(H64,Presupuesto!$B$11:$C$565,2,0)</f>
        <v>#N/A</v>
      </c>
      <c r="J64" s="98" t="str">
        <f t="shared" si="9"/>
        <v>Investigación Científica</v>
      </c>
      <c r="K64" s="98" t="s">
        <v>400</v>
      </c>
      <c r="L64" s="141"/>
      <c r="M64" s="158"/>
      <c r="N64" s="123"/>
      <c r="O64" s="97">
        <f t="shared" si="7"/>
        <v>0</v>
      </c>
      <c r="P64" s="97">
        <f t="shared" si="8"/>
        <v>0</v>
      </c>
      <c r="Q64" s="97">
        <f t="shared" si="8"/>
        <v>0</v>
      </c>
    </row>
    <row r="65" spans="3:17">
      <c r="C65" s="141"/>
      <c r="D65" s="158"/>
      <c r="E65" s="123"/>
      <c r="F65" s="97">
        <f t="shared" si="6"/>
        <v>0</v>
      </c>
      <c r="G65" s="161"/>
      <c r="H65" s="142"/>
      <c r="I65" s="130" t="e">
        <f>VLOOKUP(H65,Presupuesto!$B$11:$C$565,2,0)</f>
        <v>#N/A</v>
      </c>
      <c r="J65" s="98" t="str">
        <f t="shared" si="9"/>
        <v>Investigación Científica</v>
      </c>
      <c r="K65" s="98" t="s">
        <v>411</v>
      </c>
      <c r="L65" s="141"/>
      <c r="M65" s="158"/>
      <c r="N65" s="123"/>
      <c r="O65" s="97">
        <f t="shared" si="7"/>
        <v>0</v>
      </c>
      <c r="P65" s="97">
        <f t="shared" si="8"/>
        <v>0</v>
      </c>
      <c r="Q65" s="97">
        <f t="shared" si="8"/>
        <v>0</v>
      </c>
    </row>
    <row r="66" spans="3:17">
      <c r="C66" s="141"/>
      <c r="D66" s="158"/>
      <c r="E66" s="123"/>
      <c r="F66" s="97">
        <f t="shared" si="6"/>
        <v>0</v>
      </c>
      <c r="G66" s="161"/>
      <c r="H66" s="142"/>
      <c r="I66" s="130" t="e">
        <f>VLOOKUP(H66,Presupuesto!$B$11:$C$565,2,0)</f>
        <v>#N/A</v>
      </c>
      <c r="J66" s="98" t="str">
        <f t="shared" si="9"/>
        <v>Investigación Científica</v>
      </c>
      <c r="K66" s="98" t="s">
        <v>411</v>
      </c>
      <c r="L66" s="141"/>
      <c r="M66" s="158"/>
      <c r="N66" s="123"/>
      <c r="O66" s="97">
        <f t="shared" si="7"/>
        <v>0</v>
      </c>
      <c r="P66" s="97">
        <f t="shared" si="8"/>
        <v>0</v>
      </c>
      <c r="Q66" s="97">
        <f t="shared" si="8"/>
        <v>0</v>
      </c>
    </row>
    <row r="67" spans="3:17">
      <c r="C67" s="141"/>
      <c r="D67" s="158"/>
      <c r="E67" s="123"/>
      <c r="F67" s="97">
        <f t="shared" si="6"/>
        <v>0</v>
      </c>
      <c r="G67" s="161"/>
      <c r="H67" s="142"/>
      <c r="I67" s="130" t="e">
        <f>VLOOKUP(H67,Presupuesto!$B$11:$C$565,2,0)</f>
        <v>#N/A</v>
      </c>
      <c r="J67" s="98" t="str">
        <f t="shared" si="9"/>
        <v>Investigación Científica</v>
      </c>
      <c r="K67" s="98" t="s">
        <v>411</v>
      </c>
      <c r="L67" s="141"/>
      <c r="M67" s="158"/>
      <c r="N67" s="123"/>
      <c r="O67" s="97">
        <f t="shared" si="7"/>
        <v>0</v>
      </c>
      <c r="P67" s="97">
        <f t="shared" si="8"/>
        <v>0</v>
      </c>
      <c r="Q67" s="97">
        <f t="shared" si="8"/>
        <v>0</v>
      </c>
    </row>
    <row r="68" spans="3:17">
      <c r="C68" s="141"/>
      <c r="D68" s="158"/>
      <c r="E68" s="123"/>
      <c r="F68" s="97">
        <f t="shared" si="6"/>
        <v>0</v>
      </c>
      <c r="G68" s="161"/>
      <c r="H68" s="142"/>
      <c r="I68" s="130" t="e">
        <f>VLOOKUP(H68,Presupuesto!$B$11:$C$565,2,0)</f>
        <v>#N/A</v>
      </c>
      <c r="J68" s="98" t="str">
        <f t="shared" si="9"/>
        <v>Investigación Científica</v>
      </c>
      <c r="K68" s="98" t="s">
        <v>411</v>
      </c>
      <c r="L68" s="141"/>
      <c r="M68" s="158"/>
      <c r="N68" s="123"/>
      <c r="O68" s="97">
        <f t="shared" si="7"/>
        <v>0</v>
      </c>
      <c r="P68" s="97">
        <f t="shared" si="8"/>
        <v>0</v>
      </c>
      <c r="Q68" s="97">
        <f t="shared" si="8"/>
        <v>0</v>
      </c>
    </row>
    <row r="69" spans="3:17">
      <c r="C69" s="141"/>
      <c r="D69" s="158"/>
      <c r="E69" s="123"/>
      <c r="F69" s="97">
        <f t="shared" si="6"/>
        <v>0</v>
      </c>
      <c r="G69" s="161"/>
      <c r="H69" s="142"/>
      <c r="I69" s="130" t="e">
        <f>VLOOKUP(H69,Presupuesto!$B$11:$C$565,2,0)</f>
        <v>#N/A</v>
      </c>
      <c r="J69" s="98" t="str">
        <f t="shared" si="9"/>
        <v>Investigación Científica</v>
      </c>
      <c r="K69" s="98" t="s">
        <v>411</v>
      </c>
      <c r="L69" s="141"/>
      <c r="M69" s="158"/>
      <c r="N69" s="123"/>
      <c r="O69" s="97">
        <f t="shared" si="7"/>
        <v>0</v>
      </c>
      <c r="P69" s="97">
        <f t="shared" si="8"/>
        <v>0</v>
      </c>
      <c r="Q69" s="97">
        <f t="shared" si="8"/>
        <v>0</v>
      </c>
    </row>
    <row r="70" spans="3:17">
      <c r="C70" s="141"/>
      <c r="D70" s="158"/>
      <c r="E70" s="123"/>
      <c r="F70" s="97">
        <f t="shared" si="6"/>
        <v>0</v>
      </c>
      <c r="G70" s="161"/>
      <c r="H70" s="142"/>
      <c r="I70" s="130" t="e">
        <f>VLOOKUP(H70,Presupuesto!$B$11:$C$565,2,0)</f>
        <v>#N/A</v>
      </c>
      <c r="J70" s="98" t="str">
        <f t="shared" si="9"/>
        <v>Investigación Científica</v>
      </c>
      <c r="K70" s="98" t="s">
        <v>411</v>
      </c>
      <c r="L70" s="141"/>
      <c r="M70" s="158"/>
      <c r="N70" s="123"/>
      <c r="O70" s="97">
        <f t="shared" si="7"/>
        <v>0</v>
      </c>
      <c r="P70" s="97">
        <f t="shared" si="8"/>
        <v>0</v>
      </c>
      <c r="Q70" s="97">
        <f t="shared" si="8"/>
        <v>0</v>
      </c>
    </row>
    <row r="71" spans="3:17">
      <c r="C71" s="141"/>
      <c r="D71" s="158"/>
      <c r="E71" s="123"/>
      <c r="F71" s="97">
        <f t="shared" si="6"/>
        <v>0</v>
      </c>
      <c r="G71" s="161"/>
      <c r="H71" s="142"/>
      <c r="I71" s="130" t="e">
        <f>VLOOKUP(H71,Presupuesto!$B$11:$C$565,2,0)</f>
        <v>#N/A</v>
      </c>
      <c r="J71" s="98" t="str">
        <f t="shared" si="9"/>
        <v>Investigación Científica</v>
      </c>
      <c r="K71" s="98" t="s">
        <v>411</v>
      </c>
      <c r="L71" s="141"/>
      <c r="M71" s="158"/>
      <c r="N71" s="123"/>
      <c r="O71" s="97">
        <f t="shared" si="7"/>
        <v>0</v>
      </c>
      <c r="P71" s="97">
        <f t="shared" si="8"/>
        <v>0</v>
      </c>
      <c r="Q71" s="97">
        <f t="shared" si="8"/>
        <v>0</v>
      </c>
    </row>
    <row r="72" spans="3:17">
      <c r="C72" s="141"/>
      <c r="D72" s="158"/>
      <c r="E72" s="123"/>
      <c r="F72" s="97">
        <f t="shared" si="6"/>
        <v>0</v>
      </c>
      <c r="G72" s="161"/>
      <c r="H72" s="142"/>
      <c r="I72" s="130" t="e">
        <f>VLOOKUP(H72,Presupuesto!$B$11:$C$565,2,0)</f>
        <v>#N/A</v>
      </c>
      <c r="J72" s="98" t="str">
        <f t="shared" si="9"/>
        <v>Investigación Científica</v>
      </c>
      <c r="K72" s="98" t="s">
        <v>411</v>
      </c>
      <c r="L72" s="141"/>
      <c r="M72" s="158"/>
      <c r="N72" s="123"/>
      <c r="O72" s="97">
        <f t="shared" si="7"/>
        <v>0</v>
      </c>
      <c r="P72" s="97">
        <f t="shared" si="8"/>
        <v>0</v>
      </c>
      <c r="Q72" s="97">
        <f t="shared" si="8"/>
        <v>0</v>
      </c>
    </row>
    <row r="73" spans="3:17">
      <c r="C73" s="141"/>
      <c r="D73" s="158"/>
      <c r="E73" s="123"/>
      <c r="F73" s="97">
        <f t="shared" si="6"/>
        <v>0</v>
      </c>
      <c r="G73" s="161"/>
      <c r="H73" s="142"/>
      <c r="I73" s="130" t="e">
        <f>VLOOKUP(H73,Presupuesto!$B$11:$C$565,2,0)</f>
        <v>#N/A</v>
      </c>
      <c r="J73" s="98" t="str">
        <f t="shared" si="9"/>
        <v>Investigación Científica</v>
      </c>
      <c r="K73" s="98" t="s">
        <v>411</v>
      </c>
      <c r="L73" s="141"/>
      <c r="M73" s="158"/>
      <c r="N73" s="123"/>
      <c r="O73" s="97">
        <f t="shared" si="7"/>
        <v>0</v>
      </c>
      <c r="P73" s="97">
        <f t="shared" si="8"/>
        <v>0</v>
      </c>
      <c r="Q73" s="97">
        <f t="shared" si="8"/>
        <v>0</v>
      </c>
    </row>
    <row r="74" spans="3:17">
      <c r="C74" s="141"/>
      <c r="D74" s="158"/>
      <c r="E74" s="123"/>
      <c r="F74" s="97">
        <f t="shared" si="6"/>
        <v>0</v>
      </c>
      <c r="G74" s="161"/>
      <c r="H74" s="142"/>
      <c r="I74" s="130" t="e">
        <f>VLOOKUP(H74,Presupuesto!$B$11:$C$565,2,0)</f>
        <v>#N/A</v>
      </c>
      <c r="J74" s="98" t="str">
        <f t="shared" si="9"/>
        <v>Investigación Científica</v>
      </c>
      <c r="K74" s="98" t="s">
        <v>411</v>
      </c>
      <c r="L74" s="141"/>
      <c r="M74" s="158"/>
      <c r="N74" s="123"/>
      <c r="O74" s="97">
        <f t="shared" si="7"/>
        <v>0</v>
      </c>
      <c r="P74" s="97">
        <f t="shared" si="8"/>
        <v>0</v>
      </c>
      <c r="Q74" s="97">
        <f t="shared" si="8"/>
        <v>0</v>
      </c>
    </row>
    <row r="75" spans="3:17">
      <c r="C75" s="141"/>
      <c r="D75" s="158"/>
      <c r="E75" s="123"/>
      <c r="F75" s="97">
        <f t="shared" si="6"/>
        <v>0</v>
      </c>
      <c r="G75" s="161"/>
      <c r="H75" s="142"/>
      <c r="I75" s="130" t="e">
        <f>VLOOKUP(H75,Presupuesto!$B$11:$C$565,2,0)</f>
        <v>#N/A</v>
      </c>
      <c r="J75" s="98" t="str">
        <f t="shared" si="9"/>
        <v>Investigación Científica</v>
      </c>
      <c r="K75" s="98" t="s">
        <v>411</v>
      </c>
      <c r="L75" s="141"/>
      <c r="M75" s="158"/>
      <c r="N75" s="123"/>
      <c r="O75" s="97">
        <f t="shared" si="7"/>
        <v>0</v>
      </c>
      <c r="P75" s="97">
        <f t="shared" si="8"/>
        <v>0</v>
      </c>
      <c r="Q75" s="97">
        <f t="shared" si="8"/>
        <v>0</v>
      </c>
    </row>
    <row r="76" spans="3:17">
      <c r="C76" s="141"/>
      <c r="D76" s="158"/>
      <c r="E76" s="123"/>
      <c r="F76" s="97">
        <f t="shared" si="6"/>
        <v>0</v>
      </c>
      <c r="G76" s="161"/>
      <c r="H76" s="142"/>
      <c r="I76" s="130" t="e">
        <f>VLOOKUP(H76,Presupuesto!$B$11:$C$565,2,0)</f>
        <v>#N/A</v>
      </c>
      <c r="J76" s="98" t="str">
        <f t="shared" si="9"/>
        <v>Investigación Científica</v>
      </c>
      <c r="K76" s="98" t="s">
        <v>411</v>
      </c>
      <c r="L76" s="141"/>
      <c r="M76" s="158"/>
      <c r="N76" s="123"/>
      <c r="O76" s="97">
        <f t="shared" si="7"/>
        <v>0</v>
      </c>
      <c r="P76" s="97">
        <f t="shared" si="8"/>
        <v>0</v>
      </c>
      <c r="Q76" s="97">
        <f t="shared" si="8"/>
        <v>0</v>
      </c>
    </row>
    <row r="77" spans="3:17">
      <c r="C77" s="141"/>
      <c r="D77" s="158"/>
      <c r="E77" s="123"/>
      <c r="F77" s="97">
        <f t="shared" si="6"/>
        <v>0</v>
      </c>
      <c r="G77" s="161"/>
      <c r="H77" s="142"/>
      <c r="I77" s="130" t="e">
        <f>VLOOKUP(H77,Presupuesto!$B$11:$C$565,2,0)</f>
        <v>#N/A</v>
      </c>
      <c r="J77" s="98" t="str">
        <f t="shared" si="9"/>
        <v>Investigación Científica</v>
      </c>
      <c r="K77" s="98" t="s">
        <v>411</v>
      </c>
      <c r="L77" s="141"/>
      <c r="M77" s="158"/>
      <c r="N77" s="123"/>
      <c r="O77" s="97">
        <f t="shared" si="7"/>
        <v>0</v>
      </c>
      <c r="P77" s="97">
        <f t="shared" si="8"/>
        <v>0</v>
      </c>
      <c r="Q77" s="97">
        <f t="shared" si="8"/>
        <v>0</v>
      </c>
    </row>
    <row r="78" spans="3:17">
      <c r="C78" s="141"/>
      <c r="D78" s="158"/>
      <c r="E78" s="123"/>
      <c r="F78" s="97">
        <f t="shared" si="6"/>
        <v>0</v>
      </c>
      <c r="G78" s="161"/>
      <c r="H78" s="142"/>
      <c r="I78" s="130" t="e">
        <f>VLOOKUP(H78,Presupuesto!$B$11:$C$565,2,0)</f>
        <v>#N/A</v>
      </c>
      <c r="J78" s="98" t="str">
        <f t="shared" si="9"/>
        <v>Investigación Científica</v>
      </c>
      <c r="K78" s="98" t="s">
        <v>411</v>
      </c>
      <c r="L78" s="141"/>
      <c r="M78" s="158"/>
      <c r="N78" s="123"/>
      <c r="O78" s="97">
        <f t="shared" si="7"/>
        <v>0</v>
      </c>
      <c r="P78" s="97">
        <f t="shared" si="8"/>
        <v>0</v>
      </c>
      <c r="Q78" s="97">
        <f t="shared" si="8"/>
        <v>0</v>
      </c>
    </row>
    <row r="79" spans="3:17">
      <c r="C79" s="141"/>
      <c r="D79" s="158"/>
      <c r="E79" s="123"/>
      <c r="F79" s="97">
        <f t="shared" si="6"/>
        <v>0</v>
      </c>
      <c r="G79" s="161"/>
      <c r="H79" s="142"/>
      <c r="I79" s="130" t="e">
        <f>VLOOKUP(H79,Presupuesto!$B$11:$C$565,2,0)</f>
        <v>#N/A</v>
      </c>
      <c r="J79" s="98" t="str">
        <f t="shared" si="9"/>
        <v>Investigación Científica</v>
      </c>
      <c r="K79" s="98" t="s">
        <v>411</v>
      </c>
      <c r="L79" s="141"/>
      <c r="M79" s="158"/>
      <c r="N79" s="123"/>
      <c r="O79" s="97">
        <f t="shared" si="7"/>
        <v>0</v>
      </c>
      <c r="P79" s="97">
        <f t="shared" si="8"/>
        <v>0</v>
      </c>
      <c r="Q79" s="97">
        <f t="shared" si="8"/>
        <v>0</v>
      </c>
    </row>
    <row r="80" spans="3:17">
      <c r="C80" s="141"/>
      <c r="D80" s="158"/>
      <c r="E80" s="123"/>
      <c r="F80" s="97">
        <f t="shared" si="6"/>
        <v>0</v>
      </c>
      <c r="G80" s="161"/>
      <c r="H80" s="142"/>
      <c r="I80" s="130" t="e">
        <f>VLOOKUP(H80,Presupuesto!$B$11:$C$565,2,0)</f>
        <v>#N/A</v>
      </c>
      <c r="J80" s="98" t="str">
        <f t="shared" si="9"/>
        <v>Investigación Científica</v>
      </c>
      <c r="K80" s="98" t="s">
        <v>411</v>
      </c>
      <c r="L80" s="141"/>
      <c r="M80" s="158"/>
      <c r="N80" s="123"/>
      <c r="O80" s="97">
        <f t="shared" si="7"/>
        <v>0</v>
      </c>
      <c r="P80" s="97">
        <f t="shared" ref="P80:Q93" si="10">$O80*P$16</f>
        <v>0</v>
      </c>
      <c r="Q80" s="97">
        <f t="shared" si="10"/>
        <v>0</v>
      </c>
    </row>
    <row r="81" spans="3:17">
      <c r="C81" s="143"/>
      <c r="D81" s="151"/>
      <c r="E81" s="118"/>
      <c r="F81" s="97">
        <f t="shared" si="6"/>
        <v>0</v>
      </c>
      <c r="G81" s="161"/>
      <c r="H81" s="144"/>
      <c r="I81" s="130" t="e">
        <f>VLOOKUP(H81,Presupuesto!$B$11:$C$565,2,0)</f>
        <v>#N/A</v>
      </c>
      <c r="J81" s="98" t="str">
        <f t="shared" si="9"/>
        <v>Investigación Científica</v>
      </c>
      <c r="K81" s="98" t="s">
        <v>411</v>
      </c>
      <c r="L81" s="143"/>
      <c r="M81" s="151"/>
      <c r="N81" s="118"/>
      <c r="O81" s="97">
        <f t="shared" si="7"/>
        <v>0</v>
      </c>
      <c r="P81" s="97">
        <f t="shared" si="10"/>
        <v>0</v>
      </c>
      <c r="Q81" s="97">
        <f t="shared" si="10"/>
        <v>0</v>
      </c>
    </row>
    <row r="82" spans="3:17">
      <c r="C82" s="143"/>
      <c r="D82" s="151"/>
      <c r="E82" s="118"/>
      <c r="F82" s="97">
        <f t="shared" si="6"/>
        <v>0</v>
      </c>
      <c r="G82" s="161"/>
      <c r="H82" s="144"/>
      <c r="I82" s="130" t="e">
        <f>VLOOKUP(H82,Presupuesto!$B$11:$C$565,2,0)</f>
        <v>#N/A</v>
      </c>
      <c r="J82" s="98" t="str">
        <f t="shared" si="9"/>
        <v>Investigación Científica</v>
      </c>
      <c r="K82" s="98" t="s">
        <v>411</v>
      </c>
      <c r="L82" s="143"/>
      <c r="M82" s="151"/>
      <c r="N82" s="118"/>
      <c r="O82" s="97">
        <f t="shared" si="7"/>
        <v>0</v>
      </c>
      <c r="P82" s="97">
        <f t="shared" si="10"/>
        <v>0</v>
      </c>
      <c r="Q82" s="97">
        <f t="shared" si="10"/>
        <v>0</v>
      </c>
    </row>
    <row r="83" spans="3:17">
      <c r="C83" s="143"/>
      <c r="D83" s="151"/>
      <c r="E83" s="118"/>
      <c r="F83" s="97">
        <f t="shared" si="6"/>
        <v>0</v>
      </c>
      <c r="G83" s="161"/>
      <c r="H83" s="144"/>
      <c r="I83" s="130" t="e">
        <f>VLOOKUP(H83,Presupuesto!$B$11:$C$565,2,0)</f>
        <v>#N/A</v>
      </c>
      <c r="J83" s="98" t="str">
        <f t="shared" si="9"/>
        <v>Investigación Científica</v>
      </c>
      <c r="K83" s="98" t="s">
        <v>411</v>
      </c>
      <c r="L83" s="143"/>
      <c r="M83" s="151"/>
      <c r="N83" s="118"/>
      <c r="O83" s="97">
        <f t="shared" si="7"/>
        <v>0</v>
      </c>
      <c r="P83" s="97">
        <f t="shared" si="10"/>
        <v>0</v>
      </c>
      <c r="Q83" s="97">
        <f t="shared" si="10"/>
        <v>0</v>
      </c>
    </row>
    <row r="84" spans="3:17">
      <c r="C84" s="143"/>
      <c r="D84" s="151"/>
      <c r="E84" s="118"/>
      <c r="F84" s="97">
        <f t="shared" si="6"/>
        <v>0</v>
      </c>
      <c r="G84" s="161"/>
      <c r="H84" s="144"/>
      <c r="I84" s="130" t="e">
        <f>VLOOKUP(H84,Presupuesto!$B$11:$C$565,2,0)</f>
        <v>#N/A</v>
      </c>
      <c r="J84" s="98" t="str">
        <f t="shared" si="9"/>
        <v>Investigación Científica</v>
      </c>
      <c r="K84" s="98" t="s">
        <v>411</v>
      </c>
      <c r="L84" s="143"/>
      <c r="M84" s="151"/>
      <c r="N84" s="118"/>
      <c r="O84" s="97">
        <f t="shared" si="7"/>
        <v>0</v>
      </c>
      <c r="P84" s="97">
        <f t="shared" si="10"/>
        <v>0</v>
      </c>
      <c r="Q84" s="97">
        <f t="shared" si="10"/>
        <v>0</v>
      </c>
    </row>
    <row r="85" spans="3:17">
      <c r="C85" s="143"/>
      <c r="D85" s="151"/>
      <c r="E85" s="118"/>
      <c r="F85" s="97">
        <f t="shared" si="6"/>
        <v>0</v>
      </c>
      <c r="G85" s="161"/>
      <c r="H85" s="144"/>
      <c r="I85" s="130" t="e">
        <f>VLOOKUP(H85,Presupuesto!$B$11:$C$565,2,0)</f>
        <v>#N/A</v>
      </c>
      <c r="J85" s="98" t="str">
        <f t="shared" si="9"/>
        <v>Investigación Científica</v>
      </c>
      <c r="K85" s="98" t="s">
        <v>411</v>
      </c>
      <c r="L85" s="143"/>
      <c r="M85" s="151"/>
      <c r="N85" s="118"/>
      <c r="O85" s="97">
        <f t="shared" si="7"/>
        <v>0</v>
      </c>
      <c r="P85" s="97">
        <f t="shared" si="10"/>
        <v>0</v>
      </c>
      <c r="Q85" s="97">
        <f t="shared" si="10"/>
        <v>0</v>
      </c>
    </row>
    <row r="86" spans="3:17">
      <c r="C86" s="143"/>
      <c r="D86" s="151"/>
      <c r="E86" s="118"/>
      <c r="F86" s="97">
        <f t="shared" si="6"/>
        <v>0</v>
      </c>
      <c r="G86" s="161"/>
      <c r="H86" s="144"/>
      <c r="I86" s="130" t="e">
        <f>VLOOKUP(H86,Presupuesto!$B$11:$C$565,2,0)</f>
        <v>#N/A</v>
      </c>
      <c r="J86" s="98" t="str">
        <f t="shared" si="9"/>
        <v>Investigación Científica</v>
      </c>
      <c r="K86" s="98" t="s">
        <v>411</v>
      </c>
      <c r="L86" s="143"/>
      <c r="M86" s="151"/>
      <c r="N86" s="118"/>
      <c r="O86" s="97">
        <f t="shared" si="7"/>
        <v>0</v>
      </c>
      <c r="P86" s="97">
        <f t="shared" si="10"/>
        <v>0</v>
      </c>
      <c r="Q86" s="97">
        <f t="shared" si="10"/>
        <v>0</v>
      </c>
    </row>
    <row r="87" spans="3:17">
      <c r="C87" s="143"/>
      <c r="D87" s="151"/>
      <c r="E87" s="118"/>
      <c r="F87" s="97">
        <f t="shared" si="6"/>
        <v>0</v>
      </c>
      <c r="G87" s="161"/>
      <c r="H87" s="144"/>
      <c r="I87" s="130" t="e">
        <f>VLOOKUP(H87,Presupuesto!$B$11:$C$565,2,0)</f>
        <v>#N/A</v>
      </c>
      <c r="J87" s="98" t="str">
        <f t="shared" si="9"/>
        <v>Investigación Científica</v>
      </c>
      <c r="K87" s="98" t="s">
        <v>411</v>
      </c>
      <c r="L87" s="143"/>
      <c r="M87" s="151"/>
      <c r="N87" s="118"/>
      <c r="O87" s="97">
        <f t="shared" si="7"/>
        <v>0</v>
      </c>
      <c r="P87" s="97">
        <f t="shared" si="10"/>
        <v>0</v>
      </c>
      <c r="Q87" s="97">
        <f t="shared" si="10"/>
        <v>0</v>
      </c>
    </row>
    <row r="88" spans="3:17">
      <c r="C88" s="143"/>
      <c r="D88" s="151"/>
      <c r="E88" s="118"/>
      <c r="F88" s="97">
        <f t="shared" si="6"/>
        <v>0</v>
      </c>
      <c r="G88" s="161"/>
      <c r="H88" s="144"/>
      <c r="I88" s="130" t="e">
        <f>VLOOKUP(H88,Presupuesto!$B$11:$C$565,2,0)</f>
        <v>#N/A</v>
      </c>
      <c r="J88" s="98" t="str">
        <f t="shared" si="9"/>
        <v>Investigación Científica</v>
      </c>
      <c r="K88" s="98" t="s">
        <v>411</v>
      </c>
      <c r="L88" s="143"/>
      <c r="M88" s="151"/>
      <c r="N88" s="118"/>
      <c r="O88" s="97">
        <f t="shared" si="7"/>
        <v>0</v>
      </c>
      <c r="P88" s="97">
        <f t="shared" si="10"/>
        <v>0</v>
      </c>
      <c r="Q88" s="97">
        <f t="shared" si="10"/>
        <v>0</v>
      </c>
    </row>
    <row r="89" spans="3:17">
      <c r="C89" s="145"/>
      <c r="D89" s="151"/>
      <c r="E89" s="118"/>
      <c r="F89" s="97">
        <f t="shared" si="6"/>
        <v>0</v>
      </c>
      <c r="G89" s="161"/>
      <c r="H89" s="146"/>
      <c r="I89" s="130" t="e">
        <f>VLOOKUP(H89,Presupuesto!$B$11:$C$565,2,0)</f>
        <v>#N/A</v>
      </c>
      <c r="J89" s="98" t="str">
        <f t="shared" si="9"/>
        <v>Investigación Científica</v>
      </c>
      <c r="K89" s="98" t="s">
        <v>402</v>
      </c>
      <c r="L89" s="145"/>
      <c r="M89" s="151"/>
      <c r="N89" s="118"/>
      <c r="O89" s="97">
        <f t="shared" si="7"/>
        <v>0</v>
      </c>
      <c r="P89" s="97">
        <f t="shared" si="10"/>
        <v>0</v>
      </c>
      <c r="Q89" s="97">
        <f t="shared" si="10"/>
        <v>0</v>
      </c>
    </row>
    <row r="90" spans="3:17">
      <c r="C90" s="145"/>
      <c r="D90" s="151"/>
      <c r="E90" s="118"/>
      <c r="F90" s="97">
        <f t="shared" si="6"/>
        <v>0</v>
      </c>
      <c r="G90" s="161"/>
      <c r="H90" s="146"/>
      <c r="I90" s="130" t="e">
        <f>VLOOKUP(H90,Presupuesto!$B$11:$C$565,2,0)</f>
        <v>#N/A</v>
      </c>
      <c r="J90" s="98" t="str">
        <f t="shared" si="9"/>
        <v>Investigación Científica</v>
      </c>
      <c r="K90" s="98" t="s">
        <v>411</v>
      </c>
      <c r="L90" s="145"/>
      <c r="M90" s="151"/>
      <c r="N90" s="118"/>
      <c r="O90" s="97">
        <f t="shared" si="7"/>
        <v>0</v>
      </c>
      <c r="P90" s="97">
        <f t="shared" si="10"/>
        <v>0</v>
      </c>
      <c r="Q90" s="97">
        <f t="shared" si="10"/>
        <v>0</v>
      </c>
    </row>
    <row r="91" spans="3:17">
      <c r="C91" s="145"/>
      <c r="D91" s="151"/>
      <c r="E91" s="118"/>
      <c r="F91" s="97">
        <f t="shared" si="6"/>
        <v>0</v>
      </c>
      <c r="G91" s="161"/>
      <c r="H91" s="146"/>
      <c r="I91" s="130" t="e">
        <f>VLOOKUP(H91,Presupuesto!$B$11:$C$565,2,0)</f>
        <v>#N/A</v>
      </c>
      <c r="J91" s="98" t="str">
        <f t="shared" si="9"/>
        <v>Investigación Científica</v>
      </c>
      <c r="K91" s="98" t="s">
        <v>411</v>
      </c>
      <c r="L91" s="145"/>
      <c r="M91" s="151"/>
      <c r="N91" s="118"/>
      <c r="O91" s="97">
        <f t="shared" si="7"/>
        <v>0</v>
      </c>
      <c r="P91" s="97">
        <f t="shared" si="10"/>
        <v>0</v>
      </c>
      <c r="Q91" s="97">
        <f t="shared" si="10"/>
        <v>0</v>
      </c>
    </row>
    <row r="92" spans="3:17">
      <c r="C92" s="145"/>
      <c r="D92" s="151"/>
      <c r="E92" s="118"/>
      <c r="F92" s="97">
        <f t="shared" si="6"/>
        <v>0</v>
      </c>
      <c r="G92" s="161"/>
      <c r="H92" s="146"/>
      <c r="I92" s="130" t="e">
        <f>VLOOKUP(H92,Presupuesto!$B$11:$C$565,2,0)</f>
        <v>#N/A</v>
      </c>
      <c r="J92" s="98" t="str">
        <f t="shared" si="9"/>
        <v>Investigación Científica</v>
      </c>
      <c r="K92" s="98" t="s">
        <v>411</v>
      </c>
      <c r="L92" s="145"/>
      <c r="M92" s="151"/>
      <c r="N92" s="118"/>
      <c r="O92" s="97">
        <f t="shared" si="7"/>
        <v>0</v>
      </c>
      <c r="P92" s="97">
        <f t="shared" si="10"/>
        <v>0</v>
      </c>
      <c r="Q92" s="97">
        <f t="shared" si="10"/>
        <v>0</v>
      </c>
    </row>
    <row r="93" spans="3:17" ht="15.75" thickBot="1">
      <c r="C93" s="147"/>
      <c r="D93" s="159"/>
      <c r="E93" s="103"/>
      <c r="F93" s="105">
        <f t="shared" si="6"/>
        <v>0</v>
      </c>
      <c r="G93" s="162"/>
      <c r="H93" s="148"/>
      <c r="I93" s="132" t="e">
        <f>VLOOKUP(H93,Presupuesto!$B$11:$C$565,2,0)</f>
        <v>#N/A</v>
      </c>
      <c r="J93" s="106" t="str">
        <f t="shared" si="9"/>
        <v>Investigación Científica</v>
      </c>
      <c r="K93" s="124" t="s">
        <v>393</v>
      </c>
      <c r="L93" s="147"/>
      <c r="M93" s="159"/>
      <c r="N93" s="103"/>
      <c r="O93" s="105">
        <f t="shared" si="7"/>
        <v>0</v>
      </c>
      <c r="P93" s="105">
        <f t="shared" si="10"/>
        <v>0</v>
      </c>
      <c r="Q93" s="105">
        <f t="shared" si="10"/>
        <v>0</v>
      </c>
    </row>
    <row r="94" spans="3:17">
      <c r="G94" s="86"/>
    </row>
    <row r="95" spans="3:17" ht="15.75" thickBot="1">
      <c r="G95" s="86"/>
    </row>
    <row r="96" spans="3:17" ht="15.75" thickBot="1">
      <c r="C96" s="157" t="s">
        <v>53</v>
      </c>
      <c r="D96" s="349">
        <f>SUM(F103:F136)</f>
        <v>0</v>
      </c>
      <c r="G96" s="79"/>
      <c r="H96" s="70"/>
      <c r="I96" s="70"/>
    </row>
    <row r="97" spans="3:17">
      <c r="G97" s="79"/>
      <c r="H97" s="70"/>
      <c r="I97" s="70"/>
    </row>
    <row r="98" spans="3:17">
      <c r="F98" s="70"/>
      <c r="G98" s="79"/>
      <c r="H98" s="70"/>
      <c r="I98" s="70"/>
    </row>
    <row r="99" spans="3:17" ht="15.75">
      <c r="C99" s="289" t="s">
        <v>391</v>
      </c>
      <c r="D99" s="345"/>
      <c r="F99" s="70"/>
      <c r="G99" s="79"/>
      <c r="H99" s="70"/>
      <c r="I99" s="70"/>
    </row>
    <row r="100" spans="3:17" ht="18.75">
      <c r="C100" s="209"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c r="F101" s="93"/>
      <c r="G101" s="76"/>
      <c r="H101" s="76"/>
      <c r="I101" s="76"/>
      <c r="L101" s="225"/>
      <c r="M101" s="226"/>
      <c r="N101" s="225"/>
      <c r="O101" s="225"/>
      <c r="P101" s="228" t="s">
        <v>468</v>
      </c>
      <c r="Q101" s="228" t="s">
        <v>469</v>
      </c>
    </row>
    <row r="102" spans="3:17" ht="30.75" thickBot="1">
      <c r="C102" s="129" t="s">
        <v>44</v>
      </c>
      <c r="D102" s="129" t="s">
        <v>55</v>
      </c>
      <c r="E102" s="136" t="s">
        <v>57</v>
      </c>
      <c r="F102" s="135" t="s">
        <v>27</v>
      </c>
      <c r="G102" s="133" t="s">
        <v>130</v>
      </c>
      <c r="H102" s="136" t="s">
        <v>46</v>
      </c>
      <c r="I102" s="133" t="s">
        <v>131</v>
      </c>
      <c r="J102" s="133" t="s">
        <v>409</v>
      </c>
      <c r="K102" s="133" t="s">
        <v>410</v>
      </c>
      <c r="L102" s="222" t="s">
        <v>21</v>
      </c>
      <c r="M102" s="222" t="s">
        <v>55</v>
      </c>
      <c r="N102" s="223" t="s">
        <v>466</v>
      </c>
      <c r="O102" s="224" t="s">
        <v>467</v>
      </c>
      <c r="P102" s="227">
        <v>0.7</v>
      </c>
      <c r="Q102" s="227">
        <v>0.3</v>
      </c>
    </row>
    <row r="103" spans="3:17">
      <c r="C103" s="141"/>
      <c r="D103" s="158"/>
      <c r="E103" s="123"/>
      <c r="F103" s="97">
        <f t="shared" ref="F103:F136" si="11">D103*E103</f>
        <v>0</v>
      </c>
      <c r="G103" s="161"/>
      <c r="H103" s="142"/>
      <c r="I103" s="130" t="e">
        <f>VLOOKUP(H103,Presupuesto!$B$11:$C$565,2,0)</f>
        <v>#N/A</v>
      </c>
      <c r="J103" s="217" t="s">
        <v>1358</v>
      </c>
      <c r="K103" s="98" t="s">
        <v>411</v>
      </c>
      <c r="L103" s="141"/>
      <c r="M103" s="158"/>
      <c r="N103" s="123"/>
      <c r="O103" s="97">
        <f t="shared" ref="O103:O136" si="12">M103*N103</f>
        <v>0</v>
      </c>
      <c r="P103" s="97">
        <f t="shared" ref="P103:Q122" si="13">$O103*P$16</f>
        <v>0</v>
      </c>
      <c r="Q103" s="97">
        <f t="shared" si="13"/>
        <v>0</v>
      </c>
    </row>
    <row r="104" spans="3:17">
      <c r="C104" s="141"/>
      <c r="D104" s="158"/>
      <c r="E104" s="123"/>
      <c r="F104" s="97">
        <f t="shared" si="11"/>
        <v>0</v>
      </c>
      <c r="G104" s="161"/>
      <c r="H104" s="142"/>
      <c r="I104" s="130" t="e">
        <f>VLOOKUP(H104,Presupuesto!$B$11:$C$565,2,0)</f>
        <v>#N/A</v>
      </c>
      <c r="J104" s="98" t="str">
        <f>$J$103</f>
        <v>Investigación Científica</v>
      </c>
      <c r="K104" s="98" t="s">
        <v>411</v>
      </c>
      <c r="L104" s="141"/>
      <c r="M104" s="158"/>
      <c r="N104" s="123"/>
      <c r="O104" s="97">
        <f t="shared" si="12"/>
        <v>0</v>
      </c>
      <c r="P104" s="97">
        <f t="shared" si="13"/>
        <v>0</v>
      </c>
      <c r="Q104" s="97">
        <f t="shared" si="13"/>
        <v>0</v>
      </c>
    </row>
    <row r="105" spans="3:17">
      <c r="C105" s="141"/>
      <c r="D105" s="158"/>
      <c r="E105" s="123"/>
      <c r="F105" s="97">
        <f t="shared" si="11"/>
        <v>0</v>
      </c>
      <c r="G105" s="161"/>
      <c r="H105" s="142"/>
      <c r="I105" s="130" t="e">
        <f>VLOOKUP(H105,Presupuesto!$B$11:$C$565,2,0)</f>
        <v>#N/A</v>
      </c>
      <c r="J105" s="98" t="str">
        <f t="shared" ref="J105:J136" si="14">$J$103</f>
        <v>Investigación Científica</v>
      </c>
      <c r="K105" s="98" t="s">
        <v>411</v>
      </c>
      <c r="L105" s="141"/>
      <c r="M105" s="158"/>
      <c r="N105" s="123"/>
      <c r="O105" s="97">
        <f t="shared" si="12"/>
        <v>0</v>
      </c>
      <c r="P105" s="97">
        <f t="shared" si="13"/>
        <v>0</v>
      </c>
      <c r="Q105" s="97">
        <f t="shared" si="13"/>
        <v>0</v>
      </c>
    </row>
    <row r="106" spans="3:17">
      <c r="C106" s="141"/>
      <c r="D106" s="158"/>
      <c r="E106" s="123"/>
      <c r="F106" s="97">
        <f t="shared" si="11"/>
        <v>0</v>
      </c>
      <c r="G106" s="161"/>
      <c r="H106" s="142"/>
      <c r="I106" s="130" t="e">
        <f>VLOOKUP(H106,Presupuesto!$B$11:$C$565,2,0)</f>
        <v>#N/A</v>
      </c>
      <c r="J106" s="98" t="str">
        <f t="shared" si="14"/>
        <v>Investigación Científica</v>
      </c>
      <c r="K106" s="98" t="s">
        <v>411</v>
      </c>
      <c r="L106" s="141"/>
      <c r="M106" s="158"/>
      <c r="N106" s="123"/>
      <c r="O106" s="97">
        <f t="shared" si="12"/>
        <v>0</v>
      </c>
      <c r="P106" s="97">
        <f t="shared" si="13"/>
        <v>0</v>
      </c>
      <c r="Q106" s="97">
        <f t="shared" si="13"/>
        <v>0</v>
      </c>
    </row>
    <row r="107" spans="3:17">
      <c r="C107" s="141"/>
      <c r="D107" s="158"/>
      <c r="E107" s="123"/>
      <c r="F107" s="97">
        <f t="shared" si="11"/>
        <v>0</v>
      </c>
      <c r="G107" s="161"/>
      <c r="H107" s="142"/>
      <c r="I107" s="130" t="e">
        <f>VLOOKUP(H107,Presupuesto!$B$11:$C$565,2,0)</f>
        <v>#N/A</v>
      </c>
      <c r="J107" s="98" t="str">
        <f t="shared" si="14"/>
        <v>Investigación Científica</v>
      </c>
      <c r="K107" s="98" t="s">
        <v>400</v>
      </c>
      <c r="L107" s="141"/>
      <c r="M107" s="158"/>
      <c r="N107" s="123"/>
      <c r="O107" s="97">
        <f t="shared" si="12"/>
        <v>0</v>
      </c>
      <c r="P107" s="97">
        <f t="shared" si="13"/>
        <v>0</v>
      </c>
      <c r="Q107" s="97">
        <f t="shared" si="13"/>
        <v>0</v>
      </c>
    </row>
    <row r="108" spans="3:17">
      <c r="C108" s="141"/>
      <c r="D108" s="158"/>
      <c r="E108" s="123"/>
      <c r="F108" s="97">
        <f t="shared" si="11"/>
        <v>0</v>
      </c>
      <c r="G108" s="161"/>
      <c r="H108" s="142"/>
      <c r="I108" s="130" t="e">
        <f>VLOOKUP(H108,Presupuesto!$B$11:$C$565,2,0)</f>
        <v>#N/A</v>
      </c>
      <c r="J108" s="98" t="str">
        <f t="shared" si="14"/>
        <v>Investigación Científica</v>
      </c>
      <c r="K108" s="98" t="s">
        <v>411</v>
      </c>
      <c r="L108" s="141"/>
      <c r="M108" s="158"/>
      <c r="N108" s="123"/>
      <c r="O108" s="97">
        <f t="shared" si="12"/>
        <v>0</v>
      </c>
      <c r="P108" s="97">
        <f t="shared" si="13"/>
        <v>0</v>
      </c>
      <c r="Q108" s="97">
        <f t="shared" si="13"/>
        <v>0</v>
      </c>
    </row>
    <row r="109" spans="3:17">
      <c r="C109" s="141"/>
      <c r="D109" s="158"/>
      <c r="E109" s="123"/>
      <c r="F109" s="97">
        <f t="shared" si="11"/>
        <v>0</v>
      </c>
      <c r="G109" s="161"/>
      <c r="H109" s="142"/>
      <c r="I109" s="130" t="e">
        <f>VLOOKUP(H109,Presupuesto!$B$11:$C$565,2,0)</f>
        <v>#N/A</v>
      </c>
      <c r="J109" s="98" t="str">
        <f t="shared" si="14"/>
        <v>Investigación Científica</v>
      </c>
      <c r="K109" s="98" t="s">
        <v>411</v>
      </c>
      <c r="L109" s="141"/>
      <c r="M109" s="158"/>
      <c r="N109" s="123"/>
      <c r="O109" s="97">
        <f t="shared" si="12"/>
        <v>0</v>
      </c>
      <c r="P109" s="97">
        <f t="shared" si="13"/>
        <v>0</v>
      </c>
      <c r="Q109" s="97">
        <f t="shared" si="13"/>
        <v>0</v>
      </c>
    </row>
    <row r="110" spans="3:17">
      <c r="C110" s="141"/>
      <c r="D110" s="158"/>
      <c r="E110" s="123"/>
      <c r="F110" s="97">
        <f t="shared" si="11"/>
        <v>0</v>
      </c>
      <c r="G110" s="161"/>
      <c r="H110" s="142"/>
      <c r="I110" s="130" t="e">
        <f>VLOOKUP(H110,Presupuesto!$B$11:$C$565,2,0)</f>
        <v>#N/A</v>
      </c>
      <c r="J110" s="98" t="str">
        <f t="shared" si="14"/>
        <v>Investigación Científica</v>
      </c>
      <c r="K110" s="98" t="s">
        <v>411</v>
      </c>
      <c r="L110" s="141"/>
      <c r="M110" s="158"/>
      <c r="N110" s="123"/>
      <c r="O110" s="97">
        <f t="shared" si="12"/>
        <v>0</v>
      </c>
      <c r="P110" s="97">
        <f t="shared" si="13"/>
        <v>0</v>
      </c>
      <c r="Q110" s="97">
        <f t="shared" si="13"/>
        <v>0</v>
      </c>
    </row>
    <row r="111" spans="3:17">
      <c r="C111" s="141"/>
      <c r="D111" s="158"/>
      <c r="E111" s="123"/>
      <c r="F111" s="97">
        <f t="shared" si="11"/>
        <v>0</v>
      </c>
      <c r="G111" s="161"/>
      <c r="H111" s="142"/>
      <c r="I111" s="130" t="e">
        <f>VLOOKUP(H111,Presupuesto!$B$11:$C$565,2,0)</f>
        <v>#N/A</v>
      </c>
      <c r="J111" s="98" t="str">
        <f t="shared" si="14"/>
        <v>Investigación Científica</v>
      </c>
      <c r="K111" s="98" t="s">
        <v>411</v>
      </c>
      <c r="L111" s="141"/>
      <c r="M111" s="158"/>
      <c r="N111" s="123"/>
      <c r="O111" s="97">
        <f t="shared" si="12"/>
        <v>0</v>
      </c>
      <c r="P111" s="97">
        <f t="shared" si="13"/>
        <v>0</v>
      </c>
      <c r="Q111" s="97">
        <f t="shared" si="13"/>
        <v>0</v>
      </c>
    </row>
    <row r="112" spans="3:17">
      <c r="C112" s="141"/>
      <c r="D112" s="158"/>
      <c r="E112" s="123"/>
      <c r="F112" s="97">
        <f t="shared" si="11"/>
        <v>0</v>
      </c>
      <c r="G112" s="161"/>
      <c r="H112" s="142"/>
      <c r="I112" s="130" t="e">
        <f>VLOOKUP(H112,Presupuesto!$B$11:$C$565,2,0)</f>
        <v>#N/A</v>
      </c>
      <c r="J112" s="98" t="str">
        <f t="shared" si="14"/>
        <v>Investigación Científica</v>
      </c>
      <c r="K112" s="98" t="s">
        <v>411</v>
      </c>
      <c r="L112" s="141"/>
      <c r="M112" s="158"/>
      <c r="N112" s="123"/>
      <c r="O112" s="97">
        <f t="shared" si="12"/>
        <v>0</v>
      </c>
      <c r="P112" s="97">
        <f t="shared" si="13"/>
        <v>0</v>
      </c>
      <c r="Q112" s="97">
        <f t="shared" si="13"/>
        <v>0</v>
      </c>
    </row>
    <row r="113" spans="3:17">
      <c r="C113" s="141"/>
      <c r="D113" s="158"/>
      <c r="E113" s="123"/>
      <c r="F113" s="97">
        <f t="shared" si="11"/>
        <v>0</v>
      </c>
      <c r="G113" s="161"/>
      <c r="H113" s="142"/>
      <c r="I113" s="130" t="e">
        <f>VLOOKUP(H113,Presupuesto!$B$11:$C$565,2,0)</f>
        <v>#N/A</v>
      </c>
      <c r="J113" s="98" t="str">
        <f t="shared" si="14"/>
        <v>Investigación Científica</v>
      </c>
      <c r="K113" s="98" t="s">
        <v>411</v>
      </c>
      <c r="L113" s="141"/>
      <c r="M113" s="158"/>
      <c r="N113" s="123"/>
      <c r="O113" s="97">
        <f t="shared" si="12"/>
        <v>0</v>
      </c>
      <c r="P113" s="97">
        <f t="shared" si="13"/>
        <v>0</v>
      </c>
      <c r="Q113" s="97">
        <f t="shared" si="13"/>
        <v>0</v>
      </c>
    </row>
    <row r="114" spans="3:17">
      <c r="C114" s="141"/>
      <c r="D114" s="158"/>
      <c r="E114" s="123"/>
      <c r="F114" s="97">
        <f t="shared" si="11"/>
        <v>0</v>
      </c>
      <c r="G114" s="161"/>
      <c r="H114" s="142"/>
      <c r="I114" s="130" t="e">
        <f>VLOOKUP(H114,Presupuesto!$B$11:$C$565,2,0)</f>
        <v>#N/A</v>
      </c>
      <c r="J114" s="98" t="str">
        <f t="shared" si="14"/>
        <v>Investigación Científica</v>
      </c>
      <c r="K114" s="98" t="s">
        <v>411</v>
      </c>
      <c r="L114" s="141"/>
      <c r="M114" s="158"/>
      <c r="N114" s="123"/>
      <c r="O114" s="97">
        <f t="shared" si="12"/>
        <v>0</v>
      </c>
      <c r="P114" s="97">
        <f t="shared" si="13"/>
        <v>0</v>
      </c>
      <c r="Q114" s="97">
        <f t="shared" si="13"/>
        <v>0</v>
      </c>
    </row>
    <row r="115" spans="3:17">
      <c r="C115" s="141"/>
      <c r="D115" s="158"/>
      <c r="E115" s="123"/>
      <c r="F115" s="97">
        <f t="shared" si="11"/>
        <v>0</v>
      </c>
      <c r="G115" s="161"/>
      <c r="H115" s="142"/>
      <c r="I115" s="130" t="e">
        <f>VLOOKUP(H115,Presupuesto!$B$11:$C$565,2,0)</f>
        <v>#N/A</v>
      </c>
      <c r="J115" s="98" t="str">
        <f t="shared" si="14"/>
        <v>Investigación Científica</v>
      </c>
      <c r="K115" s="98" t="s">
        <v>411</v>
      </c>
      <c r="L115" s="141"/>
      <c r="M115" s="158"/>
      <c r="N115" s="123"/>
      <c r="O115" s="97">
        <f t="shared" si="12"/>
        <v>0</v>
      </c>
      <c r="P115" s="97">
        <f t="shared" si="13"/>
        <v>0</v>
      </c>
      <c r="Q115" s="97">
        <f t="shared" si="13"/>
        <v>0</v>
      </c>
    </row>
    <row r="116" spans="3:17">
      <c r="C116" s="141"/>
      <c r="D116" s="158"/>
      <c r="E116" s="123"/>
      <c r="F116" s="97">
        <f t="shared" si="11"/>
        <v>0</v>
      </c>
      <c r="G116" s="161"/>
      <c r="H116" s="142"/>
      <c r="I116" s="130" t="e">
        <f>VLOOKUP(H116,Presupuesto!$B$11:$C$565,2,0)</f>
        <v>#N/A</v>
      </c>
      <c r="J116" s="98" t="str">
        <f t="shared" si="14"/>
        <v>Investigación Científica</v>
      </c>
      <c r="K116" s="98" t="s">
        <v>411</v>
      </c>
      <c r="L116" s="141"/>
      <c r="M116" s="158"/>
      <c r="N116" s="123"/>
      <c r="O116" s="97">
        <f t="shared" si="12"/>
        <v>0</v>
      </c>
      <c r="P116" s="97">
        <f t="shared" si="13"/>
        <v>0</v>
      </c>
      <c r="Q116" s="97">
        <f t="shared" si="13"/>
        <v>0</v>
      </c>
    </row>
    <row r="117" spans="3:17">
      <c r="C117" s="141"/>
      <c r="D117" s="158"/>
      <c r="E117" s="123"/>
      <c r="F117" s="97">
        <f t="shared" si="11"/>
        <v>0</v>
      </c>
      <c r="G117" s="161"/>
      <c r="H117" s="142"/>
      <c r="I117" s="130" t="e">
        <f>VLOOKUP(H117,Presupuesto!$B$11:$C$565,2,0)</f>
        <v>#N/A</v>
      </c>
      <c r="J117" s="98" t="str">
        <f t="shared" si="14"/>
        <v>Investigación Científica</v>
      </c>
      <c r="K117" s="98" t="s">
        <v>411</v>
      </c>
      <c r="L117" s="141"/>
      <c r="M117" s="158"/>
      <c r="N117" s="123"/>
      <c r="O117" s="97">
        <f t="shared" si="12"/>
        <v>0</v>
      </c>
      <c r="P117" s="97">
        <f t="shared" si="13"/>
        <v>0</v>
      </c>
      <c r="Q117" s="97">
        <f t="shared" si="13"/>
        <v>0</v>
      </c>
    </row>
    <row r="118" spans="3:17">
      <c r="C118" s="141"/>
      <c r="D118" s="158"/>
      <c r="E118" s="123"/>
      <c r="F118" s="97">
        <f t="shared" si="11"/>
        <v>0</v>
      </c>
      <c r="G118" s="161"/>
      <c r="H118" s="142"/>
      <c r="I118" s="130" t="e">
        <f>VLOOKUP(H118,Presupuesto!$B$11:$C$565,2,0)</f>
        <v>#N/A</v>
      </c>
      <c r="J118" s="98" t="str">
        <f t="shared" si="14"/>
        <v>Investigación Científica</v>
      </c>
      <c r="K118" s="98" t="s">
        <v>411</v>
      </c>
      <c r="L118" s="141"/>
      <c r="M118" s="158"/>
      <c r="N118" s="123"/>
      <c r="O118" s="97">
        <f t="shared" si="12"/>
        <v>0</v>
      </c>
      <c r="P118" s="97">
        <f t="shared" si="13"/>
        <v>0</v>
      </c>
      <c r="Q118" s="97">
        <f t="shared" si="13"/>
        <v>0</v>
      </c>
    </row>
    <row r="119" spans="3:17">
      <c r="C119" s="141"/>
      <c r="D119" s="158"/>
      <c r="E119" s="123"/>
      <c r="F119" s="97">
        <f t="shared" si="11"/>
        <v>0</v>
      </c>
      <c r="G119" s="161"/>
      <c r="H119" s="142"/>
      <c r="I119" s="130" t="e">
        <f>VLOOKUP(H119,Presupuesto!$B$11:$C$565,2,0)</f>
        <v>#N/A</v>
      </c>
      <c r="J119" s="98" t="str">
        <f t="shared" si="14"/>
        <v>Investigación Científica</v>
      </c>
      <c r="K119" s="98" t="s">
        <v>411</v>
      </c>
      <c r="L119" s="141"/>
      <c r="M119" s="158"/>
      <c r="N119" s="123"/>
      <c r="O119" s="97">
        <f t="shared" si="12"/>
        <v>0</v>
      </c>
      <c r="P119" s="97">
        <f t="shared" si="13"/>
        <v>0</v>
      </c>
      <c r="Q119" s="97">
        <f t="shared" si="13"/>
        <v>0</v>
      </c>
    </row>
    <row r="120" spans="3:17">
      <c r="C120" s="141"/>
      <c r="D120" s="158"/>
      <c r="E120" s="123"/>
      <c r="F120" s="97">
        <f t="shared" si="11"/>
        <v>0</v>
      </c>
      <c r="G120" s="161"/>
      <c r="H120" s="142"/>
      <c r="I120" s="130" t="e">
        <f>VLOOKUP(H120,Presupuesto!$B$11:$C$565,2,0)</f>
        <v>#N/A</v>
      </c>
      <c r="J120" s="98" t="str">
        <f t="shared" si="14"/>
        <v>Investigación Científica</v>
      </c>
      <c r="K120" s="98" t="s">
        <v>411</v>
      </c>
      <c r="L120" s="141"/>
      <c r="M120" s="158"/>
      <c r="N120" s="123"/>
      <c r="O120" s="97">
        <f t="shared" si="12"/>
        <v>0</v>
      </c>
      <c r="P120" s="97">
        <f t="shared" si="13"/>
        <v>0</v>
      </c>
      <c r="Q120" s="97">
        <f t="shared" si="13"/>
        <v>0</v>
      </c>
    </row>
    <row r="121" spans="3:17">
      <c r="C121" s="141"/>
      <c r="D121" s="158"/>
      <c r="E121" s="123"/>
      <c r="F121" s="97">
        <f t="shared" si="11"/>
        <v>0</v>
      </c>
      <c r="G121" s="161"/>
      <c r="H121" s="142"/>
      <c r="I121" s="130" t="e">
        <f>VLOOKUP(H121,Presupuesto!$B$11:$C$565,2,0)</f>
        <v>#N/A</v>
      </c>
      <c r="J121" s="98" t="str">
        <f t="shared" si="14"/>
        <v>Investigación Científica</v>
      </c>
      <c r="K121" s="98" t="s">
        <v>411</v>
      </c>
      <c r="L121" s="141"/>
      <c r="M121" s="158"/>
      <c r="N121" s="123"/>
      <c r="O121" s="97">
        <f t="shared" si="12"/>
        <v>0</v>
      </c>
      <c r="P121" s="97">
        <f t="shared" si="13"/>
        <v>0</v>
      </c>
      <c r="Q121" s="97">
        <f t="shared" si="13"/>
        <v>0</v>
      </c>
    </row>
    <row r="122" spans="3:17">
      <c r="C122" s="141"/>
      <c r="D122" s="158"/>
      <c r="E122" s="123"/>
      <c r="F122" s="97">
        <f t="shared" si="11"/>
        <v>0</v>
      </c>
      <c r="G122" s="161"/>
      <c r="H122" s="142"/>
      <c r="I122" s="130" t="e">
        <f>VLOOKUP(H122,Presupuesto!$B$11:$C$565,2,0)</f>
        <v>#N/A</v>
      </c>
      <c r="J122" s="98" t="str">
        <f t="shared" si="14"/>
        <v>Investigación Científica</v>
      </c>
      <c r="K122" s="98" t="s">
        <v>411</v>
      </c>
      <c r="L122" s="141"/>
      <c r="M122" s="158"/>
      <c r="N122" s="123"/>
      <c r="O122" s="97">
        <f t="shared" si="12"/>
        <v>0</v>
      </c>
      <c r="P122" s="97">
        <f t="shared" si="13"/>
        <v>0</v>
      </c>
      <c r="Q122" s="97">
        <f t="shared" si="13"/>
        <v>0</v>
      </c>
    </row>
    <row r="123" spans="3:17">
      <c r="C123" s="141"/>
      <c r="D123" s="158"/>
      <c r="E123" s="123"/>
      <c r="F123" s="97">
        <f t="shared" si="11"/>
        <v>0</v>
      </c>
      <c r="G123" s="161"/>
      <c r="H123" s="142"/>
      <c r="I123" s="130" t="e">
        <f>VLOOKUP(H123,Presupuesto!$B$11:$C$565,2,0)</f>
        <v>#N/A</v>
      </c>
      <c r="J123" s="98" t="str">
        <f t="shared" si="14"/>
        <v>Investigación Científica</v>
      </c>
      <c r="K123" s="98" t="s">
        <v>411</v>
      </c>
      <c r="L123" s="141"/>
      <c r="M123" s="158"/>
      <c r="N123" s="123"/>
      <c r="O123" s="97">
        <f t="shared" si="12"/>
        <v>0</v>
      </c>
      <c r="P123" s="97">
        <f t="shared" ref="P123:Q136" si="15">$O123*P$16</f>
        <v>0</v>
      </c>
      <c r="Q123" s="97">
        <f t="shared" si="15"/>
        <v>0</v>
      </c>
    </row>
    <row r="124" spans="3:17">
      <c r="C124" s="143"/>
      <c r="D124" s="151"/>
      <c r="E124" s="118"/>
      <c r="F124" s="97">
        <f t="shared" si="11"/>
        <v>0</v>
      </c>
      <c r="G124" s="161"/>
      <c r="H124" s="144"/>
      <c r="I124" s="130" t="e">
        <f>VLOOKUP(H124,Presupuesto!$B$11:$C$565,2,0)</f>
        <v>#N/A</v>
      </c>
      <c r="J124" s="98" t="str">
        <f t="shared" si="14"/>
        <v>Investigación Científica</v>
      </c>
      <c r="K124" s="98" t="s">
        <v>411</v>
      </c>
      <c r="L124" s="143"/>
      <c r="M124" s="151"/>
      <c r="N124" s="118"/>
      <c r="O124" s="97">
        <f t="shared" si="12"/>
        <v>0</v>
      </c>
      <c r="P124" s="97">
        <f t="shared" si="15"/>
        <v>0</v>
      </c>
      <c r="Q124" s="97">
        <f t="shared" si="15"/>
        <v>0</v>
      </c>
    </row>
    <row r="125" spans="3:17">
      <c r="C125" s="143"/>
      <c r="D125" s="151"/>
      <c r="E125" s="118"/>
      <c r="F125" s="97">
        <f t="shared" si="11"/>
        <v>0</v>
      </c>
      <c r="G125" s="161"/>
      <c r="H125" s="144"/>
      <c r="I125" s="130" t="e">
        <f>VLOOKUP(H125,Presupuesto!$B$11:$C$565,2,0)</f>
        <v>#N/A</v>
      </c>
      <c r="J125" s="98" t="str">
        <f t="shared" si="14"/>
        <v>Investigación Científica</v>
      </c>
      <c r="K125" s="98" t="s">
        <v>411</v>
      </c>
      <c r="L125" s="143"/>
      <c r="M125" s="151"/>
      <c r="N125" s="118"/>
      <c r="O125" s="97">
        <f t="shared" si="12"/>
        <v>0</v>
      </c>
      <c r="P125" s="97">
        <f t="shared" si="15"/>
        <v>0</v>
      </c>
      <c r="Q125" s="97">
        <f t="shared" si="15"/>
        <v>0</v>
      </c>
    </row>
    <row r="126" spans="3:17">
      <c r="C126" s="143"/>
      <c r="D126" s="151"/>
      <c r="E126" s="118"/>
      <c r="F126" s="97">
        <f t="shared" si="11"/>
        <v>0</v>
      </c>
      <c r="G126" s="161"/>
      <c r="H126" s="144"/>
      <c r="I126" s="130" t="e">
        <f>VLOOKUP(H126,Presupuesto!$B$11:$C$565,2,0)</f>
        <v>#N/A</v>
      </c>
      <c r="J126" s="98" t="str">
        <f t="shared" si="14"/>
        <v>Investigación Científica</v>
      </c>
      <c r="K126" s="98" t="s">
        <v>411</v>
      </c>
      <c r="L126" s="143"/>
      <c r="M126" s="151"/>
      <c r="N126" s="118"/>
      <c r="O126" s="97">
        <f t="shared" si="12"/>
        <v>0</v>
      </c>
      <c r="P126" s="97">
        <f t="shared" si="15"/>
        <v>0</v>
      </c>
      <c r="Q126" s="97">
        <f t="shared" si="15"/>
        <v>0</v>
      </c>
    </row>
    <row r="127" spans="3:17">
      <c r="C127" s="143"/>
      <c r="D127" s="151"/>
      <c r="E127" s="118"/>
      <c r="F127" s="97">
        <f t="shared" si="11"/>
        <v>0</v>
      </c>
      <c r="G127" s="161"/>
      <c r="H127" s="144"/>
      <c r="I127" s="130" t="e">
        <f>VLOOKUP(H127,Presupuesto!$B$11:$C$565,2,0)</f>
        <v>#N/A</v>
      </c>
      <c r="J127" s="98" t="str">
        <f t="shared" si="14"/>
        <v>Investigación Científica</v>
      </c>
      <c r="K127" s="98" t="s">
        <v>411</v>
      </c>
      <c r="L127" s="143"/>
      <c r="M127" s="151"/>
      <c r="N127" s="118"/>
      <c r="O127" s="97">
        <f t="shared" si="12"/>
        <v>0</v>
      </c>
      <c r="P127" s="97">
        <f t="shared" si="15"/>
        <v>0</v>
      </c>
      <c r="Q127" s="97">
        <f t="shared" si="15"/>
        <v>0</v>
      </c>
    </row>
    <row r="128" spans="3:17">
      <c r="C128" s="143"/>
      <c r="D128" s="151"/>
      <c r="E128" s="118"/>
      <c r="F128" s="97">
        <f t="shared" si="11"/>
        <v>0</v>
      </c>
      <c r="G128" s="161"/>
      <c r="H128" s="144"/>
      <c r="I128" s="130" t="e">
        <f>VLOOKUP(H128,Presupuesto!$B$11:$C$565,2,0)</f>
        <v>#N/A</v>
      </c>
      <c r="J128" s="98" t="str">
        <f t="shared" si="14"/>
        <v>Investigación Científica</v>
      </c>
      <c r="K128" s="98" t="s">
        <v>411</v>
      </c>
      <c r="L128" s="143"/>
      <c r="M128" s="151"/>
      <c r="N128" s="118"/>
      <c r="O128" s="97">
        <f t="shared" si="12"/>
        <v>0</v>
      </c>
      <c r="P128" s="97">
        <f t="shared" si="15"/>
        <v>0</v>
      </c>
      <c r="Q128" s="97">
        <f t="shared" si="15"/>
        <v>0</v>
      </c>
    </row>
    <row r="129" spans="3:17">
      <c r="C129" s="143"/>
      <c r="D129" s="151"/>
      <c r="E129" s="118"/>
      <c r="F129" s="97">
        <f t="shared" si="11"/>
        <v>0</v>
      </c>
      <c r="G129" s="161"/>
      <c r="H129" s="144"/>
      <c r="I129" s="130" t="e">
        <f>VLOOKUP(H129,Presupuesto!$B$11:$C$565,2,0)</f>
        <v>#N/A</v>
      </c>
      <c r="J129" s="98" t="str">
        <f t="shared" si="14"/>
        <v>Investigación Científica</v>
      </c>
      <c r="K129" s="98" t="s">
        <v>411</v>
      </c>
      <c r="L129" s="143"/>
      <c r="M129" s="151"/>
      <c r="N129" s="118"/>
      <c r="O129" s="97">
        <f t="shared" si="12"/>
        <v>0</v>
      </c>
      <c r="P129" s="97">
        <f t="shared" si="15"/>
        <v>0</v>
      </c>
      <c r="Q129" s="97">
        <f t="shared" si="15"/>
        <v>0</v>
      </c>
    </row>
    <row r="130" spans="3:17">
      <c r="C130" s="143"/>
      <c r="D130" s="151"/>
      <c r="E130" s="118"/>
      <c r="F130" s="97">
        <f t="shared" si="11"/>
        <v>0</v>
      </c>
      <c r="G130" s="161"/>
      <c r="H130" s="144"/>
      <c r="I130" s="130" t="e">
        <f>VLOOKUP(H130,Presupuesto!$B$11:$C$565,2,0)</f>
        <v>#N/A</v>
      </c>
      <c r="J130" s="98" t="str">
        <f t="shared" si="14"/>
        <v>Investigación Científica</v>
      </c>
      <c r="K130" s="98" t="s">
        <v>411</v>
      </c>
      <c r="L130" s="143"/>
      <c r="M130" s="151"/>
      <c r="N130" s="118"/>
      <c r="O130" s="97">
        <f t="shared" si="12"/>
        <v>0</v>
      </c>
      <c r="P130" s="97">
        <f t="shared" si="15"/>
        <v>0</v>
      </c>
      <c r="Q130" s="97">
        <f t="shared" si="15"/>
        <v>0</v>
      </c>
    </row>
    <row r="131" spans="3:17">
      <c r="C131" s="143"/>
      <c r="D131" s="151"/>
      <c r="E131" s="118"/>
      <c r="F131" s="97">
        <f t="shared" si="11"/>
        <v>0</v>
      </c>
      <c r="G131" s="161"/>
      <c r="H131" s="144"/>
      <c r="I131" s="130" t="e">
        <f>VLOOKUP(H131,Presupuesto!$B$11:$C$565,2,0)</f>
        <v>#N/A</v>
      </c>
      <c r="J131" s="98" t="str">
        <f t="shared" si="14"/>
        <v>Investigación Científica</v>
      </c>
      <c r="K131" s="98" t="s">
        <v>411</v>
      </c>
      <c r="L131" s="143"/>
      <c r="M131" s="151"/>
      <c r="N131" s="118"/>
      <c r="O131" s="97">
        <f t="shared" si="12"/>
        <v>0</v>
      </c>
      <c r="P131" s="97">
        <f t="shared" si="15"/>
        <v>0</v>
      </c>
      <c r="Q131" s="97">
        <f t="shared" si="15"/>
        <v>0</v>
      </c>
    </row>
    <row r="132" spans="3:17">
      <c r="C132" s="145"/>
      <c r="D132" s="151"/>
      <c r="E132" s="118"/>
      <c r="F132" s="97">
        <f t="shared" si="11"/>
        <v>0</v>
      </c>
      <c r="G132" s="161"/>
      <c r="H132" s="146"/>
      <c r="I132" s="130" t="e">
        <f>VLOOKUP(H132,Presupuesto!$B$11:$C$565,2,0)</f>
        <v>#N/A</v>
      </c>
      <c r="J132" s="98" t="str">
        <f t="shared" si="14"/>
        <v>Investigación Científica</v>
      </c>
      <c r="K132" s="98" t="s">
        <v>402</v>
      </c>
      <c r="L132" s="145"/>
      <c r="M132" s="151"/>
      <c r="N132" s="118"/>
      <c r="O132" s="97">
        <f t="shared" si="12"/>
        <v>0</v>
      </c>
      <c r="P132" s="97">
        <f t="shared" si="15"/>
        <v>0</v>
      </c>
      <c r="Q132" s="97">
        <f t="shared" si="15"/>
        <v>0</v>
      </c>
    </row>
    <row r="133" spans="3:17">
      <c r="C133" s="145"/>
      <c r="D133" s="151"/>
      <c r="E133" s="118"/>
      <c r="F133" s="97">
        <f t="shared" si="11"/>
        <v>0</v>
      </c>
      <c r="G133" s="161"/>
      <c r="H133" s="146"/>
      <c r="I133" s="130" t="e">
        <f>VLOOKUP(H133,Presupuesto!$B$11:$C$565,2,0)</f>
        <v>#N/A</v>
      </c>
      <c r="J133" s="98" t="str">
        <f t="shared" si="14"/>
        <v>Investigación Científica</v>
      </c>
      <c r="K133" s="98" t="s">
        <v>411</v>
      </c>
      <c r="L133" s="145"/>
      <c r="M133" s="151"/>
      <c r="N133" s="118"/>
      <c r="O133" s="97">
        <f t="shared" si="12"/>
        <v>0</v>
      </c>
      <c r="P133" s="97">
        <f t="shared" si="15"/>
        <v>0</v>
      </c>
      <c r="Q133" s="97">
        <f t="shared" si="15"/>
        <v>0</v>
      </c>
    </row>
    <row r="134" spans="3:17">
      <c r="C134" s="145"/>
      <c r="D134" s="151"/>
      <c r="E134" s="118"/>
      <c r="F134" s="97">
        <f t="shared" si="11"/>
        <v>0</v>
      </c>
      <c r="G134" s="161"/>
      <c r="H134" s="146"/>
      <c r="I134" s="130" t="e">
        <f>VLOOKUP(H134,Presupuesto!$B$11:$C$565,2,0)</f>
        <v>#N/A</v>
      </c>
      <c r="J134" s="98" t="str">
        <f t="shared" si="14"/>
        <v>Investigación Científica</v>
      </c>
      <c r="K134" s="98" t="s">
        <v>411</v>
      </c>
      <c r="L134" s="145"/>
      <c r="M134" s="151"/>
      <c r="N134" s="118"/>
      <c r="O134" s="97">
        <f t="shared" si="12"/>
        <v>0</v>
      </c>
      <c r="P134" s="97">
        <f t="shared" si="15"/>
        <v>0</v>
      </c>
      <c r="Q134" s="97">
        <f t="shared" si="15"/>
        <v>0</v>
      </c>
    </row>
    <row r="135" spans="3:17">
      <c r="C135" s="145"/>
      <c r="D135" s="151"/>
      <c r="E135" s="118"/>
      <c r="F135" s="97">
        <f t="shared" si="11"/>
        <v>0</v>
      </c>
      <c r="G135" s="161"/>
      <c r="H135" s="146"/>
      <c r="I135" s="130" t="e">
        <f>VLOOKUP(H135,Presupuesto!$B$11:$C$565,2,0)</f>
        <v>#N/A</v>
      </c>
      <c r="J135" s="98" t="str">
        <f t="shared" si="14"/>
        <v>Investigación Científica</v>
      </c>
      <c r="K135" s="98" t="s">
        <v>411</v>
      </c>
      <c r="L135" s="145"/>
      <c r="M135" s="151"/>
      <c r="N135" s="118"/>
      <c r="O135" s="97">
        <f t="shared" si="12"/>
        <v>0</v>
      </c>
      <c r="P135" s="97">
        <f t="shared" si="15"/>
        <v>0</v>
      </c>
      <c r="Q135" s="97">
        <f t="shared" si="15"/>
        <v>0</v>
      </c>
    </row>
    <row r="136" spans="3:17" ht="15.75" thickBot="1">
      <c r="C136" s="147"/>
      <c r="D136" s="159"/>
      <c r="E136" s="103"/>
      <c r="F136" s="105">
        <f t="shared" si="11"/>
        <v>0</v>
      </c>
      <c r="G136" s="162"/>
      <c r="H136" s="148"/>
      <c r="I136" s="132" t="e">
        <f>VLOOKUP(H136,Presupuesto!$B$11:$C$565,2,0)</f>
        <v>#N/A</v>
      </c>
      <c r="J136" s="106" t="str">
        <f t="shared" si="14"/>
        <v>Investigación Científica</v>
      </c>
      <c r="K136" s="124" t="s">
        <v>393</v>
      </c>
      <c r="L136" s="147"/>
      <c r="M136" s="159"/>
      <c r="N136" s="103"/>
      <c r="O136" s="105">
        <f t="shared" si="12"/>
        <v>0</v>
      </c>
      <c r="P136" s="105">
        <f t="shared" si="15"/>
        <v>0</v>
      </c>
      <c r="Q136" s="105">
        <f t="shared" si="15"/>
        <v>0</v>
      </c>
    </row>
    <row r="138" spans="3:17" ht="15.75" thickBot="1"/>
    <row r="139" spans="3:17" ht="15.75" thickBot="1">
      <c r="C139" s="157" t="s">
        <v>53</v>
      </c>
      <c r="D139" s="349">
        <f>SUM(F146:F179)</f>
        <v>0</v>
      </c>
      <c r="G139" s="79"/>
      <c r="H139" s="70"/>
      <c r="I139" s="70"/>
    </row>
    <row r="140" spans="3:17">
      <c r="G140" s="79"/>
      <c r="H140" s="70"/>
      <c r="I140" s="70"/>
    </row>
    <row r="141" spans="3:17">
      <c r="F141" s="70"/>
      <c r="G141" s="79"/>
      <c r="H141" s="70"/>
      <c r="I141" s="70"/>
    </row>
    <row r="142" spans="3:17" ht="15.75">
      <c r="C142" s="289" t="s">
        <v>391</v>
      </c>
      <c r="D142" s="345"/>
      <c r="F142" s="70"/>
      <c r="G142" s="79"/>
      <c r="H142" s="70"/>
      <c r="I142" s="70"/>
    </row>
    <row r="143" spans="3:17" ht="18.75">
      <c r="C143" s="209"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c r="F144" s="93"/>
      <c r="G144" s="76"/>
      <c r="H144" s="76"/>
      <c r="I144" s="76"/>
      <c r="L144" s="225"/>
      <c r="M144" s="226"/>
      <c r="N144" s="225"/>
      <c r="O144" s="225"/>
      <c r="P144" s="228" t="s">
        <v>468</v>
      </c>
      <c r="Q144" s="228" t="s">
        <v>469</v>
      </c>
    </row>
    <row r="145" spans="3:17" ht="30.75" thickBot="1">
      <c r="C145" s="129" t="s">
        <v>44</v>
      </c>
      <c r="D145" s="129" t="s">
        <v>55</v>
      </c>
      <c r="E145" s="136" t="s">
        <v>57</v>
      </c>
      <c r="F145" s="135" t="s">
        <v>27</v>
      </c>
      <c r="G145" s="133" t="s">
        <v>130</v>
      </c>
      <c r="H145" s="136" t="s">
        <v>46</v>
      </c>
      <c r="I145" s="133" t="s">
        <v>131</v>
      </c>
      <c r="J145" s="133" t="s">
        <v>409</v>
      </c>
      <c r="K145" s="133" t="s">
        <v>410</v>
      </c>
      <c r="L145" s="222" t="s">
        <v>21</v>
      </c>
      <c r="M145" s="222" t="s">
        <v>55</v>
      </c>
      <c r="N145" s="223" t="s">
        <v>466</v>
      </c>
      <c r="O145" s="224" t="s">
        <v>467</v>
      </c>
      <c r="P145" s="227">
        <v>0.7</v>
      </c>
      <c r="Q145" s="227">
        <v>0.3</v>
      </c>
    </row>
    <row r="146" spans="3:17">
      <c r="C146" s="141"/>
      <c r="D146" s="158"/>
      <c r="E146" s="123"/>
      <c r="F146" s="97">
        <f t="shared" ref="F146:F179" si="16">D146*E146</f>
        <v>0</v>
      </c>
      <c r="G146" s="161"/>
      <c r="H146" s="142"/>
      <c r="I146" s="130" t="e">
        <f>VLOOKUP(H146,Presupuesto!$B$11:$C$565,2,0)</f>
        <v>#N/A</v>
      </c>
      <c r="J146" s="217" t="s">
        <v>1358</v>
      </c>
      <c r="K146" s="98" t="s">
        <v>411</v>
      </c>
      <c r="L146" s="141"/>
      <c r="M146" s="158"/>
      <c r="N146" s="123"/>
      <c r="O146" s="97">
        <f t="shared" ref="O146:O179" si="17">M146*N146</f>
        <v>0</v>
      </c>
      <c r="P146" s="97">
        <f t="shared" ref="P146:Q165" si="18">$O146*P$16</f>
        <v>0</v>
      </c>
      <c r="Q146" s="97">
        <f t="shared" si="18"/>
        <v>0</v>
      </c>
    </row>
    <row r="147" spans="3:17">
      <c r="C147" s="141"/>
      <c r="D147" s="158"/>
      <c r="E147" s="123"/>
      <c r="F147" s="97">
        <f t="shared" si="16"/>
        <v>0</v>
      </c>
      <c r="G147" s="161"/>
      <c r="H147" s="142"/>
      <c r="I147" s="130" t="e">
        <f>VLOOKUP(H147,Presupuesto!$B$11:$C$565,2,0)</f>
        <v>#N/A</v>
      </c>
      <c r="J147" s="98" t="str">
        <f>$J$146</f>
        <v>Investigación Científica</v>
      </c>
      <c r="K147" s="98" t="s">
        <v>411</v>
      </c>
      <c r="L147" s="141"/>
      <c r="M147" s="158"/>
      <c r="N147" s="123"/>
      <c r="O147" s="97">
        <f t="shared" si="17"/>
        <v>0</v>
      </c>
      <c r="P147" s="97">
        <f t="shared" si="18"/>
        <v>0</v>
      </c>
      <c r="Q147" s="97">
        <f t="shared" si="18"/>
        <v>0</v>
      </c>
    </row>
    <row r="148" spans="3:17">
      <c r="C148" s="141"/>
      <c r="D148" s="158"/>
      <c r="E148" s="123"/>
      <c r="F148" s="97">
        <f t="shared" si="16"/>
        <v>0</v>
      </c>
      <c r="G148" s="161"/>
      <c r="H148" s="142"/>
      <c r="I148" s="130" t="e">
        <f>VLOOKUP(H148,Presupuesto!$B$11:$C$565,2,0)</f>
        <v>#N/A</v>
      </c>
      <c r="J148" s="98" t="str">
        <f t="shared" ref="J148:J179" si="19">$J$146</f>
        <v>Investigación Científica</v>
      </c>
      <c r="K148" s="98" t="s">
        <v>411</v>
      </c>
      <c r="L148" s="141"/>
      <c r="M148" s="158"/>
      <c r="N148" s="123"/>
      <c r="O148" s="97">
        <f t="shared" si="17"/>
        <v>0</v>
      </c>
      <c r="P148" s="97">
        <f t="shared" si="18"/>
        <v>0</v>
      </c>
      <c r="Q148" s="97">
        <f t="shared" si="18"/>
        <v>0</v>
      </c>
    </row>
    <row r="149" spans="3:17">
      <c r="C149" s="141"/>
      <c r="D149" s="158"/>
      <c r="E149" s="123"/>
      <c r="F149" s="97">
        <f t="shared" si="16"/>
        <v>0</v>
      </c>
      <c r="G149" s="161"/>
      <c r="H149" s="142"/>
      <c r="I149" s="130" t="e">
        <f>VLOOKUP(H149,Presupuesto!$B$11:$C$565,2,0)</f>
        <v>#N/A</v>
      </c>
      <c r="J149" s="98" t="str">
        <f t="shared" si="19"/>
        <v>Investigación Científica</v>
      </c>
      <c r="K149" s="98" t="s">
        <v>411</v>
      </c>
      <c r="L149" s="141"/>
      <c r="M149" s="158"/>
      <c r="N149" s="123"/>
      <c r="O149" s="97">
        <f t="shared" si="17"/>
        <v>0</v>
      </c>
      <c r="P149" s="97">
        <f t="shared" si="18"/>
        <v>0</v>
      </c>
      <c r="Q149" s="97">
        <f t="shared" si="18"/>
        <v>0</v>
      </c>
    </row>
    <row r="150" spans="3:17">
      <c r="C150" s="141"/>
      <c r="D150" s="158"/>
      <c r="E150" s="123"/>
      <c r="F150" s="97">
        <f t="shared" si="16"/>
        <v>0</v>
      </c>
      <c r="G150" s="161"/>
      <c r="H150" s="142"/>
      <c r="I150" s="130" t="e">
        <f>VLOOKUP(H150,Presupuesto!$B$11:$C$565,2,0)</f>
        <v>#N/A</v>
      </c>
      <c r="J150" s="98" t="str">
        <f t="shared" si="19"/>
        <v>Investigación Científica</v>
      </c>
      <c r="K150" s="98" t="s">
        <v>400</v>
      </c>
      <c r="L150" s="141"/>
      <c r="M150" s="158"/>
      <c r="N150" s="123"/>
      <c r="O150" s="97">
        <f t="shared" si="17"/>
        <v>0</v>
      </c>
      <c r="P150" s="97">
        <f t="shared" si="18"/>
        <v>0</v>
      </c>
      <c r="Q150" s="97">
        <f t="shared" si="18"/>
        <v>0</v>
      </c>
    </row>
    <row r="151" spans="3:17">
      <c r="C151" s="141"/>
      <c r="D151" s="158"/>
      <c r="E151" s="123"/>
      <c r="F151" s="97">
        <f t="shared" si="16"/>
        <v>0</v>
      </c>
      <c r="G151" s="161"/>
      <c r="H151" s="142"/>
      <c r="I151" s="130" t="e">
        <f>VLOOKUP(H151,Presupuesto!$B$11:$C$565,2,0)</f>
        <v>#N/A</v>
      </c>
      <c r="J151" s="98" t="str">
        <f t="shared" si="19"/>
        <v>Investigación Científica</v>
      </c>
      <c r="K151" s="98" t="s">
        <v>411</v>
      </c>
      <c r="L151" s="141"/>
      <c r="M151" s="158"/>
      <c r="N151" s="123"/>
      <c r="O151" s="97">
        <f t="shared" si="17"/>
        <v>0</v>
      </c>
      <c r="P151" s="97">
        <f t="shared" si="18"/>
        <v>0</v>
      </c>
      <c r="Q151" s="97">
        <f t="shared" si="18"/>
        <v>0</v>
      </c>
    </row>
    <row r="152" spans="3:17">
      <c r="C152" s="141"/>
      <c r="D152" s="158"/>
      <c r="E152" s="123"/>
      <c r="F152" s="97">
        <f t="shared" si="16"/>
        <v>0</v>
      </c>
      <c r="G152" s="161"/>
      <c r="H152" s="142"/>
      <c r="I152" s="130" t="e">
        <f>VLOOKUP(H152,Presupuesto!$B$11:$C$565,2,0)</f>
        <v>#N/A</v>
      </c>
      <c r="J152" s="98" t="str">
        <f t="shared" si="19"/>
        <v>Investigación Científica</v>
      </c>
      <c r="K152" s="98" t="s">
        <v>411</v>
      </c>
      <c r="L152" s="141"/>
      <c r="M152" s="158"/>
      <c r="N152" s="123"/>
      <c r="O152" s="97">
        <f t="shared" si="17"/>
        <v>0</v>
      </c>
      <c r="P152" s="97">
        <f t="shared" si="18"/>
        <v>0</v>
      </c>
      <c r="Q152" s="97">
        <f t="shared" si="18"/>
        <v>0</v>
      </c>
    </row>
    <row r="153" spans="3:17">
      <c r="C153" s="141"/>
      <c r="D153" s="158"/>
      <c r="E153" s="123"/>
      <c r="F153" s="97">
        <f t="shared" si="16"/>
        <v>0</v>
      </c>
      <c r="G153" s="161"/>
      <c r="H153" s="142"/>
      <c r="I153" s="130" t="e">
        <f>VLOOKUP(H153,Presupuesto!$B$11:$C$565,2,0)</f>
        <v>#N/A</v>
      </c>
      <c r="J153" s="98" t="str">
        <f t="shared" si="19"/>
        <v>Investigación Científica</v>
      </c>
      <c r="K153" s="98" t="s">
        <v>411</v>
      </c>
      <c r="L153" s="141"/>
      <c r="M153" s="158"/>
      <c r="N153" s="123"/>
      <c r="O153" s="97">
        <f t="shared" si="17"/>
        <v>0</v>
      </c>
      <c r="P153" s="97">
        <f t="shared" si="18"/>
        <v>0</v>
      </c>
      <c r="Q153" s="97">
        <f t="shared" si="18"/>
        <v>0</v>
      </c>
    </row>
    <row r="154" spans="3:17">
      <c r="C154" s="141"/>
      <c r="D154" s="158"/>
      <c r="E154" s="123"/>
      <c r="F154" s="97">
        <f t="shared" si="16"/>
        <v>0</v>
      </c>
      <c r="G154" s="161"/>
      <c r="H154" s="142"/>
      <c r="I154" s="130" t="e">
        <f>VLOOKUP(H154,Presupuesto!$B$11:$C$565,2,0)</f>
        <v>#N/A</v>
      </c>
      <c r="J154" s="98" t="str">
        <f t="shared" si="19"/>
        <v>Investigación Científica</v>
      </c>
      <c r="K154" s="98" t="s">
        <v>411</v>
      </c>
      <c r="L154" s="141"/>
      <c r="M154" s="158"/>
      <c r="N154" s="123"/>
      <c r="O154" s="97">
        <f t="shared" si="17"/>
        <v>0</v>
      </c>
      <c r="P154" s="97">
        <f t="shared" si="18"/>
        <v>0</v>
      </c>
      <c r="Q154" s="97">
        <f t="shared" si="18"/>
        <v>0</v>
      </c>
    </row>
    <row r="155" spans="3:17">
      <c r="C155" s="141"/>
      <c r="D155" s="158"/>
      <c r="E155" s="123"/>
      <c r="F155" s="97">
        <f t="shared" si="16"/>
        <v>0</v>
      </c>
      <c r="G155" s="161"/>
      <c r="H155" s="142"/>
      <c r="I155" s="130" t="e">
        <f>VLOOKUP(H155,Presupuesto!$B$11:$C$565,2,0)</f>
        <v>#N/A</v>
      </c>
      <c r="J155" s="98" t="str">
        <f t="shared" si="19"/>
        <v>Investigación Científica</v>
      </c>
      <c r="K155" s="98" t="s">
        <v>411</v>
      </c>
      <c r="L155" s="141"/>
      <c r="M155" s="158"/>
      <c r="N155" s="123"/>
      <c r="O155" s="97">
        <f t="shared" si="17"/>
        <v>0</v>
      </c>
      <c r="P155" s="97">
        <f t="shared" si="18"/>
        <v>0</v>
      </c>
      <c r="Q155" s="97">
        <f t="shared" si="18"/>
        <v>0</v>
      </c>
    </row>
    <row r="156" spans="3:17">
      <c r="C156" s="141"/>
      <c r="D156" s="158"/>
      <c r="E156" s="123"/>
      <c r="F156" s="97">
        <f t="shared" si="16"/>
        <v>0</v>
      </c>
      <c r="G156" s="161"/>
      <c r="H156" s="142"/>
      <c r="I156" s="130" t="e">
        <f>VLOOKUP(H156,Presupuesto!$B$11:$C$565,2,0)</f>
        <v>#N/A</v>
      </c>
      <c r="J156" s="98" t="str">
        <f t="shared" si="19"/>
        <v>Investigación Científica</v>
      </c>
      <c r="K156" s="98" t="s">
        <v>411</v>
      </c>
      <c r="L156" s="141"/>
      <c r="M156" s="158"/>
      <c r="N156" s="123"/>
      <c r="O156" s="97">
        <f t="shared" si="17"/>
        <v>0</v>
      </c>
      <c r="P156" s="97">
        <f t="shared" si="18"/>
        <v>0</v>
      </c>
      <c r="Q156" s="97">
        <f t="shared" si="18"/>
        <v>0</v>
      </c>
    </row>
    <row r="157" spans="3:17">
      <c r="C157" s="141"/>
      <c r="D157" s="158"/>
      <c r="E157" s="123"/>
      <c r="F157" s="97">
        <f t="shared" si="16"/>
        <v>0</v>
      </c>
      <c r="G157" s="161"/>
      <c r="H157" s="142"/>
      <c r="I157" s="130" t="e">
        <f>VLOOKUP(H157,Presupuesto!$B$11:$C$565,2,0)</f>
        <v>#N/A</v>
      </c>
      <c r="J157" s="98" t="str">
        <f t="shared" si="19"/>
        <v>Investigación Científica</v>
      </c>
      <c r="K157" s="98" t="s">
        <v>411</v>
      </c>
      <c r="L157" s="141"/>
      <c r="M157" s="158"/>
      <c r="N157" s="123"/>
      <c r="O157" s="97">
        <f t="shared" si="17"/>
        <v>0</v>
      </c>
      <c r="P157" s="97">
        <f t="shared" si="18"/>
        <v>0</v>
      </c>
      <c r="Q157" s="97">
        <f t="shared" si="18"/>
        <v>0</v>
      </c>
    </row>
    <row r="158" spans="3:17">
      <c r="C158" s="141"/>
      <c r="D158" s="158"/>
      <c r="E158" s="123"/>
      <c r="F158" s="97">
        <f t="shared" si="16"/>
        <v>0</v>
      </c>
      <c r="G158" s="161"/>
      <c r="H158" s="142"/>
      <c r="I158" s="130" t="e">
        <f>VLOOKUP(H158,Presupuesto!$B$11:$C$565,2,0)</f>
        <v>#N/A</v>
      </c>
      <c r="J158" s="98" t="str">
        <f t="shared" si="19"/>
        <v>Investigación Científica</v>
      </c>
      <c r="K158" s="98" t="s">
        <v>411</v>
      </c>
      <c r="L158" s="141"/>
      <c r="M158" s="158"/>
      <c r="N158" s="123"/>
      <c r="O158" s="97">
        <f t="shared" si="17"/>
        <v>0</v>
      </c>
      <c r="P158" s="97">
        <f t="shared" si="18"/>
        <v>0</v>
      </c>
      <c r="Q158" s="97">
        <f t="shared" si="18"/>
        <v>0</v>
      </c>
    </row>
    <row r="159" spans="3:17">
      <c r="C159" s="141"/>
      <c r="D159" s="158"/>
      <c r="E159" s="123"/>
      <c r="F159" s="97">
        <f t="shared" si="16"/>
        <v>0</v>
      </c>
      <c r="G159" s="161"/>
      <c r="H159" s="142"/>
      <c r="I159" s="130" t="e">
        <f>VLOOKUP(H159,Presupuesto!$B$11:$C$565,2,0)</f>
        <v>#N/A</v>
      </c>
      <c r="J159" s="98" t="str">
        <f t="shared" si="19"/>
        <v>Investigación Científica</v>
      </c>
      <c r="K159" s="98" t="s">
        <v>411</v>
      </c>
      <c r="L159" s="141"/>
      <c r="M159" s="158"/>
      <c r="N159" s="123"/>
      <c r="O159" s="97">
        <f t="shared" si="17"/>
        <v>0</v>
      </c>
      <c r="P159" s="97">
        <f t="shared" si="18"/>
        <v>0</v>
      </c>
      <c r="Q159" s="97">
        <f t="shared" si="18"/>
        <v>0</v>
      </c>
    </row>
    <row r="160" spans="3:17">
      <c r="C160" s="141"/>
      <c r="D160" s="158"/>
      <c r="E160" s="123"/>
      <c r="F160" s="97">
        <f t="shared" si="16"/>
        <v>0</v>
      </c>
      <c r="G160" s="161"/>
      <c r="H160" s="142"/>
      <c r="I160" s="130" t="e">
        <f>VLOOKUP(H160,Presupuesto!$B$11:$C$565,2,0)</f>
        <v>#N/A</v>
      </c>
      <c r="J160" s="98" t="str">
        <f t="shared" si="19"/>
        <v>Investigación Científica</v>
      </c>
      <c r="K160" s="98" t="s">
        <v>411</v>
      </c>
      <c r="L160" s="141"/>
      <c r="M160" s="158"/>
      <c r="N160" s="123"/>
      <c r="O160" s="97">
        <f t="shared" si="17"/>
        <v>0</v>
      </c>
      <c r="P160" s="97">
        <f t="shared" si="18"/>
        <v>0</v>
      </c>
      <c r="Q160" s="97">
        <f t="shared" si="18"/>
        <v>0</v>
      </c>
    </row>
    <row r="161" spans="3:17">
      <c r="C161" s="141"/>
      <c r="D161" s="158"/>
      <c r="E161" s="123"/>
      <c r="F161" s="97">
        <f t="shared" si="16"/>
        <v>0</v>
      </c>
      <c r="G161" s="161"/>
      <c r="H161" s="142"/>
      <c r="I161" s="130" t="e">
        <f>VLOOKUP(H161,Presupuesto!$B$11:$C$565,2,0)</f>
        <v>#N/A</v>
      </c>
      <c r="J161" s="98" t="str">
        <f t="shared" si="19"/>
        <v>Investigación Científica</v>
      </c>
      <c r="K161" s="98" t="s">
        <v>411</v>
      </c>
      <c r="L161" s="141"/>
      <c r="M161" s="158"/>
      <c r="N161" s="123"/>
      <c r="O161" s="97">
        <f t="shared" si="17"/>
        <v>0</v>
      </c>
      <c r="P161" s="97">
        <f t="shared" si="18"/>
        <v>0</v>
      </c>
      <c r="Q161" s="97">
        <f t="shared" si="18"/>
        <v>0</v>
      </c>
    </row>
    <row r="162" spans="3:17">
      <c r="C162" s="141"/>
      <c r="D162" s="158"/>
      <c r="E162" s="123"/>
      <c r="F162" s="97">
        <f t="shared" si="16"/>
        <v>0</v>
      </c>
      <c r="G162" s="161"/>
      <c r="H162" s="142"/>
      <c r="I162" s="130" t="e">
        <f>VLOOKUP(H162,Presupuesto!$B$11:$C$565,2,0)</f>
        <v>#N/A</v>
      </c>
      <c r="J162" s="98" t="str">
        <f t="shared" si="19"/>
        <v>Investigación Científica</v>
      </c>
      <c r="K162" s="98" t="s">
        <v>411</v>
      </c>
      <c r="L162" s="141"/>
      <c r="M162" s="158"/>
      <c r="N162" s="123"/>
      <c r="O162" s="97">
        <f t="shared" si="17"/>
        <v>0</v>
      </c>
      <c r="P162" s="97">
        <f t="shared" si="18"/>
        <v>0</v>
      </c>
      <c r="Q162" s="97">
        <f t="shared" si="18"/>
        <v>0</v>
      </c>
    </row>
    <row r="163" spans="3:17">
      <c r="C163" s="141"/>
      <c r="D163" s="158"/>
      <c r="E163" s="123"/>
      <c r="F163" s="97">
        <f t="shared" si="16"/>
        <v>0</v>
      </c>
      <c r="G163" s="161"/>
      <c r="H163" s="142"/>
      <c r="I163" s="130" t="e">
        <f>VLOOKUP(H163,Presupuesto!$B$11:$C$565,2,0)</f>
        <v>#N/A</v>
      </c>
      <c r="J163" s="98" t="str">
        <f t="shared" si="19"/>
        <v>Investigación Científica</v>
      </c>
      <c r="K163" s="98" t="s">
        <v>411</v>
      </c>
      <c r="L163" s="141"/>
      <c r="M163" s="158"/>
      <c r="N163" s="123"/>
      <c r="O163" s="97">
        <f t="shared" si="17"/>
        <v>0</v>
      </c>
      <c r="P163" s="97">
        <f t="shared" si="18"/>
        <v>0</v>
      </c>
      <c r="Q163" s="97">
        <f t="shared" si="18"/>
        <v>0</v>
      </c>
    </row>
    <row r="164" spans="3:17">
      <c r="C164" s="141"/>
      <c r="D164" s="158"/>
      <c r="E164" s="123"/>
      <c r="F164" s="97">
        <f t="shared" si="16"/>
        <v>0</v>
      </c>
      <c r="G164" s="161"/>
      <c r="H164" s="142"/>
      <c r="I164" s="130" t="e">
        <f>VLOOKUP(H164,Presupuesto!$B$11:$C$565,2,0)</f>
        <v>#N/A</v>
      </c>
      <c r="J164" s="98" t="str">
        <f t="shared" si="19"/>
        <v>Investigación Científica</v>
      </c>
      <c r="K164" s="98" t="s">
        <v>411</v>
      </c>
      <c r="L164" s="141"/>
      <c r="M164" s="158"/>
      <c r="N164" s="123"/>
      <c r="O164" s="97">
        <f t="shared" si="17"/>
        <v>0</v>
      </c>
      <c r="P164" s="97">
        <f t="shared" si="18"/>
        <v>0</v>
      </c>
      <c r="Q164" s="97">
        <f t="shared" si="18"/>
        <v>0</v>
      </c>
    </row>
    <row r="165" spans="3:17">
      <c r="C165" s="141"/>
      <c r="D165" s="158"/>
      <c r="E165" s="123"/>
      <c r="F165" s="97">
        <f t="shared" si="16"/>
        <v>0</v>
      </c>
      <c r="G165" s="161"/>
      <c r="H165" s="142"/>
      <c r="I165" s="130" t="e">
        <f>VLOOKUP(H165,Presupuesto!$B$11:$C$565,2,0)</f>
        <v>#N/A</v>
      </c>
      <c r="J165" s="98" t="str">
        <f t="shared" si="19"/>
        <v>Investigación Científica</v>
      </c>
      <c r="K165" s="98" t="s">
        <v>411</v>
      </c>
      <c r="L165" s="141"/>
      <c r="M165" s="158"/>
      <c r="N165" s="123"/>
      <c r="O165" s="97">
        <f t="shared" si="17"/>
        <v>0</v>
      </c>
      <c r="P165" s="97">
        <f t="shared" si="18"/>
        <v>0</v>
      </c>
      <c r="Q165" s="97">
        <f t="shared" si="18"/>
        <v>0</v>
      </c>
    </row>
    <row r="166" spans="3:17">
      <c r="C166" s="141"/>
      <c r="D166" s="158"/>
      <c r="E166" s="123"/>
      <c r="F166" s="97">
        <f t="shared" si="16"/>
        <v>0</v>
      </c>
      <c r="G166" s="161"/>
      <c r="H166" s="142"/>
      <c r="I166" s="130" t="e">
        <f>VLOOKUP(H166,Presupuesto!$B$11:$C$565,2,0)</f>
        <v>#N/A</v>
      </c>
      <c r="J166" s="98" t="str">
        <f t="shared" si="19"/>
        <v>Investigación Científica</v>
      </c>
      <c r="K166" s="98" t="s">
        <v>411</v>
      </c>
      <c r="L166" s="141"/>
      <c r="M166" s="158"/>
      <c r="N166" s="123"/>
      <c r="O166" s="97">
        <f t="shared" si="17"/>
        <v>0</v>
      </c>
      <c r="P166" s="97">
        <f t="shared" ref="P166:Q179" si="20">$O166*P$16</f>
        <v>0</v>
      </c>
      <c r="Q166" s="97">
        <f t="shared" si="20"/>
        <v>0</v>
      </c>
    </row>
    <row r="167" spans="3:17">
      <c r="C167" s="143"/>
      <c r="D167" s="151"/>
      <c r="E167" s="118"/>
      <c r="F167" s="97">
        <f t="shared" si="16"/>
        <v>0</v>
      </c>
      <c r="G167" s="161"/>
      <c r="H167" s="144"/>
      <c r="I167" s="130" t="e">
        <f>VLOOKUP(H167,Presupuesto!$B$11:$C$565,2,0)</f>
        <v>#N/A</v>
      </c>
      <c r="J167" s="98" t="str">
        <f t="shared" si="19"/>
        <v>Investigación Científica</v>
      </c>
      <c r="K167" s="98" t="s">
        <v>411</v>
      </c>
      <c r="L167" s="143"/>
      <c r="M167" s="151"/>
      <c r="N167" s="118"/>
      <c r="O167" s="97">
        <f t="shared" si="17"/>
        <v>0</v>
      </c>
      <c r="P167" s="97">
        <f t="shared" si="20"/>
        <v>0</v>
      </c>
      <c r="Q167" s="97">
        <f t="shared" si="20"/>
        <v>0</v>
      </c>
    </row>
    <row r="168" spans="3:17">
      <c r="C168" s="143"/>
      <c r="D168" s="151"/>
      <c r="E168" s="118"/>
      <c r="F168" s="97">
        <f t="shared" si="16"/>
        <v>0</v>
      </c>
      <c r="G168" s="161"/>
      <c r="H168" s="144"/>
      <c r="I168" s="130" t="e">
        <f>VLOOKUP(H168,Presupuesto!$B$11:$C$565,2,0)</f>
        <v>#N/A</v>
      </c>
      <c r="J168" s="98" t="str">
        <f t="shared" si="19"/>
        <v>Investigación Científica</v>
      </c>
      <c r="K168" s="98" t="s">
        <v>411</v>
      </c>
      <c r="L168" s="143"/>
      <c r="M168" s="151"/>
      <c r="N168" s="118"/>
      <c r="O168" s="97">
        <f t="shared" si="17"/>
        <v>0</v>
      </c>
      <c r="P168" s="97">
        <f t="shared" si="20"/>
        <v>0</v>
      </c>
      <c r="Q168" s="97">
        <f t="shared" si="20"/>
        <v>0</v>
      </c>
    </row>
    <row r="169" spans="3:17">
      <c r="C169" s="143"/>
      <c r="D169" s="151"/>
      <c r="E169" s="118"/>
      <c r="F169" s="97">
        <f t="shared" si="16"/>
        <v>0</v>
      </c>
      <c r="G169" s="161"/>
      <c r="H169" s="144"/>
      <c r="I169" s="130" t="e">
        <f>VLOOKUP(H169,Presupuesto!$B$11:$C$565,2,0)</f>
        <v>#N/A</v>
      </c>
      <c r="J169" s="98" t="str">
        <f t="shared" si="19"/>
        <v>Investigación Científica</v>
      </c>
      <c r="K169" s="98" t="s">
        <v>411</v>
      </c>
      <c r="L169" s="143"/>
      <c r="M169" s="151"/>
      <c r="N169" s="118"/>
      <c r="O169" s="97">
        <f t="shared" si="17"/>
        <v>0</v>
      </c>
      <c r="P169" s="97">
        <f t="shared" si="20"/>
        <v>0</v>
      </c>
      <c r="Q169" s="97">
        <f t="shared" si="20"/>
        <v>0</v>
      </c>
    </row>
    <row r="170" spans="3:17">
      <c r="C170" s="143"/>
      <c r="D170" s="151"/>
      <c r="E170" s="118"/>
      <c r="F170" s="97">
        <f t="shared" si="16"/>
        <v>0</v>
      </c>
      <c r="G170" s="161"/>
      <c r="H170" s="144"/>
      <c r="I170" s="130" t="e">
        <f>VLOOKUP(H170,Presupuesto!$B$11:$C$565,2,0)</f>
        <v>#N/A</v>
      </c>
      <c r="J170" s="98" t="str">
        <f t="shared" si="19"/>
        <v>Investigación Científica</v>
      </c>
      <c r="K170" s="98" t="s">
        <v>411</v>
      </c>
      <c r="L170" s="143"/>
      <c r="M170" s="151"/>
      <c r="N170" s="118"/>
      <c r="O170" s="97">
        <f t="shared" si="17"/>
        <v>0</v>
      </c>
      <c r="P170" s="97">
        <f t="shared" si="20"/>
        <v>0</v>
      </c>
      <c r="Q170" s="97">
        <f t="shared" si="20"/>
        <v>0</v>
      </c>
    </row>
    <row r="171" spans="3:17">
      <c r="C171" s="143"/>
      <c r="D171" s="151"/>
      <c r="E171" s="118"/>
      <c r="F171" s="97">
        <f t="shared" si="16"/>
        <v>0</v>
      </c>
      <c r="G171" s="161"/>
      <c r="H171" s="144"/>
      <c r="I171" s="130" t="e">
        <f>VLOOKUP(H171,Presupuesto!$B$11:$C$565,2,0)</f>
        <v>#N/A</v>
      </c>
      <c r="J171" s="98" t="str">
        <f t="shared" si="19"/>
        <v>Investigación Científica</v>
      </c>
      <c r="K171" s="98" t="s">
        <v>411</v>
      </c>
      <c r="L171" s="143"/>
      <c r="M171" s="151"/>
      <c r="N171" s="118"/>
      <c r="O171" s="97">
        <f t="shared" si="17"/>
        <v>0</v>
      </c>
      <c r="P171" s="97">
        <f t="shared" si="20"/>
        <v>0</v>
      </c>
      <c r="Q171" s="97">
        <f t="shared" si="20"/>
        <v>0</v>
      </c>
    </row>
    <row r="172" spans="3:17">
      <c r="C172" s="143"/>
      <c r="D172" s="151"/>
      <c r="E172" s="118"/>
      <c r="F172" s="97">
        <f t="shared" si="16"/>
        <v>0</v>
      </c>
      <c r="G172" s="161"/>
      <c r="H172" s="144"/>
      <c r="I172" s="130" t="e">
        <f>VLOOKUP(H172,Presupuesto!$B$11:$C$565,2,0)</f>
        <v>#N/A</v>
      </c>
      <c r="J172" s="98" t="str">
        <f t="shared" si="19"/>
        <v>Investigación Científica</v>
      </c>
      <c r="K172" s="98" t="s">
        <v>411</v>
      </c>
      <c r="L172" s="143"/>
      <c r="M172" s="151"/>
      <c r="N172" s="118"/>
      <c r="O172" s="97">
        <f t="shared" si="17"/>
        <v>0</v>
      </c>
      <c r="P172" s="97">
        <f t="shared" si="20"/>
        <v>0</v>
      </c>
      <c r="Q172" s="97">
        <f t="shared" si="20"/>
        <v>0</v>
      </c>
    </row>
    <row r="173" spans="3:17">
      <c r="C173" s="143"/>
      <c r="D173" s="151"/>
      <c r="E173" s="118"/>
      <c r="F173" s="97">
        <f t="shared" si="16"/>
        <v>0</v>
      </c>
      <c r="G173" s="161"/>
      <c r="H173" s="144"/>
      <c r="I173" s="130" t="e">
        <f>VLOOKUP(H173,Presupuesto!$B$11:$C$565,2,0)</f>
        <v>#N/A</v>
      </c>
      <c r="J173" s="98" t="str">
        <f t="shared" si="19"/>
        <v>Investigación Científica</v>
      </c>
      <c r="K173" s="98" t="s">
        <v>411</v>
      </c>
      <c r="L173" s="143"/>
      <c r="M173" s="151"/>
      <c r="N173" s="118"/>
      <c r="O173" s="97">
        <f t="shared" si="17"/>
        <v>0</v>
      </c>
      <c r="P173" s="97">
        <f t="shared" si="20"/>
        <v>0</v>
      </c>
      <c r="Q173" s="97">
        <f t="shared" si="20"/>
        <v>0</v>
      </c>
    </row>
    <row r="174" spans="3:17">
      <c r="C174" s="143"/>
      <c r="D174" s="151"/>
      <c r="E174" s="118"/>
      <c r="F174" s="97">
        <f t="shared" si="16"/>
        <v>0</v>
      </c>
      <c r="G174" s="161"/>
      <c r="H174" s="144"/>
      <c r="I174" s="130" t="e">
        <f>VLOOKUP(H174,Presupuesto!$B$11:$C$565,2,0)</f>
        <v>#N/A</v>
      </c>
      <c r="J174" s="98" t="str">
        <f t="shared" si="19"/>
        <v>Investigación Científica</v>
      </c>
      <c r="K174" s="98" t="s">
        <v>411</v>
      </c>
      <c r="L174" s="143"/>
      <c r="M174" s="151"/>
      <c r="N174" s="118"/>
      <c r="O174" s="97">
        <f t="shared" si="17"/>
        <v>0</v>
      </c>
      <c r="P174" s="97">
        <f t="shared" si="20"/>
        <v>0</v>
      </c>
      <c r="Q174" s="97">
        <f t="shared" si="20"/>
        <v>0</v>
      </c>
    </row>
    <row r="175" spans="3:17">
      <c r="C175" s="145"/>
      <c r="D175" s="151"/>
      <c r="E175" s="118"/>
      <c r="F175" s="97">
        <f t="shared" si="16"/>
        <v>0</v>
      </c>
      <c r="G175" s="161"/>
      <c r="H175" s="146"/>
      <c r="I175" s="130" t="e">
        <f>VLOOKUP(H175,Presupuesto!$B$11:$C$565,2,0)</f>
        <v>#N/A</v>
      </c>
      <c r="J175" s="98" t="str">
        <f t="shared" si="19"/>
        <v>Investigación Científica</v>
      </c>
      <c r="K175" s="98" t="s">
        <v>402</v>
      </c>
      <c r="L175" s="145"/>
      <c r="M175" s="151"/>
      <c r="N175" s="118"/>
      <c r="O175" s="97">
        <f t="shared" si="17"/>
        <v>0</v>
      </c>
      <c r="P175" s="97">
        <f t="shared" si="20"/>
        <v>0</v>
      </c>
      <c r="Q175" s="97">
        <f t="shared" si="20"/>
        <v>0</v>
      </c>
    </row>
    <row r="176" spans="3:17">
      <c r="C176" s="145"/>
      <c r="D176" s="151"/>
      <c r="E176" s="118"/>
      <c r="F176" s="97">
        <f t="shared" si="16"/>
        <v>0</v>
      </c>
      <c r="G176" s="161"/>
      <c r="H176" s="146"/>
      <c r="I176" s="130" t="e">
        <f>VLOOKUP(H176,Presupuesto!$B$11:$C$565,2,0)</f>
        <v>#N/A</v>
      </c>
      <c r="J176" s="98" t="str">
        <f t="shared" si="19"/>
        <v>Investigación Científica</v>
      </c>
      <c r="K176" s="98" t="s">
        <v>411</v>
      </c>
      <c r="L176" s="145"/>
      <c r="M176" s="151"/>
      <c r="N176" s="118"/>
      <c r="O176" s="97">
        <f t="shared" si="17"/>
        <v>0</v>
      </c>
      <c r="P176" s="97">
        <f t="shared" si="20"/>
        <v>0</v>
      </c>
      <c r="Q176" s="97">
        <f t="shared" si="20"/>
        <v>0</v>
      </c>
    </row>
    <row r="177" spans="3:17">
      <c r="C177" s="145"/>
      <c r="D177" s="151"/>
      <c r="E177" s="118"/>
      <c r="F177" s="97">
        <f t="shared" si="16"/>
        <v>0</v>
      </c>
      <c r="G177" s="161"/>
      <c r="H177" s="146"/>
      <c r="I177" s="130" t="e">
        <f>VLOOKUP(H177,Presupuesto!$B$11:$C$565,2,0)</f>
        <v>#N/A</v>
      </c>
      <c r="J177" s="98" t="str">
        <f t="shared" si="19"/>
        <v>Investigación Científica</v>
      </c>
      <c r="K177" s="98" t="s">
        <v>411</v>
      </c>
      <c r="L177" s="145"/>
      <c r="M177" s="151"/>
      <c r="N177" s="118"/>
      <c r="O177" s="97">
        <f t="shared" si="17"/>
        <v>0</v>
      </c>
      <c r="P177" s="97">
        <f t="shared" si="20"/>
        <v>0</v>
      </c>
      <c r="Q177" s="97">
        <f t="shared" si="20"/>
        <v>0</v>
      </c>
    </row>
    <row r="178" spans="3:17">
      <c r="C178" s="145"/>
      <c r="D178" s="151"/>
      <c r="E178" s="118"/>
      <c r="F178" s="97">
        <f t="shared" si="16"/>
        <v>0</v>
      </c>
      <c r="G178" s="161"/>
      <c r="H178" s="146"/>
      <c r="I178" s="130" t="e">
        <f>VLOOKUP(H178,Presupuesto!$B$11:$C$565,2,0)</f>
        <v>#N/A</v>
      </c>
      <c r="J178" s="98" t="str">
        <f t="shared" si="19"/>
        <v>Investigación Científica</v>
      </c>
      <c r="K178" s="98" t="s">
        <v>411</v>
      </c>
      <c r="L178" s="145"/>
      <c r="M178" s="151"/>
      <c r="N178" s="118"/>
      <c r="O178" s="97">
        <f t="shared" si="17"/>
        <v>0</v>
      </c>
      <c r="P178" s="97">
        <f t="shared" si="20"/>
        <v>0</v>
      </c>
      <c r="Q178" s="97">
        <f t="shared" si="20"/>
        <v>0</v>
      </c>
    </row>
    <row r="179" spans="3:17" ht="15.75" thickBot="1">
      <c r="C179" s="147"/>
      <c r="D179" s="159"/>
      <c r="E179" s="103"/>
      <c r="F179" s="105">
        <f t="shared" si="16"/>
        <v>0</v>
      </c>
      <c r="G179" s="162"/>
      <c r="H179" s="148"/>
      <c r="I179" s="132" t="e">
        <f>VLOOKUP(H179,Presupuesto!$B$11:$C$565,2,0)</f>
        <v>#N/A</v>
      </c>
      <c r="J179" s="106" t="str">
        <f t="shared" si="19"/>
        <v>Investigación Científica</v>
      </c>
      <c r="K179" s="124" t="s">
        <v>393</v>
      </c>
      <c r="L179" s="147"/>
      <c r="M179" s="159"/>
      <c r="N179" s="103"/>
      <c r="O179" s="105">
        <f t="shared" si="17"/>
        <v>0</v>
      </c>
      <c r="P179" s="105">
        <f t="shared" si="20"/>
        <v>0</v>
      </c>
      <c r="Q179" s="105">
        <f t="shared" si="20"/>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46 J60 J103 J17">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zoomScale="60" zoomScaleNormal="60" workbookViewId="0">
      <pane ySplit="7" topLeftCell="A8" activePane="bottomLeft" state="frozen"/>
      <selection activeCell="M8" sqref="M8"/>
      <selection pane="bottomLeft" activeCell="T1" sqref="T1"/>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37" customWidth="1"/>
    <col min="5" max="5" width="27.42578125" style="86" customWidth="1"/>
    <col min="6" max="6" width="27.42578125" style="77" customWidth="1"/>
    <col min="7" max="7" width="27.42578125" style="86" customWidth="1"/>
    <col min="8" max="8" width="18.7109375" style="86" customWidth="1"/>
    <col min="9" max="9" width="13.7109375" style="86" bestFit="1" customWidth="1"/>
    <col min="10" max="10" width="20.42578125" style="86" customWidth="1"/>
    <col min="11" max="11" width="18.85546875" style="86" customWidth="1"/>
    <col min="12" max="12" width="17.42578125" style="86" customWidth="1"/>
    <col min="13" max="13" width="13.7109375" style="86" bestFit="1" customWidth="1"/>
    <col min="14" max="14" width="18.7109375" style="86" customWidth="1"/>
    <col min="15" max="15" width="15.140625" style="86" customWidth="1"/>
    <col min="16" max="16" width="19.7109375" style="86" customWidth="1"/>
    <col min="17" max="17" width="18.28515625" style="86" customWidth="1"/>
    <col min="18" max="18" width="20" style="86" customWidth="1"/>
    <col min="19" max="19" width="21.7109375" style="86" customWidth="1"/>
    <col min="20" max="20" width="21.140625" style="86" customWidth="1"/>
    <col min="21" max="21" width="22.28515625" style="86" customWidth="1"/>
    <col min="22" max="16384" width="11.5703125" style="86"/>
  </cols>
  <sheetData>
    <row r="1" spans="1:21" ht="18" customHeight="1">
      <c r="B1" s="466" t="s">
        <v>1673</v>
      </c>
      <c r="C1" s="467" t="s">
        <v>1674</v>
      </c>
      <c r="D1" s="206"/>
      <c r="E1" s="206"/>
      <c r="F1" s="238"/>
      <c r="H1" s="207" t="s">
        <v>1342</v>
      </c>
      <c r="I1" s="206"/>
      <c r="J1" s="206"/>
      <c r="K1" s="206"/>
      <c r="L1" s="206"/>
      <c r="M1" s="206"/>
      <c r="N1" s="206"/>
      <c r="O1" s="206"/>
      <c r="P1" s="206"/>
      <c r="Q1" s="206"/>
      <c r="R1" s="206"/>
      <c r="S1" s="206"/>
      <c r="T1" s="206"/>
      <c r="U1" s="206"/>
    </row>
    <row r="2" spans="1:21" ht="18" customHeight="1">
      <c r="A2" s="295" t="s">
        <v>1341</v>
      </c>
      <c r="B2" s="206"/>
      <c r="C2" s="206"/>
      <c r="D2" s="206"/>
      <c r="E2" s="206"/>
      <c r="F2" s="238"/>
      <c r="H2" s="207"/>
      <c r="I2" s="206"/>
      <c r="J2" s="206"/>
      <c r="K2" s="206"/>
      <c r="L2" s="206"/>
      <c r="M2" s="206"/>
      <c r="N2" s="206"/>
      <c r="O2" s="206"/>
      <c r="P2" s="206"/>
      <c r="Q2" s="206"/>
      <c r="R2" s="206"/>
      <c r="S2" s="206"/>
      <c r="T2" s="206"/>
      <c r="U2" s="206"/>
    </row>
    <row r="3" spans="1:21" ht="18" customHeight="1">
      <c r="A3" s="295" t="s">
        <v>1343</v>
      </c>
      <c r="B3" s="206"/>
      <c r="C3" s="206"/>
      <c r="D3" s="206"/>
      <c r="E3" s="206"/>
      <c r="F3" s="238"/>
      <c r="H3" s="207"/>
      <c r="I3" s="206"/>
      <c r="J3" s="206"/>
      <c r="K3" s="206"/>
      <c r="L3" s="206"/>
      <c r="M3" s="206"/>
      <c r="N3" s="206"/>
      <c r="O3" s="206"/>
      <c r="P3" s="206"/>
      <c r="Q3" s="206"/>
      <c r="R3" s="206"/>
      <c r="S3" s="206"/>
      <c r="T3" s="206"/>
      <c r="U3" s="206"/>
    </row>
    <row r="4" spans="1:21" ht="18" customHeight="1">
      <c r="A4" s="295" t="s">
        <v>1372</v>
      </c>
      <c r="B4" s="206"/>
      <c r="C4" s="206"/>
      <c r="D4" s="206"/>
      <c r="E4" s="206"/>
      <c r="F4" s="238"/>
      <c r="H4" s="207"/>
      <c r="I4" s="206"/>
      <c r="J4" s="206"/>
      <c r="K4" s="206"/>
      <c r="L4" s="206"/>
      <c r="M4" s="206"/>
      <c r="N4" s="206"/>
      <c r="O4" s="206"/>
      <c r="P4" s="206"/>
      <c r="Q4" s="206"/>
      <c r="R4" s="206"/>
      <c r="S4" s="206"/>
      <c r="T4" s="206"/>
      <c r="U4" s="206"/>
    </row>
    <row r="5" spans="1:21" ht="14.45" customHeight="1">
      <c r="A5" s="733" t="s">
        <v>96</v>
      </c>
      <c r="B5" s="735" t="s">
        <v>110</v>
      </c>
      <c r="C5" s="745" t="s">
        <v>1522</v>
      </c>
      <c r="D5" s="745" t="s">
        <v>1523</v>
      </c>
      <c r="E5" s="745" t="s">
        <v>86</v>
      </c>
      <c r="F5" s="745" t="s">
        <v>391</v>
      </c>
      <c r="G5" s="745" t="s">
        <v>87</v>
      </c>
      <c r="H5" s="748" t="s">
        <v>99</v>
      </c>
      <c r="I5" s="750"/>
      <c r="J5" s="750"/>
      <c r="K5" s="750"/>
      <c r="L5" s="750"/>
      <c r="M5" s="750"/>
      <c r="N5" s="750"/>
      <c r="O5" s="749"/>
      <c r="P5" s="754" t="s">
        <v>100</v>
      </c>
      <c r="Q5" s="755"/>
      <c r="R5" s="735" t="s">
        <v>102</v>
      </c>
      <c r="S5" s="735" t="s">
        <v>109</v>
      </c>
      <c r="T5" s="735" t="s">
        <v>108</v>
      </c>
      <c r="U5" s="751" t="s">
        <v>88</v>
      </c>
    </row>
    <row r="6" spans="1:21" ht="14.45" customHeight="1">
      <c r="A6" s="733"/>
      <c r="B6" s="733"/>
      <c r="C6" s="746"/>
      <c r="D6" s="746"/>
      <c r="E6" s="746"/>
      <c r="F6" s="746"/>
      <c r="G6" s="746"/>
      <c r="H6" s="748" t="s">
        <v>103</v>
      </c>
      <c r="I6" s="749"/>
      <c r="J6" s="748" t="s">
        <v>104</v>
      </c>
      <c r="K6" s="749"/>
      <c r="L6" s="748" t="s">
        <v>105</v>
      </c>
      <c r="M6" s="749"/>
      <c r="N6" s="748" t="s">
        <v>106</v>
      </c>
      <c r="O6" s="749"/>
      <c r="P6" s="756"/>
      <c r="Q6" s="757"/>
      <c r="R6" s="733"/>
      <c r="S6" s="733"/>
      <c r="T6" s="733"/>
      <c r="U6" s="752"/>
    </row>
    <row r="7" spans="1:21" ht="25.5">
      <c r="A7" s="734"/>
      <c r="B7" s="734"/>
      <c r="C7" s="747"/>
      <c r="D7" s="747"/>
      <c r="E7" s="747"/>
      <c r="F7" s="747"/>
      <c r="G7" s="747"/>
      <c r="H7" s="412" t="s">
        <v>107</v>
      </c>
      <c r="I7" s="412" t="s">
        <v>12</v>
      </c>
      <c r="J7" s="412" t="s">
        <v>107</v>
      </c>
      <c r="K7" s="412" t="s">
        <v>12</v>
      </c>
      <c r="L7" s="412" t="s">
        <v>107</v>
      </c>
      <c r="M7" s="412" t="s">
        <v>12</v>
      </c>
      <c r="N7" s="412" t="s">
        <v>107</v>
      </c>
      <c r="O7" s="412" t="s">
        <v>12</v>
      </c>
      <c r="P7" s="412" t="s">
        <v>107</v>
      </c>
      <c r="Q7" s="412" t="s">
        <v>12</v>
      </c>
      <c r="R7" s="734"/>
      <c r="S7" s="734"/>
      <c r="T7" s="734"/>
      <c r="U7" s="753"/>
    </row>
    <row r="8" spans="1:21" ht="15.75">
      <c r="A8" s="413"/>
      <c r="B8" s="414"/>
      <c r="C8" s="415"/>
      <c r="D8" s="415"/>
      <c r="E8" s="415"/>
      <c r="F8" s="416"/>
      <c r="G8" s="415"/>
      <c r="H8" s="417"/>
      <c r="I8" s="417"/>
      <c r="J8" s="417"/>
      <c r="K8" s="417"/>
      <c r="L8" s="417"/>
      <c r="M8" s="417"/>
      <c r="N8" s="417"/>
      <c r="O8" s="417"/>
      <c r="P8" s="417"/>
      <c r="Q8" s="417"/>
      <c r="R8" s="418"/>
      <c r="S8" s="418"/>
      <c r="T8" s="418"/>
      <c r="U8" s="419"/>
    </row>
    <row r="9" spans="1:21" ht="15.75">
      <c r="A9" s="742" t="s">
        <v>1373</v>
      </c>
      <c r="B9" s="739" t="s">
        <v>1374</v>
      </c>
      <c r="C9" s="308"/>
      <c r="D9" s="308"/>
      <c r="E9" s="308"/>
      <c r="F9" s="71"/>
      <c r="G9" s="71"/>
      <c r="H9" s="203"/>
      <c r="I9" s="204"/>
      <c r="J9" s="203"/>
      <c r="K9" s="204"/>
      <c r="L9" s="203"/>
      <c r="M9" s="204"/>
      <c r="N9" s="203"/>
      <c r="O9" s="204"/>
      <c r="P9" s="355">
        <f>H9+J9+L9+N9</f>
        <v>0</v>
      </c>
      <c r="Q9" s="355">
        <f>I9+K9+M9+O9</f>
        <v>0</v>
      </c>
      <c r="R9" s="71"/>
      <c r="S9" s="71"/>
      <c r="T9" s="71"/>
      <c r="U9" s="71"/>
    </row>
    <row r="10" spans="1:21" ht="15.75">
      <c r="A10" s="743"/>
      <c r="B10" s="740"/>
      <c r="C10" s="308"/>
      <c r="D10" s="308"/>
      <c r="E10" s="308"/>
      <c r="F10" s="71"/>
      <c r="G10" s="71"/>
      <c r="H10" s="203"/>
      <c r="I10" s="204"/>
      <c r="J10" s="203"/>
      <c r="K10" s="204"/>
      <c r="L10" s="203"/>
      <c r="M10" s="204"/>
      <c r="N10" s="203"/>
      <c r="O10" s="204"/>
      <c r="P10" s="355">
        <f t="shared" ref="P10:P27" si="0">H10+J10+L10+N10</f>
        <v>0</v>
      </c>
      <c r="Q10" s="355">
        <f t="shared" ref="Q10:Q27" si="1">I10+K10+M10+O10</f>
        <v>0</v>
      </c>
      <c r="R10" s="71"/>
      <c r="S10" s="71"/>
      <c r="T10" s="71"/>
      <c r="U10" s="71"/>
    </row>
    <row r="11" spans="1:21" ht="15.75">
      <c r="A11" s="743"/>
      <c r="B11" s="740"/>
      <c r="C11" s="308"/>
      <c r="D11" s="308"/>
      <c r="E11" s="308"/>
      <c r="F11" s="71"/>
      <c r="G11" s="71"/>
      <c r="H11" s="203"/>
      <c r="I11" s="204"/>
      <c r="J11" s="203"/>
      <c r="K11" s="204"/>
      <c r="L11" s="203"/>
      <c r="M11" s="204"/>
      <c r="N11" s="203"/>
      <c r="O11" s="204"/>
      <c r="P11" s="355">
        <f t="shared" si="0"/>
        <v>0</v>
      </c>
      <c r="Q11" s="355">
        <f t="shared" si="1"/>
        <v>0</v>
      </c>
      <c r="R11" s="71"/>
      <c r="S11" s="71"/>
      <c r="T11" s="71"/>
      <c r="U11" s="71"/>
    </row>
    <row r="12" spans="1:21" ht="15.75">
      <c r="A12" s="743"/>
      <c r="B12" s="740"/>
      <c r="C12" s="308"/>
      <c r="D12" s="308"/>
      <c r="E12" s="308"/>
      <c r="F12" s="71"/>
      <c r="G12" s="71"/>
      <c r="H12" s="203"/>
      <c r="I12" s="204"/>
      <c r="J12" s="203"/>
      <c r="K12" s="204"/>
      <c r="L12" s="203"/>
      <c r="M12" s="204"/>
      <c r="N12" s="203"/>
      <c r="O12" s="204"/>
      <c r="P12" s="355">
        <f t="shared" si="0"/>
        <v>0</v>
      </c>
      <c r="Q12" s="355">
        <f t="shared" si="1"/>
        <v>0</v>
      </c>
      <c r="R12" s="71"/>
      <c r="S12" s="71"/>
      <c r="T12" s="71"/>
      <c r="U12" s="71"/>
    </row>
    <row r="13" spans="1:21" ht="15.75">
      <c r="A13" s="743"/>
      <c r="B13" s="740"/>
      <c r="C13" s="308"/>
      <c r="D13" s="308"/>
      <c r="E13" s="308"/>
      <c r="F13" s="71"/>
      <c r="G13" s="71"/>
      <c r="H13" s="203"/>
      <c r="I13" s="204"/>
      <c r="J13" s="203"/>
      <c r="K13" s="204"/>
      <c r="L13" s="203"/>
      <c r="M13" s="204"/>
      <c r="N13" s="203"/>
      <c r="O13" s="204"/>
      <c r="P13" s="355">
        <f t="shared" si="0"/>
        <v>0</v>
      </c>
      <c r="Q13" s="355">
        <f t="shared" si="1"/>
        <v>0</v>
      </c>
      <c r="R13" s="71"/>
      <c r="S13" s="71"/>
      <c r="T13" s="71"/>
      <c r="U13" s="71"/>
    </row>
    <row r="14" spans="1:21" ht="15.75">
      <c r="A14" s="743"/>
      <c r="B14" s="740"/>
      <c r="C14" s="308"/>
      <c r="D14" s="308"/>
      <c r="E14" s="308"/>
      <c r="F14" s="71"/>
      <c r="G14" s="71"/>
      <c r="H14" s="203"/>
      <c r="I14" s="204"/>
      <c r="J14" s="203"/>
      <c r="K14" s="204"/>
      <c r="L14" s="203"/>
      <c r="M14" s="204"/>
      <c r="N14" s="203"/>
      <c r="O14" s="204"/>
      <c r="P14" s="355">
        <f t="shared" si="0"/>
        <v>0</v>
      </c>
      <c r="Q14" s="355">
        <f t="shared" si="1"/>
        <v>0</v>
      </c>
      <c r="R14" s="71"/>
      <c r="S14" s="71"/>
      <c r="T14" s="71"/>
      <c r="U14" s="71"/>
    </row>
    <row r="15" spans="1:21" ht="15.75">
      <c r="A15" s="743"/>
      <c r="B15" s="740"/>
      <c r="C15" s="308"/>
      <c r="D15" s="308"/>
      <c r="E15" s="308"/>
      <c r="F15" s="71"/>
      <c r="G15" s="71"/>
      <c r="H15" s="203"/>
      <c r="I15" s="204"/>
      <c r="J15" s="203"/>
      <c r="K15" s="204"/>
      <c r="L15" s="203"/>
      <c r="M15" s="204"/>
      <c r="N15" s="203"/>
      <c r="O15" s="204"/>
      <c r="P15" s="355">
        <f t="shared" si="0"/>
        <v>0</v>
      </c>
      <c r="Q15" s="355">
        <f t="shared" si="1"/>
        <v>0</v>
      </c>
      <c r="R15" s="71"/>
      <c r="S15" s="71"/>
      <c r="T15" s="71"/>
      <c r="U15" s="71"/>
    </row>
    <row r="16" spans="1:21" ht="15.75">
      <c r="A16" s="743"/>
      <c r="B16" s="740"/>
      <c r="C16" s="308"/>
      <c r="D16" s="308"/>
      <c r="E16" s="308"/>
      <c r="F16" s="71"/>
      <c r="G16" s="71"/>
      <c r="H16" s="203"/>
      <c r="I16" s="204"/>
      <c r="J16" s="203"/>
      <c r="K16" s="204"/>
      <c r="L16" s="203"/>
      <c r="M16" s="204"/>
      <c r="N16" s="203"/>
      <c r="O16" s="204"/>
      <c r="P16" s="355">
        <f t="shared" si="0"/>
        <v>0</v>
      </c>
      <c r="Q16" s="355">
        <f t="shared" si="1"/>
        <v>0</v>
      </c>
      <c r="R16" s="71"/>
      <c r="S16" s="71"/>
      <c r="T16" s="71"/>
      <c r="U16" s="71"/>
    </row>
    <row r="17" spans="1:21" ht="15.75">
      <c r="A17" s="743"/>
      <c r="B17" s="740"/>
      <c r="C17" s="308"/>
      <c r="D17" s="308"/>
      <c r="E17" s="308"/>
      <c r="F17" s="71"/>
      <c r="G17" s="71"/>
      <c r="H17" s="203"/>
      <c r="I17" s="204"/>
      <c r="J17" s="203"/>
      <c r="K17" s="204"/>
      <c r="L17" s="203"/>
      <c r="M17" s="204"/>
      <c r="N17" s="203"/>
      <c r="O17" s="204"/>
      <c r="P17" s="355">
        <f t="shared" si="0"/>
        <v>0</v>
      </c>
      <c r="Q17" s="355">
        <f t="shared" si="1"/>
        <v>0</v>
      </c>
      <c r="R17" s="71"/>
      <c r="S17" s="71"/>
      <c r="T17" s="71"/>
      <c r="U17" s="71"/>
    </row>
    <row r="18" spans="1:21" ht="15.75">
      <c r="A18" s="744"/>
      <c r="B18" s="741"/>
      <c r="C18" s="308"/>
      <c r="D18" s="308"/>
      <c r="E18" s="308"/>
      <c r="F18" s="71"/>
      <c r="G18" s="71"/>
      <c r="H18" s="203"/>
      <c r="I18" s="204"/>
      <c r="J18" s="203"/>
      <c r="K18" s="204"/>
      <c r="L18" s="203"/>
      <c r="M18" s="204"/>
      <c r="N18" s="203"/>
      <c r="O18" s="204"/>
      <c r="P18" s="355">
        <f t="shared" si="0"/>
        <v>0</v>
      </c>
      <c r="Q18" s="355">
        <f t="shared" si="1"/>
        <v>0</v>
      </c>
      <c r="R18" s="71"/>
      <c r="S18" s="71"/>
      <c r="T18" s="71"/>
      <c r="U18" s="71"/>
    </row>
    <row r="19" spans="1:21" ht="15.75">
      <c r="A19" s="736" t="s">
        <v>1375</v>
      </c>
      <c r="B19" s="736" t="s">
        <v>1374</v>
      </c>
      <c r="C19" s="328"/>
      <c r="D19" s="328"/>
      <c r="E19" s="308"/>
      <c r="F19" s="71"/>
      <c r="G19" s="71"/>
      <c r="H19" s="71"/>
      <c r="I19" s="329"/>
      <c r="J19" s="71"/>
      <c r="K19" s="71"/>
      <c r="L19" s="71"/>
      <c r="M19" s="329"/>
      <c r="N19" s="71"/>
      <c r="O19" s="71"/>
      <c r="P19" s="355">
        <f t="shared" si="0"/>
        <v>0</v>
      </c>
      <c r="Q19" s="355">
        <f t="shared" si="1"/>
        <v>0</v>
      </c>
      <c r="R19" s="71"/>
      <c r="S19" s="71"/>
      <c r="T19" s="71"/>
      <c r="U19" s="71"/>
    </row>
    <row r="20" spans="1:21" ht="15.75">
      <c r="A20" s="737"/>
      <c r="B20" s="737"/>
      <c r="C20" s="328"/>
      <c r="D20" s="328"/>
      <c r="E20" s="308"/>
      <c r="F20" s="71"/>
      <c r="G20" s="71"/>
      <c r="H20" s="71"/>
      <c r="I20" s="329"/>
      <c r="J20" s="71"/>
      <c r="K20" s="71"/>
      <c r="L20" s="71"/>
      <c r="M20" s="329"/>
      <c r="N20" s="71"/>
      <c r="O20" s="71"/>
      <c r="P20" s="355">
        <f t="shared" si="0"/>
        <v>0</v>
      </c>
      <c r="Q20" s="355">
        <f t="shared" si="1"/>
        <v>0</v>
      </c>
      <c r="R20" s="71"/>
      <c r="S20" s="71"/>
      <c r="T20" s="71"/>
      <c r="U20" s="71"/>
    </row>
    <row r="21" spans="1:21" ht="15.75">
      <c r="A21" s="737"/>
      <c r="B21" s="737"/>
      <c r="C21" s="328"/>
      <c r="D21" s="328"/>
      <c r="E21" s="308"/>
      <c r="F21" s="71"/>
      <c r="G21" s="71"/>
      <c r="H21" s="71"/>
      <c r="I21" s="329"/>
      <c r="J21" s="71"/>
      <c r="K21" s="71"/>
      <c r="L21" s="71"/>
      <c r="M21" s="329"/>
      <c r="N21" s="71"/>
      <c r="O21" s="71"/>
      <c r="P21" s="355">
        <f t="shared" si="0"/>
        <v>0</v>
      </c>
      <c r="Q21" s="355">
        <f t="shared" si="1"/>
        <v>0</v>
      </c>
      <c r="R21" s="71"/>
      <c r="S21" s="71"/>
      <c r="T21" s="71"/>
      <c r="U21" s="71"/>
    </row>
    <row r="22" spans="1:21" ht="15.75">
      <c r="A22" s="737"/>
      <c r="B22" s="737"/>
      <c r="C22" s="328"/>
      <c r="D22" s="328"/>
      <c r="E22" s="308"/>
      <c r="F22" s="71"/>
      <c r="G22" s="71"/>
      <c r="H22" s="71"/>
      <c r="I22" s="329"/>
      <c r="J22" s="71"/>
      <c r="K22" s="71"/>
      <c r="L22" s="71"/>
      <c r="M22" s="329"/>
      <c r="N22" s="71"/>
      <c r="O22" s="71"/>
      <c r="P22" s="355">
        <f t="shared" si="0"/>
        <v>0</v>
      </c>
      <c r="Q22" s="355">
        <f t="shared" si="1"/>
        <v>0</v>
      </c>
      <c r="R22" s="71"/>
      <c r="S22" s="71"/>
      <c r="T22" s="71"/>
      <c r="U22" s="71"/>
    </row>
    <row r="23" spans="1:21" ht="15.75">
      <c r="A23" s="737"/>
      <c r="B23" s="737"/>
      <c r="C23" s="328"/>
      <c r="D23" s="328"/>
      <c r="E23" s="308"/>
      <c r="F23" s="71"/>
      <c r="G23" s="71"/>
      <c r="H23" s="71"/>
      <c r="I23" s="329"/>
      <c r="J23" s="71"/>
      <c r="K23" s="71"/>
      <c r="L23" s="71"/>
      <c r="M23" s="329"/>
      <c r="N23" s="71"/>
      <c r="O23" s="71"/>
      <c r="P23" s="355">
        <f t="shared" si="0"/>
        <v>0</v>
      </c>
      <c r="Q23" s="355">
        <f t="shared" si="1"/>
        <v>0</v>
      </c>
      <c r="R23" s="71"/>
      <c r="S23" s="71"/>
      <c r="T23" s="71"/>
      <c r="U23" s="71"/>
    </row>
    <row r="24" spans="1:21" ht="15.75">
      <c r="A24" s="737"/>
      <c r="B24" s="737"/>
      <c r="C24" s="328"/>
      <c r="D24" s="328"/>
      <c r="E24" s="308"/>
      <c r="F24" s="71"/>
      <c r="G24" s="71"/>
      <c r="H24" s="71"/>
      <c r="I24" s="329"/>
      <c r="J24" s="71"/>
      <c r="K24" s="71"/>
      <c r="L24" s="71"/>
      <c r="M24" s="329"/>
      <c r="N24" s="71"/>
      <c r="O24" s="71"/>
      <c r="P24" s="355">
        <f t="shared" si="0"/>
        <v>0</v>
      </c>
      <c r="Q24" s="355">
        <f t="shared" si="1"/>
        <v>0</v>
      </c>
      <c r="R24" s="71"/>
      <c r="S24" s="71"/>
      <c r="T24" s="71"/>
      <c r="U24" s="71"/>
    </row>
    <row r="25" spans="1:21" ht="15.75">
      <c r="A25" s="737"/>
      <c r="B25" s="737"/>
      <c r="C25" s="328"/>
      <c r="D25" s="328"/>
      <c r="E25" s="308"/>
      <c r="F25" s="71"/>
      <c r="G25" s="71"/>
      <c r="H25" s="203"/>
      <c r="I25" s="71"/>
      <c r="J25" s="71"/>
      <c r="K25" s="71"/>
      <c r="L25" s="71"/>
      <c r="M25" s="71"/>
      <c r="N25" s="71"/>
      <c r="O25" s="71"/>
      <c r="P25" s="355">
        <f t="shared" si="0"/>
        <v>0</v>
      </c>
      <c r="Q25" s="355">
        <f t="shared" si="1"/>
        <v>0</v>
      </c>
      <c r="R25" s="71"/>
      <c r="S25" s="71"/>
      <c r="T25" s="71"/>
      <c r="U25" s="71"/>
    </row>
    <row r="26" spans="1:21" ht="15.75">
      <c r="A26" s="737"/>
      <c r="B26" s="737"/>
      <c r="C26" s="328"/>
      <c r="D26" s="328"/>
      <c r="E26" s="328"/>
      <c r="F26" s="71"/>
      <c r="G26" s="71"/>
      <c r="H26" s="71"/>
      <c r="I26" s="71"/>
      <c r="J26" s="71"/>
      <c r="K26" s="71"/>
      <c r="L26" s="71"/>
      <c r="M26" s="71"/>
      <c r="N26" s="71"/>
      <c r="O26" s="71"/>
      <c r="P26" s="355">
        <f t="shared" si="0"/>
        <v>0</v>
      </c>
      <c r="Q26" s="355">
        <f t="shared" si="1"/>
        <v>0</v>
      </c>
      <c r="R26" s="71"/>
      <c r="S26" s="71"/>
      <c r="T26" s="71"/>
      <c r="U26" s="71"/>
    </row>
    <row r="27" spans="1:21" ht="15.75">
      <c r="A27" s="738"/>
      <c r="B27" s="738"/>
      <c r="C27" s="328"/>
      <c r="D27" s="328"/>
      <c r="E27" s="328"/>
      <c r="F27" s="71"/>
      <c r="G27" s="71"/>
      <c r="H27" s="71"/>
      <c r="I27" s="71"/>
      <c r="J27" s="71"/>
      <c r="K27" s="71"/>
      <c r="L27" s="71"/>
      <c r="M27" s="71"/>
      <c r="N27" s="71"/>
      <c r="O27" s="71"/>
      <c r="P27" s="355">
        <f t="shared" si="0"/>
        <v>0</v>
      </c>
      <c r="Q27" s="355">
        <f t="shared" si="1"/>
        <v>0</v>
      </c>
      <c r="R27" s="71"/>
      <c r="S27" s="71"/>
      <c r="T27" s="71"/>
      <c r="U27" s="72"/>
    </row>
    <row r="28" spans="1:21" ht="15.6" customHeight="1">
      <c r="A28" s="285"/>
      <c r="B28" s="286"/>
      <c r="C28" s="285" t="s">
        <v>1350</v>
      </c>
      <c r="D28" s="286"/>
      <c r="E28" s="286"/>
      <c r="F28" s="286"/>
      <c r="G28" s="287"/>
      <c r="H28" s="230">
        <f t="shared" ref="H28:Q28" si="2">SUM(H9:H27)</f>
        <v>0</v>
      </c>
      <c r="I28" s="230">
        <f t="shared" si="2"/>
        <v>0</v>
      </c>
      <c r="J28" s="230">
        <f t="shared" si="2"/>
        <v>0</v>
      </c>
      <c r="K28" s="230">
        <f t="shared" si="2"/>
        <v>0</v>
      </c>
      <c r="L28" s="230">
        <f t="shared" si="2"/>
        <v>0</v>
      </c>
      <c r="M28" s="230">
        <f t="shared" si="2"/>
        <v>0</v>
      </c>
      <c r="N28" s="230">
        <f t="shared" si="2"/>
        <v>0</v>
      </c>
      <c r="O28" s="230">
        <f t="shared" si="2"/>
        <v>0</v>
      </c>
      <c r="P28" s="230">
        <f t="shared" si="2"/>
        <v>0</v>
      </c>
      <c r="Q28" s="230">
        <f t="shared" si="2"/>
        <v>0</v>
      </c>
      <c r="R28" s="205"/>
      <c r="S28" s="205"/>
      <c r="T28" s="205"/>
      <c r="U28" s="208"/>
    </row>
    <row r="29" spans="1:21">
      <c r="F29" s="86"/>
    </row>
    <row r="30" spans="1:21">
      <c r="F30" s="86"/>
    </row>
    <row r="31" spans="1:21">
      <c r="C31" s="153"/>
      <c r="F31" s="86"/>
    </row>
    <row r="32" spans="1:21">
      <c r="C32" s="465"/>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xWindow="772" yWindow="382"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zoomScale="70" zoomScaleNormal="70" workbookViewId="0">
      <pane ySplit="6" topLeftCell="A7" activePane="bottomLeft" state="frozen"/>
      <selection sqref="A1:V1"/>
      <selection pane="bottomLeft" activeCell="E7" sqref="E7"/>
    </sheetView>
  </sheetViews>
  <sheetFormatPr baseColWidth="10" defaultColWidth="12.5703125" defaultRowHeight="12"/>
  <cols>
    <col min="1" max="1" width="35.140625" style="253" customWidth="1"/>
    <col min="2" max="2" width="48.140625" style="248" customWidth="1"/>
    <col min="3" max="4" width="32.42578125" style="248" customWidth="1"/>
    <col min="5" max="5" width="32.7109375" style="248" customWidth="1"/>
    <col min="6" max="6" width="27.42578125" style="254" customWidth="1"/>
    <col min="7" max="7" width="36.42578125" style="248" customWidth="1"/>
    <col min="8" max="8" width="15.28515625" style="248" customWidth="1"/>
    <col min="9" max="9" width="15.85546875" style="248" customWidth="1"/>
    <col min="10" max="10" width="15.28515625" style="248" customWidth="1"/>
    <col min="11" max="11" width="15.42578125" style="248" customWidth="1"/>
    <col min="12" max="12" width="15.28515625" style="248" customWidth="1"/>
    <col min="13" max="13" width="14.85546875" style="248" customWidth="1"/>
    <col min="14" max="14" width="15.28515625" style="248" customWidth="1"/>
    <col min="15" max="15" width="17.5703125" style="248" customWidth="1"/>
    <col min="16" max="16" width="15.28515625" style="361" customWidth="1"/>
    <col min="17" max="17" width="16.28515625" style="361" bestFit="1" customWidth="1"/>
    <col min="18" max="18" width="21.85546875" style="248" customWidth="1"/>
    <col min="19" max="19" width="20.7109375" style="248" customWidth="1"/>
    <col min="20" max="21" width="21.140625" style="248" customWidth="1"/>
    <col min="22" max="16384" width="12.5703125" style="248"/>
  </cols>
  <sheetData>
    <row r="1" spans="1:28" s="242" customFormat="1" ht="18.75">
      <c r="B1" s="279"/>
      <c r="C1" s="279"/>
      <c r="D1" s="279"/>
      <c r="E1" s="279"/>
      <c r="F1" s="279"/>
      <c r="G1" s="279"/>
      <c r="H1" s="279" t="s">
        <v>1379</v>
      </c>
      <c r="I1" s="279"/>
      <c r="L1" s="469" t="s">
        <v>1524</v>
      </c>
      <c r="M1" s="469" t="s">
        <v>1525</v>
      </c>
      <c r="N1" s="469" t="s">
        <v>1526</v>
      </c>
      <c r="O1" s="469" t="s">
        <v>1527</v>
      </c>
      <c r="P1" s="469" t="s">
        <v>1528</v>
      </c>
      <c r="Q1" s="469" t="s">
        <v>1529</v>
      </c>
      <c r="R1" s="469" t="s">
        <v>1530</v>
      </c>
      <c r="S1" s="469" t="s">
        <v>1531</v>
      </c>
      <c r="T1" s="469" t="s">
        <v>1532</v>
      </c>
      <c r="U1" s="469" t="s">
        <v>1533</v>
      </c>
      <c r="V1" s="469" t="s">
        <v>1534</v>
      </c>
      <c r="W1" s="469" t="s">
        <v>1535</v>
      </c>
      <c r="X1" s="469" t="s">
        <v>1536</v>
      </c>
      <c r="Y1" s="469" t="s">
        <v>1537</v>
      </c>
      <c r="Z1" s="469" t="s">
        <v>1538</v>
      </c>
      <c r="AA1" s="469" t="s">
        <v>1539</v>
      </c>
      <c r="AB1" s="469" t="s">
        <v>1540</v>
      </c>
    </row>
    <row r="2" spans="1:28" s="242" customFormat="1" ht="18.75">
      <c r="A2" s="296" t="s">
        <v>1341</v>
      </c>
      <c r="B2" s="279"/>
      <c r="C2" s="279"/>
      <c r="D2" s="279"/>
      <c r="E2" s="279"/>
      <c r="F2" s="279"/>
      <c r="G2" s="279"/>
      <c r="H2" s="279"/>
      <c r="I2" s="279"/>
      <c r="J2" s="279"/>
      <c r="K2" s="279"/>
      <c r="L2" s="279"/>
      <c r="M2" s="279"/>
      <c r="N2" s="279"/>
      <c r="O2" s="279"/>
      <c r="P2" s="356"/>
      <c r="Q2" s="356"/>
      <c r="R2" s="279"/>
      <c r="S2" s="279"/>
      <c r="T2" s="279"/>
      <c r="U2" s="279"/>
    </row>
    <row r="3" spans="1:28" s="242" customFormat="1" ht="21" customHeight="1">
      <c r="A3" s="243" t="s">
        <v>1376</v>
      </c>
      <c r="B3" s="244"/>
      <c r="C3" s="244"/>
      <c r="D3" s="244"/>
      <c r="E3" s="244"/>
      <c r="F3" s="245"/>
      <c r="G3" s="244"/>
      <c r="H3" s="244"/>
      <c r="I3" s="244"/>
      <c r="J3" s="244"/>
      <c r="K3" s="244"/>
      <c r="L3" s="244"/>
      <c r="M3" s="244"/>
      <c r="N3" s="244"/>
      <c r="O3" s="244"/>
      <c r="P3" s="357"/>
      <c r="Q3" s="357"/>
      <c r="R3" s="244"/>
      <c r="S3" s="244"/>
      <c r="T3" s="244"/>
      <c r="U3" s="244"/>
    </row>
    <row r="4" spans="1:28" s="67" customFormat="1" ht="23.25" customHeight="1">
      <c r="A4" s="733" t="s">
        <v>96</v>
      </c>
      <c r="B4" s="767" t="s">
        <v>110</v>
      </c>
      <c r="C4" s="763" t="s">
        <v>1522</v>
      </c>
      <c r="D4" s="763" t="s">
        <v>1523</v>
      </c>
      <c r="E4" s="763" t="s">
        <v>86</v>
      </c>
      <c r="F4" s="763" t="s">
        <v>391</v>
      </c>
      <c r="G4" s="763" t="s">
        <v>87</v>
      </c>
      <c r="H4" s="770" t="s">
        <v>99</v>
      </c>
      <c r="I4" s="775"/>
      <c r="J4" s="775"/>
      <c r="K4" s="775"/>
      <c r="L4" s="775"/>
      <c r="M4" s="775"/>
      <c r="N4" s="775"/>
      <c r="O4" s="771"/>
      <c r="P4" s="776" t="s">
        <v>100</v>
      </c>
      <c r="Q4" s="777"/>
      <c r="R4" s="767" t="s">
        <v>102</v>
      </c>
      <c r="S4" s="767" t="s">
        <v>109</v>
      </c>
      <c r="T4" s="767" t="s">
        <v>108</v>
      </c>
      <c r="U4" s="772" t="s">
        <v>88</v>
      </c>
    </row>
    <row r="5" spans="1:28" s="67" customFormat="1" ht="15" customHeight="1">
      <c r="A5" s="733"/>
      <c r="B5" s="768"/>
      <c r="C5" s="764"/>
      <c r="D5" s="764"/>
      <c r="E5" s="764"/>
      <c r="F5" s="764"/>
      <c r="G5" s="764"/>
      <c r="H5" s="770" t="s">
        <v>103</v>
      </c>
      <c r="I5" s="771"/>
      <c r="J5" s="770" t="s">
        <v>104</v>
      </c>
      <c r="K5" s="771"/>
      <c r="L5" s="770" t="s">
        <v>105</v>
      </c>
      <c r="M5" s="771"/>
      <c r="N5" s="770" t="s">
        <v>106</v>
      </c>
      <c r="O5" s="771"/>
      <c r="P5" s="778"/>
      <c r="Q5" s="779"/>
      <c r="R5" s="768"/>
      <c r="S5" s="768"/>
      <c r="T5" s="768"/>
      <c r="U5" s="773"/>
    </row>
    <row r="6" spans="1:28" s="67" customFormat="1" ht="24" customHeight="1">
      <c r="A6" s="734"/>
      <c r="B6" s="769"/>
      <c r="C6" s="765"/>
      <c r="D6" s="765"/>
      <c r="E6" s="765"/>
      <c r="F6" s="765"/>
      <c r="G6" s="765"/>
      <c r="H6" s="524" t="s">
        <v>107</v>
      </c>
      <c r="I6" s="524" t="s">
        <v>12</v>
      </c>
      <c r="J6" s="524" t="s">
        <v>107</v>
      </c>
      <c r="K6" s="524" t="s">
        <v>12</v>
      </c>
      <c r="L6" s="524" t="s">
        <v>107</v>
      </c>
      <c r="M6" s="524" t="s">
        <v>12</v>
      </c>
      <c r="N6" s="524" t="s">
        <v>107</v>
      </c>
      <c r="O6" s="524" t="s">
        <v>12</v>
      </c>
      <c r="P6" s="524" t="s">
        <v>107</v>
      </c>
      <c r="Q6" s="524" t="s">
        <v>12</v>
      </c>
      <c r="R6" s="769"/>
      <c r="S6" s="769"/>
      <c r="T6" s="769"/>
      <c r="U6" s="774"/>
    </row>
    <row r="7" spans="1:28" s="67" customFormat="1" ht="15">
      <c r="A7" s="413"/>
      <c r="B7" s="539"/>
      <c r="C7" s="527"/>
      <c r="D7" s="527"/>
      <c r="E7" s="527"/>
      <c r="F7" s="528"/>
      <c r="G7" s="527"/>
      <c r="H7" s="529"/>
      <c r="I7" s="529"/>
      <c r="J7" s="529"/>
      <c r="K7" s="529"/>
      <c r="L7" s="529"/>
      <c r="M7" s="529"/>
      <c r="N7" s="529"/>
      <c r="O7" s="529"/>
      <c r="P7" s="529"/>
      <c r="Q7" s="529"/>
      <c r="R7" s="530"/>
      <c r="S7" s="530"/>
      <c r="T7" s="530"/>
      <c r="U7" s="531"/>
    </row>
    <row r="8" spans="1:28" ht="15">
      <c r="A8" s="758" t="s">
        <v>1377</v>
      </c>
      <c r="B8" s="760" t="s">
        <v>1454</v>
      </c>
      <c r="C8" s="593"/>
      <c r="D8" s="593"/>
      <c r="E8" s="593"/>
      <c r="F8" s="594"/>
      <c r="G8" s="594"/>
      <c r="H8" s="331"/>
      <c r="I8" s="331"/>
      <c r="J8" s="582"/>
      <c r="K8" s="601"/>
      <c r="L8" s="331"/>
      <c r="M8" s="578"/>
      <c r="N8" s="582"/>
      <c r="O8" s="578"/>
      <c r="P8" s="579">
        <f>H8+J8+L8+N8</f>
        <v>0</v>
      </c>
      <c r="Q8" s="580">
        <f>I8+K8+M8+O8</f>
        <v>0</v>
      </c>
      <c r="R8" s="331"/>
      <c r="S8" s="331"/>
      <c r="T8" s="331"/>
      <c r="U8" s="594"/>
    </row>
    <row r="9" spans="1:28" ht="15">
      <c r="A9" s="759"/>
      <c r="B9" s="761"/>
      <c r="C9" s="593"/>
      <c r="D9" s="593"/>
      <c r="E9" s="593"/>
      <c r="F9" s="594"/>
      <c r="G9" s="594"/>
      <c r="H9" s="331"/>
      <c r="I9" s="331"/>
      <c r="J9" s="582"/>
      <c r="K9" s="601"/>
      <c r="L9" s="331"/>
      <c r="M9" s="578"/>
      <c r="N9" s="582"/>
      <c r="O9" s="578"/>
      <c r="P9" s="579">
        <f t="shared" ref="P9:P46" si="0">H9+J9+L9+N9</f>
        <v>0</v>
      </c>
      <c r="Q9" s="580">
        <f t="shared" ref="Q9:Q46" si="1">I9+K9+M9+O9</f>
        <v>0</v>
      </c>
      <c r="R9" s="331"/>
      <c r="S9" s="331"/>
      <c r="T9" s="331"/>
      <c r="U9" s="594"/>
    </row>
    <row r="10" spans="1:28" ht="15">
      <c r="A10" s="759"/>
      <c r="B10" s="761"/>
      <c r="C10" s="593"/>
      <c r="D10" s="593"/>
      <c r="E10" s="593"/>
      <c r="F10" s="594"/>
      <c r="G10" s="594"/>
      <c r="H10" s="331"/>
      <c r="I10" s="331"/>
      <c r="J10" s="582"/>
      <c r="K10" s="601"/>
      <c r="L10" s="331"/>
      <c r="M10" s="578"/>
      <c r="N10" s="582"/>
      <c r="O10" s="578"/>
      <c r="P10" s="579">
        <f t="shared" si="0"/>
        <v>0</v>
      </c>
      <c r="Q10" s="580">
        <f t="shared" si="1"/>
        <v>0</v>
      </c>
      <c r="R10" s="331"/>
      <c r="S10" s="331"/>
      <c r="T10" s="331"/>
      <c r="U10" s="594"/>
    </row>
    <row r="11" spans="1:28" ht="15">
      <c r="A11" s="759"/>
      <c r="B11" s="761"/>
      <c r="C11" s="593"/>
      <c r="D11" s="593"/>
      <c r="E11" s="593"/>
      <c r="F11" s="594"/>
      <c r="G11" s="594"/>
      <c r="H11" s="331"/>
      <c r="I11" s="331"/>
      <c r="J11" s="582"/>
      <c r="K11" s="601"/>
      <c r="L11" s="331"/>
      <c r="M11" s="578"/>
      <c r="N11" s="582"/>
      <c r="O11" s="578"/>
      <c r="P11" s="579">
        <f t="shared" si="0"/>
        <v>0</v>
      </c>
      <c r="Q11" s="580">
        <f t="shared" si="1"/>
        <v>0</v>
      </c>
      <c r="R11" s="331"/>
      <c r="S11" s="331"/>
      <c r="T11" s="331"/>
      <c r="U11" s="594"/>
    </row>
    <row r="12" spans="1:28" ht="15">
      <c r="A12" s="759"/>
      <c r="B12" s="761"/>
      <c r="C12" s="593"/>
      <c r="D12" s="593"/>
      <c r="E12" s="593"/>
      <c r="F12" s="594"/>
      <c r="G12" s="594"/>
      <c r="H12" s="331"/>
      <c r="I12" s="331"/>
      <c r="J12" s="582"/>
      <c r="K12" s="601"/>
      <c r="L12" s="331"/>
      <c r="M12" s="578"/>
      <c r="N12" s="582"/>
      <c r="O12" s="578"/>
      <c r="P12" s="579">
        <f t="shared" si="0"/>
        <v>0</v>
      </c>
      <c r="Q12" s="580">
        <f t="shared" si="1"/>
        <v>0</v>
      </c>
      <c r="R12" s="331"/>
      <c r="S12" s="331"/>
      <c r="T12" s="331"/>
      <c r="U12" s="594"/>
    </row>
    <row r="13" spans="1:28" ht="15">
      <c r="A13" s="759"/>
      <c r="B13" s="762"/>
      <c r="C13" s="593"/>
      <c r="D13" s="593"/>
      <c r="E13" s="593"/>
      <c r="F13" s="594"/>
      <c r="G13" s="594"/>
      <c r="H13" s="331"/>
      <c r="I13" s="331"/>
      <c r="J13" s="582"/>
      <c r="K13" s="601"/>
      <c r="L13" s="331"/>
      <c r="M13" s="578"/>
      <c r="N13" s="582"/>
      <c r="O13" s="578"/>
      <c r="P13" s="579">
        <f t="shared" si="0"/>
        <v>0</v>
      </c>
      <c r="Q13" s="580">
        <f t="shared" si="1"/>
        <v>0</v>
      </c>
      <c r="R13" s="331"/>
      <c r="S13" s="331"/>
      <c r="T13" s="331"/>
      <c r="U13" s="594"/>
    </row>
    <row r="14" spans="1:28" ht="129" customHeight="1">
      <c r="A14" s="759"/>
      <c r="B14" s="760" t="s">
        <v>1455</v>
      </c>
      <c r="C14" s="593" t="s">
        <v>1529</v>
      </c>
      <c r="D14" s="593" t="s">
        <v>1829</v>
      </c>
      <c r="E14" s="593" t="s">
        <v>1828</v>
      </c>
      <c r="F14" s="594" t="s">
        <v>1776</v>
      </c>
      <c r="G14" s="593" t="s">
        <v>1812</v>
      </c>
      <c r="H14" s="485">
        <v>0</v>
      </c>
      <c r="I14" s="615">
        <v>0</v>
      </c>
      <c r="J14" s="485">
        <v>0</v>
      </c>
      <c r="K14" s="615">
        <v>0</v>
      </c>
      <c r="L14" s="485">
        <v>4</v>
      </c>
      <c r="M14" s="615">
        <v>0</v>
      </c>
      <c r="N14" s="485">
        <v>0</v>
      </c>
      <c r="O14" s="615">
        <v>0</v>
      </c>
      <c r="P14" s="485">
        <f t="shared" si="0"/>
        <v>4</v>
      </c>
      <c r="Q14" s="615">
        <f t="shared" si="1"/>
        <v>0</v>
      </c>
      <c r="R14" s="493" t="s">
        <v>2443</v>
      </c>
      <c r="S14" s="493" t="s">
        <v>1831</v>
      </c>
      <c r="T14" s="493" t="s">
        <v>1830</v>
      </c>
      <c r="U14" s="593" t="s">
        <v>2444</v>
      </c>
    </row>
    <row r="15" spans="1:28" ht="148.5" customHeight="1">
      <c r="A15" s="759"/>
      <c r="B15" s="761"/>
      <c r="C15" s="593" t="s">
        <v>1530</v>
      </c>
      <c r="D15" s="593" t="s">
        <v>1832</v>
      </c>
      <c r="E15" s="593" t="s">
        <v>1833</v>
      </c>
      <c r="F15" s="594" t="s">
        <v>1775</v>
      </c>
      <c r="G15" s="593" t="s">
        <v>1685</v>
      </c>
      <c r="H15" s="485">
        <v>0</v>
      </c>
      <c r="I15" s="613">
        <v>0</v>
      </c>
      <c r="J15" s="485">
        <v>1</v>
      </c>
      <c r="K15" s="613">
        <v>0</v>
      </c>
      <c r="L15" s="485">
        <v>0</v>
      </c>
      <c r="M15" s="614">
        <v>0</v>
      </c>
      <c r="N15" s="485">
        <v>1</v>
      </c>
      <c r="O15" s="614">
        <v>0</v>
      </c>
      <c r="P15" s="485">
        <f t="shared" si="0"/>
        <v>2</v>
      </c>
      <c r="Q15" s="614">
        <f t="shared" si="1"/>
        <v>0</v>
      </c>
      <c r="R15" s="493" t="s">
        <v>1836</v>
      </c>
      <c r="S15" s="493" t="s">
        <v>1835</v>
      </c>
      <c r="T15" s="493" t="s">
        <v>1830</v>
      </c>
      <c r="U15" s="593" t="s">
        <v>1834</v>
      </c>
    </row>
    <row r="16" spans="1:28" ht="15">
      <c r="A16" s="759"/>
      <c r="B16" s="761"/>
      <c r="C16" s="593"/>
      <c r="D16" s="593"/>
      <c r="E16" s="593"/>
      <c r="F16" s="594"/>
      <c r="G16" s="594"/>
      <c r="H16" s="331"/>
      <c r="I16" s="331"/>
      <c r="J16" s="582"/>
      <c r="K16" s="601"/>
      <c r="L16" s="331"/>
      <c r="M16" s="578"/>
      <c r="N16" s="582"/>
      <c r="O16" s="578"/>
      <c r="P16" s="579">
        <f t="shared" si="0"/>
        <v>0</v>
      </c>
      <c r="Q16" s="580">
        <f t="shared" si="1"/>
        <v>0</v>
      </c>
      <c r="R16" s="331"/>
      <c r="S16" s="331"/>
      <c r="T16" s="331"/>
      <c r="U16" s="594"/>
    </row>
    <row r="17" spans="1:21" ht="15">
      <c r="A17" s="759"/>
      <c r="B17" s="761"/>
      <c r="C17" s="593"/>
      <c r="D17" s="593"/>
      <c r="E17" s="593"/>
      <c r="F17" s="594"/>
      <c r="G17" s="602"/>
      <c r="H17" s="331"/>
      <c r="I17" s="331"/>
      <c r="J17" s="331"/>
      <c r="K17" s="331"/>
      <c r="L17" s="331"/>
      <c r="M17" s="578"/>
      <c r="N17" s="331"/>
      <c r="O17" s="578"/>
      <c r="P17" s="579">
        <f t="shared" si="0"/>
        <v>0</v>
      </c>
      <c r="Q17" s="580">
        <f t="shared" si="1"/>
        <v>0</v>
      </c>
      <c r="R17" s="574"/>
      <c r="S17" s="574"/>
      <c r="T17" s="574"/>
      <c r="U17" s="594"/>
    </row>
    <row r="18" spans="1:21" ht="15">
      <c r="A18" s="759"/>
      <c r="B18" s="761"/>
      <c r="C18" s="593"/>
      <c r="D18" s="593"/>
      <c r="E18" s="593"/>
      <c r="F18" s="594"/>
      <c r="G18" s="602"/>
      <c r="H18" s="331"/>
      <c r="I18" s="331"/>
      <c r="J18" s="331"/>
      <c r="K18" s="331"/>
      <c r="L18" s="331"/>
      <c r="M18" s="578"/>
      <c r="N18" s="331"/>
      <c r="O18" s="578"/>
      <c r="P18" s="579">
        <f t="shared" si="0"/>
        <v>0</v>
      </c>
      <c r="Q18" s="580">
        <f t="shared" si="1"/>
        <v>0</v>
      </c>
      <c r="R18" s="574"/>
      <c r="S18" s="574"/>
      <c r="T18" s="574"/>
      <c r="U18" s="594"/>
    </row>
    <row r="19" spans="1:21" ht="15">
      <c r="A19" s="759"/>
      <c r="B19" s="762"/>
      <c r="C19" s="593"/>
      <c r="D19" s="593"/>
      <c r="E19" s="593"/>
      <c r="F19" s="594"/>
      <c r="G19" s="594"/>
      <c r="H19" s="331"/>
      <c r="I19" s="603"/>
      <c r="J19" s="331"/>
      <c r="K19" s="603"/>
      <c r="L19" s="331"/>
      <c r="M19" s="578"/>
      <c r="N19" s="331"/>
      <c r="O19" s="578"/>
      <c r="P19" s="579">
        <f t="shared" si="0"/>
        <v>0</v>
      </c>
      <c r="Q19" s="580">
        <f t="shared" si="1"/>
        <v>0</v>
      </c>
      <c r="R19" s="331"/>
      <c r="S19" s="331"/>
      <c r="T19" s="331"/>
      <c r="U19" s="594"/>
    </row>
    <row r="20" spans="1:21" ht="15">
      <c r="A20" s="759"/>
      <c r="B20" s="760" t="s">
        <v>1456</v>
      </c>
      <c r="C20" s="593"/>
      <c r="D20" s="593"/>
      <c r="E20" s="593"/>
      <c r="F20" s="594"/>
      <c r="G20" s="594"/>
      <c r="H20" s="331"/>
      <c r="I20" s="603"/>
      <c r="J20" s="331"/>
      <c r="K20" s="603"/>
      <c r="L20" s="331"/>
      <c r="M20" s="578"/>
      <c r="N20" s="331"/>
      <c r="O20" s="578"/>
      <c r="P20" s="579">
        <f t="shared" si="0"/>
        <v>0</v>
      </c>
      <c r="Q20" s="580">
        <f t="shared" si="1"/>
        <v>0</v>
      </c>
      <c r="R20" s="331"/>
      <c r="S20" s="331"/>
      <c r="T20" s="331"/>
      <c r="U20" s="594"/>
    </row>
    <row r="21" spans="1:21" ht="15">
      <c r="A21" s="759"/>
      <c r="B21" s="761"/>
      <c r="C21" s="593"/>
      <c r="D21" s="593"/>
      <c r="E21" s="593"/>
      <c r="F21" s="594"/>
      <c r="G21" s="331"/>
      <c r="H21" s="582"/>
      <c r="I21" s="331"/>
      <c r="J21" s="582"/>
      <c r="K21" s="331"/>
      <c r="L21" s="582"/>
      <c r="M21" s="578"/>
      <c r="N21" s="582"/>
      <c r="O21" s="578"/>
      <c r="P21" s="579">
        <f t="shared" si="0"/>
        <v>0</v>
      </c>
      <c r="Q21" s="580">
        <f t="shared" si="1"/>
        <v>0</v>
      </c>
      <c r="R21" s="331"/>
      <c r="S21" s="331"/>
      <c r="T21" s="331"/>
      <c r="U21" s="331"/>
    </row>
    <row r="22" spans="1:21" ht="15">
      <c r="A22" s="759"/>
      <c r="B22" s="761"/>
      <c r="C22" s="593"/>
      <c r="D22" s="593"/>
      <c r="E22" s="593"/>
      <c r="F22" s="594"/>
      <c r="G22" s="331"/>
      <c r="H22" s="582"/>
      <c r="I22" s="331"/>
      <c r="J22" s="582"/>
      <c r="K22" s="331"/>
      <c r="L22" s="582"/>
      <c r="M22" s="578"/>
      <c r="N22" s="582"/>
      <c r="O22" s="578"/>
      <c r="P22" s="579">
        <f t="shared" si="0"/>
        <v>0</v>
      </c>
      <c r="Q22" s="580">
        <f t="shared" si="1"/>
        <v>0</v>
      </c>
      <c r="R22" s="331"/>
      <c r="S22" s="331"/>
      <c r="T22" s="331"/>
      <c r="U22" s="331"/>
    </row>
    <row r="23" spans="1:21" ht="15">
      <c r="A23" s="759"/>
      <c r="B23" s="761"/>
      <c r="C23" s="593"/>
      <c r="D23" s="593"/>
      <c r="E23" s="593"/>
      <c r="F23" s="594"/>
      <c r="G23" s="331"/>
      <c r="H23" s="582"/>
      <c r="I23" s="331"/>
      <c r="J23" s="582"/>
      <c r="K23" s="331"/>
      <c r="L23" s="582"/>
      <c r="M23" s="578"/>
      <c r="N23" s="582"/>
      <c r="O23" s="578"/>
      <c r="P23" s="579">
        <f t="shared" si="0"/>
        <v>0</v>
      </c>
      <c r="Q23" s="580">
        <f t="shared" si="1"/>
        <v>0</v>
      </c>
      <c r="R23" s="331"/>
      <c r="S23" s="331"/>
      <c r="T23" s="331"/>
      <c r="U23" s="331"/>
    </row>
    <row r="24" spans="1:21" ht="15">
      <c r="A24" s="759"/>
      <c r="B24" s="761"/>
      <c r="C24" s="593"/>
      <c r="D24" s="593"/>
      <c r="E24" s="593"/>
      <c r="F24" s="594"/>
      <c r="G24" s="331"/>
      <c r="H24" s="582"/>
      <c r="I24" s="331"/>
      <c r="J24" s="582"/>
      <c r="K24" s="331"/>
      <c r="L24" s="582"/>
      <c r="M24" s="578"/>
      <c r="N24" s="582"/>
      <c r="O24" s="578"/>
      <c r="P24" s="579">
        <f t="shared" si="0"/>
        <v>0</v>
      </c>
      <c r="Q24" s="580">
        <f t="shared" si="1"/>
        <v>0</v>
      </c>
      <c r="R24" s="331"/>
      <c r="S24" s="331"/>
      <c r="T24" s="331"/>
      <c r="U24" s="331"/>
    </row>
    <row r="25" spans="1:21" ht="15">
      <c r="A25" s="759"/>
      <c r="B25" s="761"/>
      <c r="C25" s="593"/>
      <c r="D25" s="593"/>
      <c r="E25" s="593"/>
      <c r="F25" s="594"/>
      <c r="G25" s="331"/>
      <c r="H25" s="582"/>
      <c r="I25" s="331"/>
      <c r="J25" s="582"/>
      <c r="K25" s="331"/>
      <c r="L25" s="582"/>
      <c r="M25" s="578"/>
      <c r="N25" s="582"/>
      <c r="O25" s="578"/>
      <c r="P25" s="579">
        <f t="shared" si="0"/>
        <v>0</v>
      </c>
      <c r="Q25" s="580">
        <f t="shared" si="1"/>
        <v>0</v>
      </c>
      <c r="R25" s="331"/>
      <c r="S25" s="331"/>
      <c r="T25" s="331"/>
      <c r="U25" s="331"/>
    </row>
    <row r="26" spans="1:21" ht="15">
      <c r="A26" s="759"/>
      <c r="B26" s="761"/>
      <c r="C26" s="593"/>
      <c r="D26" s="593"/>
      <c r="E26" s="593"/>
      <c r="F26" s="594"/>
      <c r="G26" s="594"/>
      <c r="H26" s="582"/>
      <c r="I26" s="604"/>
      <c r="J26" s="582"/>
      <c r="K26" s="604"/>
      <c r="L26" s="582"/>
      <c r="M26" s="578"/>
      <c r="N26" s="582"/>
      <c r="O26" s="578"/>
      <c r="P26" s="579">
        <f t="shared" si="0"/>
        <v>0</v>
      </c>
      <c r="Q26" s="580">
        <f t="shared" si="1"/>
        <v>0</v>
      </c>
      <c r="R26" s="331"/>
      <c r="S26" s="331"/>
      <c r="T26" s="331"/>
      <c r="U26" s="594"/>
    </row>
    <row r="27" spans="1:21" ht="15">
      <c r="A27" s="759"/>
      <c r="B27" s="762"/>
      <c r="C27" s="593"/>
      <c r="D27" s="593"/>
      <c r="E27" s="593"/>
      <c r="F27" s="594"/>
      <c r="G27" s="548"/>
      <c r="H27" s="582"/>
      <c r="I27" s="331"/>
      <c r="J27" s="582"/>
      <c r="K27" s="331"/>
      <c r="L27" s="582"/>
      <c r="M27" s="578"/>
      <c r="N27" s="582"/>
      <c r="O27" s="578"/>
      <c r="P27" s="579">
        <f t="shared" si="0"/>
        <v>0</v>
      </c>
      <c r="Q27" s="580">
        <f t="shared" si="1"/>
        <v>0</v>
      </c>
      <c r="R27" s="331"/>
      <c r="S27" s="331"/>
      <c r="T27" s="331"/>
      <c r="U27" s="594"/>
    </row>
    <row r="28" spans="1:21" ht="15.75" customHeight="1">
      <c r="A28" s="759"/>
      <c r="B28" s="766" t="s">
        <v>1505</v>
      </c>
      <c r="C28" s="593"/>
      <c r="D28" s="593"/>
      <c r="E28" s="593"/>
      <c r="F28" s="594"/>
      <c r="G28" s="594"/>
      <c r="H28" s="331"/>
      <c r="I28" s="331"/>
      <c r="J28" s="583"/>
      <c r="K28" s="331"/>
      <c r="L28" s="331"/>
      <c r="M28" s="578"/>
      <c r="N28" s="331"/>
      <c r="O28" s="578"/>
      <c r="P28" s="579">
        <f t="shared" si="0"/>
        <v>0</v>
      </c>
      <c r="Q28" s="580">
        <f t="shared" si="1"/>
        <v>0</v>
      </c>
      <c r="R28" s="331"/>
      <c r="S28" s="331"/>
      <c r="T28" s="331"/>
      <c r="U28" s="594"/>
    </row>
    <row r="29" spans="1:21" ht="15">
      <c r="A29" s="759"/>
      <c r="B29" s="766"/>
      <c r="C29" s="593"/>
      <c r="D29" s="593"/>
      <c r="E29" s="593"/>
      <c r="F29" s="594"/>
      <c r="G29" s="594"/>
      <c r="H29" s="331"/>
      <c r="I29" s="331"/>
      <c r="J29" s="583"/>
      <c r="K29" s="331"/>
      <c r="L29" s="331"/>
      <c r="M29" s="578"/>
      <c r="N29" s="331"/>
      <c r="O29" s="578"/>
      <c r="P29" s="579">
        <f t="shared" si="0"/>
        <v>0</v>
      </c>
      <c r="Q29" s="580">
        <f t="shared" si="1"/>
        <v>0</v>
      </c>
      <c r="R29" s="331"/>
      <c r="S29" s="331"/>
      <c r="T29" s="331"/>
      <c r="U29" s="594"/>
    </row>
    <row r="30" spans="1:21" ht="15">
      <c r="A30" s="759"/>
      <c r="B30" s="766"/>
      <c r="C30" s="593"/>
      <c r="D30" s="593"/>
      <c r="E30" s="593"/>
      <c r="F30" s="594"/>
      <c r="G30" s="594"/>
      <c r="H30" s="331"/>
      <c r="I30" s="331"/>
      <c r="J30" s="583"/>
      <c r="K30" s="331"/>
      <c r="L30" s="331"/>
      <c r="M30" s="578"/>
      <c r="N30" s="331"/>
      <c r="O30" s="578"/>
      <c r="P30" s="579">
        <f t="shared" si="0"/>
        <v>0</v>
      </c>
      <c r="Q30" s="580">
        <f t="shared" si="1"/>
        <v>0</v>
      </c>
      <c r="R30" s="331"/>
      <c r="S30" s="331"/>
      <c r="T30" s="331"/>
      <c r="U30" s="594"/>
    </row>
    <row r="31" spans="1:21" ht="15">
      <c r="A31" s="759"/>
      <c r="B31" s="766"/>
      <c r="C31" s="593"/>
      <c r="D31" s="593"/>
      <c r="E31" s="593"/>
      <c r="F31" s="594"/>
      <c r="G31" s="594"/>
      <c r="H31" s="331"/>
      <c r="I31" s="331"/>
      <c r="J31" s="583"/>
      <c r="K31" s="331"/>
      <c r="L31" s="331"/>
      <c r="M31" s="578"/>
      <c r="N31" s="331"/>
      <c r="O31" s="578"/>
      <c r="P31" s="579"/>
      <c r="Q31" s="580"/>
      <c r="R31" s="331"/>
      <c r="S31" s="331"/>
      <c r="T31" s="331"/>
      <c r="U31" s="594"/>
    </row>
    <row r="32" spans="1:21" ht="15">
      <c r="A32" s="759"/>
      <c r="B32" s="766"/>
      <c r="C32" s="593"/>
      <c r="D32" s="593"/>
      <c r="E32" s="593"/>
      <c r="F32" s="594"/>
      <c r="G32" s="594"/>
      <c r="H32" s="331"/>
      <c r="I32" s="331"/>
      <c r="J32" s="583"/>
      <c r="K32" s="331"/>
      <c r="L32" s="331"/>
      <c r="M32" s="578"/>
      <c r="N32" s="331"/>
      <c r="O32" s="578"/>
      <c r="P32" s="579"/>
      <c r="Q32" s="580"/>
      <c r="R32" s="331"/>
      <c r="S32" s="331"/>
      <c r="T32" s="331"/>
      <c r="U32" s="594"/>
    </row>
    <row r="33" spans="1:21" ht="15">
      <c r="A33" s="759"/>
      <c r="B33" s="766"/>
      <c r="C33" s="593"/>
      <c r="D33" s="593"/>
      <c r="E33" s="593"/>
      <c r="F33" s="594"/>
      <c r="G33" s="594"/>
      <c r="H33" s="331"/>
      <c r="I33" s="331"/>
      <c r="J33" s="583"/>
      <c r="K33" s="331"/>
      <c r="L33" s="331"/>
      <c r="M33" s="578"/>
      <c r="N33" s="331"/>
      <c r="O33" s="578"/>
      <c r="P33" s="579">
        <f t="shared" si="0"/>
        <v>0</v>
      </c>
      <c r="Q33" s="580">
        <f t="shared" si="1"/>
        <v>0</v>
      </c>
      <c r="R33" s="331"/>
      <c r="S33" s="331"/>
      <c r="T33" s="331"/>
      <c r="U33" s="594"/>
    </row>
    <row r="34" spans="1:21" ht="15">
      <c r="A34" s="759"/>
      <c r="B34" s="766"/>
      <c r="C34" s="593"/>
      <c r="D34" s="593"/>
      <c r="E34" s="593"/>
      <c r="F34" s="594"/>
      <c r="G34" s="594"/>
      <c r="H34" s="331"/>
      <c r="I34" s="331"/>
      <c r="J34" s="583"/>
      <c r="K34" s="331"/>
      <c r="L34" s="331"/>
      <c r="M34" s="578"/>
      <c r="N34" s="331"/>
      <c r="O34" s="578"/>
      <c r="P34" s="579">
        <f t="shared" si="0"/>
        <v>0</v>
      </c>
      <c r="Q34" s="580">
        <f t="shared" si="1"/>
        <v>0</v>
      </c>
      <c r="R34" s="331"/>
      <c r="S34" s="331"/>
      <c r="T34" s="331"/>
      <c r="U34" s="594"/>
    </row>
    <row r="35" spans="1:21" ht="15">
      <c r="A35" s="759"/>
      <c r="B35" s="766"/>
      <c r="C35" s="593"/>
      <c r="D35" s="593"/>
      <c r="E35" s="593"/>
      <c r="F35" s="594"/>
      <c r="G35" s="594"/>
      <c r="H35" s="331"/>
      <c r="I35" s="331"/>
      <c r="J35" s="583"/>
      <c r="K35" s="331"/>
      <c r="L35" s="331"/>
      <c r="M35" s="578"/>
      <c r="N35" s="331"/>
      <c r="O35" s="578"/>
      <c r="P35" s="579">
        <f t="shared" si="0"/>
        <v>0</v>
      </c>
      <c r="Q35" s="580">
        <f t="shared" si="1"/>
        <v>0</v>
      </c>
      <c r="R35" s="331"/>
      <c r="S35" s="331"/>
      <c r="T35" s="331"/>
      <c r="U35" s="594"/>
    </row>
    <row r="36" spans="1:21" ht="15">
      <c r="A36" s="759"/>
      <c r="B36" s="766"/>
      <c r="C36" s="593"/>
      <c r="D36" s="593"/>
      <c r="E36" s="593"/>
      <c r="F36" s="594"/>
      <c r="G36" s="594"/>
      <c r="H36" s="331"/>
      <c r="I36" s="331"/>
      <c r="J36" s="583"/>
      <c r="K36" s="331"/>
      <c r="L36" s="331"/>
      <c r="M36" s="578"/>
      <c r="N36" s="331"/>
      <c r="O36" s="578"/>
      <c r="P36" s="579">
        <f t="shared" si="0"/>
        <v>0</v>
      </c>
      <c r="Q36" s="580">
        <f t="shared" si="1"/>
        <v>0</v>
      </c>
      <c r="R36" s="331"/>
      <c r="S36" s="331"/>
      <c r="T36" s="331"/>
      <c r="U36" s="594"/>
    </row>
    <row r="37" spans="1:21" ht="15">
      <c r="A37" s="759"/>
      <c r="B37" s="766"/>
      <c r="C37" s="593"/>
      <c r="D37" s="593"/>
      <c r="E37" s="593"/>
      <c r="F37" s="594"/>
      <c r="G37" s="594"/>
      <c r="H37" s="331"/>
      <c r="I37" s="331"/>
      <c r="J37" s="583"/>
      <c r="K37" s="331"/>
      <c r="L37" s="331"/>
      <c r="M37" s="578"/>
      <c r="N37" s="331"/>
      <c r="O37" s="578"/>
      <c r="P37" s="579">
        <f t="shared" si="0"/>
        <v>0</v>
      </c>
      <c r="Q37" s="580">
        <f t="shared" si="1"/>
        <v>0</v>
      </c>
      <c r="R37" s="331"/>
      <c r="S37" s="331"/>
      <c r="T37" s="331"/>
      <c r="U37" s="594"/>
    </row>
    <row r="38" spans="1:21" ht="15">
      <c r="A38" s="759"/>
      <c r="B38" s="766"/>
      <c r="C38" s="593"/>
      <c r="D38" s="593"/>
      <c r="E38" s="593"/>
      <c r="F38" s="594"/>
      <c r="G38" s="594"/>
      <c r="H38" s="331"/>
      <c r="I38" s="331"/>
      <c r="J38" s="583"/>
      <c r="K38" s="331"/>
      <c r="L38" s="331"/>
      <c r="M38" s="578"/>
      <c r="N38" s="331"/>
      <c r="O38" s="578"/>
      <c r="P38" s="579">
        <f t="shared" si="0"/>
        <v>0</v>
      </c>
      <c r="Q38" s="580">
        <f t="shared" si="1"/>
        <v>0</v>
      </c>
      <c r="R38" s="331"/>
      <c r="S38" s="331"/>
      <c r="T38" s="331"/>
      <c r="U38" s="594"/>
    </row>
    <row r="39" spans="1:21" ht="15">
      <c r="A39" s="759"/>
      <c r="B39" s="766" t="s">
        <v>1457</v>
      </c>
      <c r="C39" s="593"/>
      <c r="D39" s="593"/>
      <c r="E39" s="593"/>
      <c r="F39" s="594"/>
      <c r="G39" s="594"/>
      <c r="H39" s="331"/>
      <c r="I39" s="331"/>
      <c r="J39" s="583"/>
      <c r="K39" s="331"/>
      <c r="L39" s="331"/>
      <c r="M39" s="578"/>
      <c r="N39" s="331"/>
      <c r="O39" s="578"/>
      <c r="P39" s="579">
        <f t="shared" si="0"/>
        <v>0</v>
      </c>
      <c r="Q39" s="580">
        <f t="shared" si="1"/>
        <v>0</v>
      </c>
      <c r="R39" s="331"/>
      <c r="S39" s="331"/>
      <c r="T39" s="331"/>
      <c r="U39" s="594"/>
    </row>
    <row r="40" spans="1:21" ht="15">
      <c r="A40" s="759"/>
      <c r="B40" s="766"/>
      <c r="C40" s="593"/>
      <c r="D40" s="593"/>
      <c r="E40" s="593"/>
      <c r="F40" s="594"/>
      <c r="G40" s="594"/>
      <c r="H40" s="331"/>
      <c r="I40" s="331"/>
      <c r="J40" s="583"/>
      <c r="K40" s="331"/>
      <c r="L40" s="331"/>
      <c r="M40" s="578"/>
      <c r="N40" s="331"/>
      <c r="O40" s="578"/>
      <c r="P40" s="579">
        <f t="shared" si="0"/>
        <v>0</v>
      </c>
      <c r="Q40" s="580">
        <f t="shared" si="1"/>
        <v>0</v>
      </c>
      <c r="R40" s="331"/>
      <c r="S40" s="331"/>
      <c r="T40" s="331"/>
      <c r="U40" s="594"/>
    </row>
    <row r="41" spans="1:21" ht="15">
      <c r="A41" s="759"/>
      <c r="B41" s="766"/>
      <c r="C41" s="593"/>
      <c r="D41" s="593"/>
      <c r="E41" s="593"/>
      <c r="F41" s="594"/>
      <c r="G41" s="594"/>
      <c r="H41" s="331"/>
      <c r="I41" s="331"/>
      <c r="J41" s="583"/>
      <c r="K41" s="331"/>
      <c r="L41" s="331"/>
      <c r="M41" s="578"/>
      <c r="N41" s="331"/>
      <c r="O41" s="578"/>
      <c r="P41" s="579">
        <f t="shared" si="0"/>
        <v>0</v>
      </c>
      <c r="Q41" s="580">
        <f t="shared" si="1"/>
        <v>0</v>
      </c>
      <c r="R41" s="331"/>
      <c r="S41" s="331"/>
      <c r="T41" s="331"/>
      <c r="U41" s="594"/>
    </row>
    <row r="42" spans="1:21" ht="15">
      <c r="A42" s="759"/>
      <c r="B42" s="766"/>
      <c r="C42" s="593"/>
      <c r="D42" s="593"/>
      <c r="E42" s="593"/>
      <c r="F42" s="594"/>
      <c r="G42" s="594"/>
      <c r="H42" s="331"/>
      <c r="I42" s="331"/>
      <c r="J42" s="583"/>
      <c r="K42" s="331"/>
      <c r="L42" s="331"/>
      <c r="M42" s="578"/>
      <c r="N42" s="331"/>
      <c r="O42" s="578"/>
      <c r="P42" s="579">
        <f t="shared" si="0"/>
        <v>0</v>
      </c>
      <c r="Q42" s="580">
        <f t="shared" si="1"/>
        <v>0</v>
      </c>
      <c r="R42" s="331"/>
      <c r="S42" s="331"/>
      <c r="T42" s="331"/>
      <c r="U42" s="594"/>
    </row>
    <row r="43" spans="1:21" ht="15">
      <c r="A43" s="759"/>
      <c r="B43" s="766"/>
      <c r="C43" s="593"/>
      <c r="D43" s="593"/>
      <c r="E43" s="593"/>
      <c r="F43" s="594"/>
      <c r="G43" s="594"/>
      <c r="H43" s="331"/>
      <c r="I43" s="331"/>
      <c r="J43" s="583"/>
      <c r="K43" s="331"/>
      <c r="L43" s="331"/>
      <c r="M43" s="578"/>
      <c r="N43" s="331"/>
      <c r="O43" s="578"/>
      <c r="P43" s="579">
        <f t="shared" si="0"/>
        <v>0</v>
      </c>
      <c r="Q43" s="580">
        <f t="shared" si="1"/>
        <v>0</v>
      </c>
      <c r="R43" s="331"/>
      <c r="S43" s="331"/>
      <c r="T43" s="331"/>
      <c r="U43" s="594"/>
    </row>
    <row r="44" spans="1:21" ht="15">
      <c r="A44" s="759"/>
      <c r="B44" s="766"/>
      <c r="C44" s="593"/>
      <c r="D44" s="593"/>
      <c r="E44" s="593"/>
      <c r="F44" s="594"/>
      <c r="G44" s="594"/>
      <c r="H44" s="331"/>
      <c r="I44" s="331"/>
      <c r="J44" s="583"/>
      <c r="K44" s="331"/>
      <c r="L44" s="331"/>
      <c r="M44" s="578"/>
      <c r="N44" s="331"/>
      <c r="O44" s="578"/>
      <c r="P44" s="579">
        <f t="shared" si="0"/>
        <v>0</v>
      </c>
      <c r="Q44" s="580">
        <f t="shared" si="1"/>
        <v>0</v>
      </c>
      <c r="R44" s="331"/>
      <c r="S44" s="331"/>
      <c r="T44" s="331"/>
      <c r="U44" s="594"/>
    </row>
    <row r="45" spans="1:21" ht="15">
      <c r="A45" s="759"/>
      <c r="B45" s="766"/>
      <c r="C45" s="593"/>
      <c r="D45" s="593"/>
      <c r="E45" s="593"/>
      <c r="F45" s="594"/>
      <c r="G45" s="594"/>
      <c r="H45" s="331"/>
      <c r="I45" s="331"/>
      <c r="J45" s="583"/>
      <c r="K45" s="331"/>
      <c r="L45" s="331"/>
      <c r="M45" s="578"/>
      <c r="N45" s="331"/>
      <c r="O45" s="578"/>
      <c r="P45" s="579">
        <f t="shared" si="0"/>
        <v>0</v>
      </c>
      <c r="Q45" s="580">
        <f t="shared" si="1"/>
        <v>0</v>
      </c>
      <c r="R45" s="331"/>
      <c r="S45" s="331"/>
      <c r="T45" s="331"/>
      <c r="U45" s="594"/>
    </row>
    <row r="46" spans="1:21" ht="15">
      <c r="A46" s="759"/>
      <c r="B46" s="766"/>
      <c r="C46" s="593"/>
      <c r="D46" s="593"/>
      <c r="E46" s="593"/>
      <c r="F46" s="594"/>
      <c r="G46" s="594"/>
      <c r="H46" s="331"/>
      <c r="I46" s="331"/>
      <c r="J46" s="583"/>
      <c r="K46" s="331"/>
      <c r="L46" s="331"/>
      <c r="M46" s="578"/>
      <c r="N46" s="331"/>
      <c r="O46" s="578"/>
      <c r="P46" s="579">
        <f t="shared" si="0"/>
        <v>0</v>
      </c>
      <c r="Q46" s="580">
        <f t="shared" si="1"/>
        <v>0</v>
      </c>
      <c r="R46" s="331"/>
      <c r="S46" s="331"/>
      <c r="T46" s="331"/>
      <c r="U46" s="594"/>
    </row>
    <row r="47" spans="1:21" ht="15.75">
      <c r="A47" s="282"/>
      <c r="B47" s="591"/>
      <c r="C47" s="590" t="s">
        <v>1378</v>
      </c>
      <c r="D47" s="591"/>
      <c r="E47" s="591"/>
      <c r="F47" s="591"/>
      <c r="G47" s="592"/>
      <c r="H47" s="605">
        <f t="shared" ref="H47:O47" si="2">SUM(H8:H46)</f>
        <v>0</v>
      </c>
      <c r="I47" s="605">
        <f t="shared" si="2"/>
        <v>0</v>
      </c>
      <c r="J47" s="605">
        <f t="shared" si="2"/>
        <v>1</v>
      </c>
      <c r="K47" s="605">
        <f t="shared" si="2"/>
        <v>0</v>
      </c>
      <c r="L47" s="605">
        <f t="shared" si="2"/>
        <v>4</v>
      </c>
      <c r="M47" s="605">
        <f t="shared" si="2"/>
        <v>0</v>
      </c>
      <c r="N47" s="605">
        <f t="shared" si="2"/>
        <v>1</v>
      </c>
      <c r="O47" s="605">
        <f t="shared" si="2"/>
        <v>0</v>
      </c>
      <c r="P47" s="605">
        <f>SUM(P8:P46)</f>
        <v>6</v>
      </c>
      <c r="Q47" s="605">
        <f>SUM(Q8:Q46)</f>
        <v>0</v>
      </c>
      <c r="R47" s="606"/>
      <c r="S47" s="606"/>
      <c r="T47" s="606"/>
      <c r="U47" s="606"/>
    </row>
    <row r="48" spans="1:21" ht="15.75">
      <c r="A48" s="250"/>
      <c r="B48" s="251"/>
      <c r="C48" s="251"/>
      <c r="D48" s="251"/>
      <c r="E48" s="251"/>
      <c r="F48" s="252"/>
      <c r="G48" s="251"/>
      <c r="H48" s="251"/>
      <c r="I48" s="251"/>
      <c r="J48" s="251"/>
      <c r="K48" s="251"/>
      <c r="L48" s="251"/>
      <c r="M48" s="251"/>
      <c r="N48" s="251"/>
      <c r="O48" s="251"/>
      <c r="P48" s="360"/>
      <c r="Q48" s="360"/>
      <c r="R48" s="251"/>
      <c r="S48" s="251"/>
      <c r="T48" s="251"/>
      <c r="U48" s="251"/>
    </row>
    <row r="49" spans="1:21" ht="15.75">
      <c r="A49" s="250"/>
      <c r="B49" s="251"/>
      <c r="C49" s="251"/>
      <c r="D49" s="251"/>
      <c r="E49" s="251"/>
      <c r="F49" s="252"/>
      <c r="G49" s="251"/>
      <c r="H49" s="251"/>
      <c r="I49" s="251"/>
      <c r="J49" s="251"/>
      <c r="K49" s="251"/>
      <c r="L49" s="251"/>
      <c r="M49" s="251"/>
      <c r="N49" s="251"/>
      <c r="O49" s="251"/>
      <c r="P49" s="360"/>
      <c r="Q49" s="360"/>
      <c r="R49" s="251"/>
      <c r="S49" s="251"/>
      <c r="T49" s="251"/>
      <c r="U49" s="251"/>
    </row>
    <row r="50" spans="1:21" ht="15.75">
      <c r="A50" s="250"/>
      <c r="B50" s="251"/>
      <c r="C50" s="251"/>
      <c r="D50" s="251"/>
      <c r="E50" s="251"/>
      <c r="F50" s="252"/>
      <c r="G50" s="251"/>
      <c r="H50" s="251"/>
      <c r="I50" s="251"/>
      <c r="J50" s="251"/>
      <c r="K50" s="251"/>
      <c r="L50" s="251"/>
      <c r="M50" s="251"/>
      <c r="N50" s="251"/>
      <c r="O50" s="251"/>
      <c r="P50" s="360"/>
      <c r="Q50" s="360"/>
      <c r="R50" s="251"/>
      <c r="S50" s="251"/>
      <c r="T50" s="251"/>
      <c r="U50" s="251"/>
    </row>
    <row r="51" spans="1:21" ht="15.75">
      <c r="A51" s="250"/>
      <c r="B51" s="251"/>
      <c r="C51" s="251"/>
      <c r="D51" s="251"/>
      <c r="E51" s="251"/>
      <c r="F51" s="252"/>
      <c r="G51" s="251"/>
      <c r="H51" s="251"/>
      <c r="I51" s="251"/>
      <c r="J51" s="251"/>
      <c r="K51" s="251"/>
      <c r="L51" s="251"/>
      <c r="M51" s="251"/>
      <c r="N51" s="251"/>
      <c r="O51" s="251"/>
      <c r="P51" s="360"/>
      <c r="Q51" s="360"/>
      <c r="R51" s="251"/>
      <c r="S51" s="251"/>
      <c r="T51" s="251"/>
      <c r="U51" s="251"/>
    </row>
    <row r="52" spans="1:21" ht="15.75">
      <c r="A52" s="250"/>
      <c r="B52" s="251"/>
      <c r="C52" s="251"/>
      <c r="D52" s="251"/>
      <c r="E52" s="251"/>
      <c r="F52" s="252"/>
      <c r="G52" s="251"/>
      <c r="H52" s="251"/>
      <c r="I52" s="251"/>
      <c r="J52" s="251"/>
      <c r="K52" s="251"/>
      <c r="L52" s="251"/>
      <c r="M52" s="251"/>
      <c r="N52" s="251"/>
      <c r="O52" s="251"/>
      <c r="P52" s="360"/>
      <c r="Q52" s="360"/>
      <c r="R52" s="251"/>
      <c r="S52" s="251"/>
      <c r="T52" s="251"/>
      <c r="U52" s="251"/>
    </row>
    <row r="53" spans="1:21" ht="15.75">
      <c r="A53" s="250"/>
      <c r="B53" s="251"/>
      <c r="C53" s="251"/>
      <c r="D53" s="251"/>
      <c r="E53" s="251"/>
      <c r="F53" s="252"/>
      <c r="G53" s="251"/>
      <c r="H53" s="251"/>
      <c r="I53" s="251"/>
      <c r="J53" s="251"/>
      <c r="K53" s="251"/>
      <c r="L53" s="251"/>
      <c r="M53" s="251"/>
      <c r="N53" s="251"/>
      <c r="O53" s="251"/>
      <c r="P53" s="360"/>
      <c r="Q53" s="360"/>
      <c r="R53" s="251"/>
      <c r="S53" s="251"/>
      <c r="T53" s="251"/>
      <c r="U53" s="251"/>
    </row>
    <row r="54" spans="1:21" ht="15">
      <c r="C54" s="468"/>
    </row>
    <row r="66" spans="1:6">
      <c r="A66" s="248"/>
      <c r="F66" s="248"/>
    </row>
    <row r="67" spans="1:6">
      <c r="A67" s="248"/>
      <c r="F67" s="248"/>
    </row>
    <row r="68" spans="1:6">
      <c r="A68" s="248"/>
      <c r="F68" s="248"/>
    </row>
    <row r="69" spans="1:6">
      <c r="A69" s="248"/>
      <c r="F69" s="248"/>
    </row>
    <row r="70" spans="1:6">
      <c r="A70" s="248"/>
      <c r="F70" s="248"/>
    </row>
    <row r="71" spans="1:6">
      <c r="A71" s="248"/>
      <c r="F71" s="248"/>
    </row>
    <row r="72" spans="1:6">
      <c r="A72" s="248"/>
      <c r="F72" s="248"/>
    </row>
    <row r="73" spans="1:6">
      <c r="A73" s="248"/>
      <c r="F73" s="248"/>
    </row>
    <row r="74" spans="1:6">
      <c r="A74" s="248"/>
      <c r="F74" s="248"/>
    </row>
    <row r="75" spans="1:6">
      <c r="A75" s="248"/>
      <c r="F75" s="248"/>
    </row>
    <row r="76" spans="1:6">
      <c r="A76" s="248"/>
      <c r="F76" s="248"/>
    </row>
    <row r="77" spans="1:6">
      <c r="A77" s="248"/>
      <c r="F77" s="248"/>
    </row>
    <row r="78" spans="1:6">
      <c r="A78" s="248"/>
      <c r="F78" s="248"/>
    </row>
    <row r="79" spans="1:6">
      <c r="A79" s="248"/>
      <c r="F79" s="248"/>
    </row>
    <row r="80" spans="1:6">
      <c r="A80" s="248"/>
      <c r="F80" s="248"/>
    </row>
    <row r="81" spans="1:6">
      <c r="A81" s="248"/>
      <c r="F81" s="248"/>
    </row>
    <row r="82" spans="1:6">
      <c r="A82" s="248"/>
      <c r="F82" s="248"/>
    </row>
    <row r="83" spans="1:6">
      <c r="A83" s="248"/>
      <c r="F83" s="248"/>
    </row>
    <row r="84" spans="1:6">
      <c r="A84" s="248"/>
      <c r="F84" s="248"/>
    </row>
    <row r="85" spans="1:6">
      <c r="A85" s="248"/>
      <c r="F85" s="248"/>
    </row>
    <row r="86" spans="1:6">
      <c r="A86" s="248"/>
      <c r="F86" s="248"/>
    </row>
    <row r="87" spans="1:6">
      <c r="A87" s="248"/>
      <c r="F87" s="248"/>
    </row>
    <row r="88" spans="1:6">
      <c r="A88" s="248"/>
      <c r="F88" s="248"/>
    </row>
    <row r="89" spans="1:6">
      <c r="A89" s="248"/>
      <c r="F89" s="248"/>
    </row>
    <row r="90" spans="1:6">
      <c r="A90" s="248"/>
      <c r="F90" s="248"/>
    </row>
    <row r="91" spans="1:6">
      <c r="A91" s="248"/>
      <c r="F91" s="248"/>
    </row>
    <row r="92" spans="1:6">
      <c r="A92" s="248"/>
      <c r="F92" s="248"/>
    </row>
    <row r="93" spans="1:6">
      <c r="A93" s="248"/>
      <c r="F93" s="248"/>
    </row>
    <row r="94" spans="1:6">
      <c r="A94" s="248"/>
      <c r="F94" s="248"/>
    </row>
    <row r="95" spans="1:6">
      <c r="A95" s="248"/>
      <c r="F95" s="248"/>
    </row>
    <row r="96" spans="1:6">
      <c r="A96" s="248"/>
      <c r="F96" s="248"/>
    </row>
    <row r="97" spans="1:6">
      <c r="A97" s="248"/>
      <c r="F97" s="248"/>
    </row>
    <row r="98" spans="1:6">
      <c r="A98" s="248"/>
      <c r="F98" s="248"/>
    </row>
    <row r="99" spans="1:6">
      <c r="A99" s="248"/>
      <c r="F99" s="248"/>
    </row>
    <row r="100" spans="1:6">
      <c r="A100" s="248"/>
      <c r="F100" s="248"/>
    </row>
    <row r="101" spans="1:6">
      <c r="A101" s="248"/>
      <c r="F101" s="248"/>
    </row>
    <row r="102" spans="1:6">
      <c r="A102" s="248"/>
      <c r="F102" s="248"/>
    </row>
    <row r="103" spans="1:6">
      <c r="A103" s="248"/>
      <c r="F103" s="248"/>
    </row>
    <row r="104" spans="1:6">
      <c r="A104" s="248"/>
      <c r="F104" s="248"/>
    </row>
    <row r="105" spans="1:6">
      <c r="A105" s="248"/>
      <c r="F105" s="248"/>
    </row>
    <row r="106" spans="1:6">
      <c r="A106" s="248"/>
      <c r="F106" s="248"/>
    </row>
    <row r="107" spans="1:6">
      <c r="A107" s="248"/>
      <c r="F107" s="248"/>
    </row>
    <row r="108" spans="1:6">
      <c r="A108" s="248"/>
      <c r="F108" s="248"/>
    </row>
    <row r="109" spans="1:6">
      <c r="A109" s="248"/>
      <c r="F109" s="248"/>
    </row>
    <row r="110" spans="1:6">
      <c r="A110" s="248"/>
      <c r="F110" s="248"/>
    </row>
    <row r="111" spans="1:6">
      <c r="A111" s="248"/>
      <c r="F111" s="248"/>
    </row>
    <row r="112" spans="1:6">
      <c r="A112" s="248"/>
      <c r="F112" s="248"/>
    </row>
    <row r="113" spans="1:6">
      <c r="A113" s="248"/>
      <c r="F113" s="248"/>
    </row>
    <row r="114" spans="1:6">
      <c r="A114" s="248"/>
      <c r="F114" s="248"/>
    </row>
    <row r="115" spans="1:6">
      <c r="A115" s="248"/>
      <c r="F115" s="248"/>
    </row>
    <row r="116" spans="1:6">
      <c r="A116" s="248"/>
      <c r="F116" s="248"/>
    </row>
    <row r="117" spans="1:6">
      <c r="A117" s="248"/>
      <c r="F117" s="248"/>
    </row>
    <row r="118" spans="1:6">
      <c r="A118" s="248"/>
      <c r="F118" s="248"/>
    </row>
    <row r="119" spans="1:6">
      <c r="A119" s="248"/>
      <c r="F119" s="248"/>
    </row>
    <row r="120" spans="1:6">
      <c r="A120" s="248"/>
      <c r="F120" s="248"/>
    </row>
    <row r="121" spans="1:6">
      <c r="A121" s="248"/>
      <c r="F121" s="248"/>
    </row>
    <row r="122" spans="1:6">
      <c r="A122" s="248"/>
      <c r="F122" s="248"/>
    </row>
    <row r="123" spans="1:6">
      <c r="A123" s="248"/>
      <c r="F123" s="248"/>
    </row>
    <row r="124" spans="1:6">
      <c r="A124" s="248"/>
      <c r="F124" s="248"/>
    </row>
    <row r="125" spans="1:6">
      <c r="A125" s="248"/>
      <c r="F125" s="248"/>
    </row>
    <row r="126" spans="1:6">
      <c r="A126" s="248"/>
      <c r="F126" s="248"/>
    </row>
    <row r="127" spans="1:6">
      <c r="A127" s="248"/>
      <c r="F127" s="248"/>
    </row>
    <row r="128" spans="1:6">
      <c r="A128" s="248"/>
      <c r="F128" s="248"/>
    </row>
    <row r="129" spans="1:6">
      <c r="A129" s="248"/>
      <c r="F129" s="248"/>
    </row>
    <row r="130" spans="1:6">
      <c r="A130" s="248"/>
      <c r="F130" s="248"/>
    </row>
    <row r="131" spans="1:6">
      <c r="A131" s="248"/>
      <c r="F131" s="248"/>
    </row>
    <row r="132" spans="1:6">
      <c r="A132" s="248"/>
      <c r="F132" s="248"/>
    </row>
    <row r="133" spans="1:6">
      <c r="A133" s="248"/>
      <c r="F133" s="248"/>
    </row>
    <row r="134" spans="1:6">
      <c r="A134" s="248"/>
      <c r="F134" s="248"/>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zoomScale="70" zoomScaleNormal="70" workbookViewId="0">
      <pane ySplit="7" topLeftCell="A8" activePane="bottomLeft" state="frozen"/>
      <selection activeCell="A7" sqref="A7"/>
      <selection pane="bottomLeft" activeCell="F8" sqref="F8"/>
    </sheetView>
  </sheetViews>
  <sheetFormatPr baseColWidth="10" defaultColWidth="11.42578125" defaultRowHeight="12.75"/>
  <cols>
    <col min="1" max="1" width="25.5703125" style="255" customWidth="1"/>
    <col min="2" max="2" width="38.5703125" style="255" customWidth="1"/>
    <col min="3" max="5" width="27.42578125" style="255" customWidth="1"/>
    <col min="6" max="6" width="27.42578125" style="254" customWidth="1"/>
    <col min="7" max="7" width="27.42578125" style="255" customWidth="1"/>
    <col min="8" max="8" width="15.28515625" style="497" customWidth="1"/>
    <col min="9" max="9" width="16" style="486" customWidth="1"/>
    <col min="10" max="10" width="15.28515625" style="497" customWidth="1"/>
    <col min="11" max="11" width="18.5703125" style="486" customWidth="1"/>
    <col min="12" max="12" width="15.28515625" style="497" customWidth="1"/>
    <col min="13" max="13" width="15.85546875" style="486" customWidth="1"/>
    <col min="14" max="14" width="15.28515625" style="497" customWidth="1"/>
    <col min="15" max="15" width="15" style="486" customWidth="1"/>
    <col min="16" max="16" width="15.28515625" style="497" customWidth="1"/>
    <col min="17" max="17" width="17" style="486" bestFit="1" customWidth="1"/>
    <col min="18" max="18" width="25.140625" style="255" customWidth="1"/>
    <col min="19" max="19" width="20.7109375" style="253" customWidth="1"/>
    <col min="20" max="20" width="19.42578125" style="253" customWidth="1"/>
    <col min="21" max="21" width="25.5703125" style="255" customWidth="1"/>
    <col min="22" max="16384" width="11.42578125" style="255"/>
  </cols>
  <sheetData>
    <row r="1" spans="1:36" ht="18.75" customHeight="1">
      <c r="F1" s="279"/>
      <c r="H1" s="494" t="s">
        <v>90</v>
      </c>
      <c r="J1" s="494"/>
      <c r="K1" s="489"/>
      <c r="L1" s="494"/>
      <c r="M1" s="490" t="s">
        <v>1564</v>
      </c>
      <c r="N1" s="498" t="s">
        <v>1563</v>
      </c>
      <c r="O1" s="490" t="s">
        <v>1562</v>
      </c>
      <c r="P1" s="498" t="s">
        <v>1561</v>
      </c>
      <c r="Q1" s="490" t="s">
        <v>1560</v>
      </c>
      <c r="R1" s="470" t="s">
        <v>1559</v>
      </c>
      <c r="S1" s="470" t="s">
        <v>1558</v>
      </c>
      <c r="T1" s="470" t="s">
        <v>1557</v>
      </c>
      <c r="U1" s="470" t="s">
        <v>1556</v>
      </c>
      <c r="V1" s="470" t="s">
        <v>1541</v>
      </c>
      <c r="W1" s="470" t="s">
        <v>1542</v>
      </c>
      <c r="X1" s="470" t="s">
        <v>1543</v>
      </c>
      <c r="Y1" s="470" t="s">
        <v>1544</v>
      </c>
      <c r="Z1" s="470" t="s">
        <v>1545</v>
      </c>
      <c r="AA1" s="470" t="s">
        <v>1546</v>
      </c>
      <c r="AB1" s="470" t="s">
        <v>1547</v>
      </c>
      <c r="AC1" s="470" t="s">
        <v>1548</v>
      </c>
      <c r="AD1" s="470" t="s">
        <v>1549</v>
      </c>
      <c r="AE1" s="470" t="s">
        <v>1550</v>
      </c>
      <c r="AF1" s="470" t="s">
        <v>1551</v>
      </c>
      <c r="AG1" s="470" t="s">
        <v>1552</v>
      </c>
      <c r="AH1" s="470" t="s">
        <v>1553</v>
      </c>
      <c r="AI1" s="470" t="s">
        <v>1554</v>
      </c>
      <c r="AJ1" s="470" t="s">
        <v>1555</v>
      </c>
    </row>
    <row r="2" spans="1:36" ht="18.75">
      <c r="A2" s="261" t="s">
        <v>1347</v>
      </c>
      <c r="F2" s="279"/>
      <c r="H2" s="494"/>
      <c r="J2" s="494"/>
      <c r="K2" s="489"/>
      <c r="L2" s="494"/>
      <c r="M2" s="489"/>
      <c r="N2" s="494"/>
      <c r="O2" s="489"/>
      <c r="P2" s="494"/>
      <c r="Q2" s="489"/>
      <c r="R2" s="274"/>
      <c r="S2" s="274"/>
      <c r="T2" s="274"/>
      <c r="U2" s="274"/>
      <c r="V2" s="274"/>
      <c r="W2" s="274"/>
      <c r="X2" s="274"/>
      <c r="Y2" s="274"/>
      <c r="Z2" s="274"/>
      <c r="AA2" s="274"/>
    </row>
    <row r="3" spans="1:36" ht="18.75">
      <c r="A3" s="301" t="s">
        <v>1474</v>
      </c>
      <c r="F3" s="279"/>
      <c r="H3" s="494"/>
      <c r="J3" s="494"/>
      <c r="K3" s="489"/>
      <c r="L3" s="494"/>
      <c r="M3" s="489"/>
      <c r="N3" s="494"/>
      <c r="O3" s="489"/>
      <c r="P3" s="494"/>
      <c r="Q3" s="489"/>
      <c r="R3" s="274"/>
      <c r="S3" s="274"/>
      <c r="T3" s="274"/>
      <c r="U3" s="274"/>
      <c r="V3" s="274"/>
      <c r="W3" s="274"/>
      <c r="X3" s="274"/>
      <c r="Y3" s="274"/>
      <c r="Z3" s="274"/>
      <c r="AA3" s="274"/>
    </row>
    <row r="4" spans="1:36" ht="15">
      <c r="A4" s="348" t="s">
        <v>1475</v>
      </c>
      <c r="B4" s="261"/>
      <c r="C4" s="261"/>
      <c r="D4" s="261"/>
      <c r="E4" s="261"/>
      <c r="F4" s="245"/>
      <c r="G4" s="261"/>
      <c r="H4" s="495"/>
      <c r="I4" s="487"/>
      <c r="J4" s="495"/>
      <c r="K4" s="487"/>
      <c r="L4" s="495"/>
      <c r="M4" s="487"/>
      <c r="N4" s="495"/>
      <c r="O4" s="487"/>
      <c r="P4" s="495"/>
      <c r="Q4" s="487"/>
      <c r="R4" s="261"/>
      <c r="S4" s="261"/>
      <c r="T4" s="261"/>
      <c r="U4" s="261"/>
    </row>
    <row r="5" spans="1:36" s="66" customFormat="1" ht="23.25" customHeight="1">
      <c r="A5" s="768" t="s">
        <v>96</v>
      </c>
      <c r="B5" s="767" t="s">
        <v>110</v>
      </c>
      <c r="C5" s="763" t="s">
        <v>1522</v>
      </c>
      <c r="D5" s="763" t="s">
        <v>1523</v>
      </c>
      <c r="E5" s="763" t="s">
        <v>86</v>
      </c>
      <c r="F5" s="763" t="s">
        <v>391</v>
      </c>
      <c r="G5" s="763" t="s">
        <v>87</v>
      </c>
      <c r="H5" s="770" t="s">
        <v>99</v>
      </c>
      <c r="I5" s="775"/>
      <c r="J5" s="775"/>
      <c r="K5" s="775"/>
      <c r="L5" s="775"/>
      <c r="M5" s="775"/>
      <c r="N5" s="775"/>
      <c r="O5" s="771"/>
      <c r="P5" s="776" t="s">
        <v>100</v>
      </c>
      <c r="Q5" s="777"/>
      <c r="R5" s="767" t="s">
        <v>102</v>
      </c>
      <c r="S5" s="767" t="s">
        <v>109</v>
      </c>
      <c r="T5" s="767" t="s">
        <v>108</v>
      </c>
      <c r="U5" s="772" t="s">
        <v>88</v>
      </c>
    </row>
    <row r="6" spans="1:36" s="66" customFormat="1" ht="15" customHeight="1">
      <c r="A6" s="768"/>
      <c r="B6" s="768"/>
      <c r="C6" s="764"/>
      <c r="D6" s="764"/>
      <c r="E6" s="764"/>
      <c r="F6" s="764"/>
      <c r="G6" s="764"/>
      <c r="H6" s="770" t="s">
        <v>103</v>
      </c>
      <c r="I6" s="771"/>
      <c r="J6" s="770" t="s">
        <v>104</v>
      </c>
      <c r="K6" s="771"/>
      <c r="L6" s="770" t="s">
        <v>105</v>
      </c>
      <c r="M6" s="771"/>
      <c r="N6" s="770" t="s">
        <v>106</v>
      </c>
      <c r="O6" s="771"/>
      <c r="P6" s="778"/>
      <c r="Q6" s="779"/>
      <c r="R6" s="768"/>
      <c r="S6" s="768"/>
      <c r="T6" s="768"/>
      <c r="U6" s="773"/>
    </row>
    <row r="7" spans="1:36" s="66" customFormat="1" ht="24" customHeight="1">
      <c r="A7" s="769"/>
      <c r="B7" s="769"/>
      <c r="C7" s="765"/>
      <c r="D7" s="765"/>
      <c r="E7" s="765"/>
      <c r="F7" s="765"/>
      <c r="G7" s="765"/>
      <c r="H7" s="597" t="s">
        <v>107</v>
      </c>
      <c r="I7" s="598" t="s">
        <v>12</v>
      </c>
      <c r="J7" s="597" t="s">
        <v>107</v>
      </c>
      <c r="K7" s="598" t="s">
        <v>12</v>
      </c>
      <c r="L7" s="597" t="s">
        <v>107</v>
      </c>
      <c r="M7" s="598" t="s">
        <v>12</v>
      </c>
      <c r="N7" s="597" t="s">
        <v>107</v>
      </c>
      <c r="O7" s="598" t="s">
        <v>12</v>
      </c>
      <c r="P7" s="597" t="s">
        <v>107</v>
      </c>
      <c r="Q7" s="598" t="s">
        <v>12</v>
      </c>
      <c r="R7" s="769"/>
      <c r="S7" s="769"/>
      <c r="T7" s="769"/>
      <c r="U7" s="774"/>
    </row>
    <row r="8" spans="1:36" ht="15.75" customHeight="1">
      <c r="A8" s="538"/>
      <c r="B8" s="539"/>
      <c r="C8" s="527"/>
      <c r="D8" s="527"/>
      <c r="E8" s="527"/>
      <c r="F8" s="528"/>
      <c r="G8" s="527"/>
      <c r="H8" s="599"/>
      <c r="I8" s="600"/>
      <c r="J8" s="599"/>
      <c r="K8" s="600"/>
      <c r="L8" s="599"/>
      <c r="M8" s="600"/>
      <c r="N8" s="599"/>
      <c r="O8" s="600"/>
      <c r="P8" s="599"/>
      <c r="Q8" s="600"/>
      <c r="R8" s="530"/>
      <c r="S8" s="530"/>
      <c r="T8" s="530"/>
      <c r="U8" s="531"/>
    </row>
    <row r="9" spans="1:36" ht="126" customHeight="1">
      <c r="A9" s="784" t="s">
        <v>1460</v>
      </c>
      <c r="B9" s="766" t="s">
        <v>1458</v>
      </c>
      <c r="C9" s="593" t="s">
        <v>1562</v>
      </c>
      <c r="D9" s="593" t="s">
        <v>1838</v>
      </c>
      <c r="E9" s="493" t="s">
        <v>1837</v>
      </c>
      <c r="F9" s="594" t="s">
        <v>1777</v>
      </c>
      <c r="G9" s="593" t="s">
        <v>1686</v>
      </c>
      <c r="H9" s="485">
        <v>0</v>
      </c>
      <c r="I9" s="488">
        <v>0</v>
      </c>
      <c r="J9" s="485">
        <v>1</v>
      </c>
      <c r="K9" s="488">
        <v>0</v>
      </c>
      <c r="L9" s="485">
        <v>1</v>
      </c>
      <c r="M9" s="488">
        <v>0</v>
      </c>
      <c r="N9" s="485">
        <v>0</v>
      </c>
      <c r="O9" s="488">
        <v>0</v>
      </c>
      <c r="P9" s="485">
        <f t="shared" ref="P9:P40" si="0">H9+J9+L9+N9</f>
        <v>2</v>
      </c>
      <c r="Q9" s="491">
        <f t="shared" ref="Q9:Q40" si="1">I9+K9+M9+O9</f>
        <v>0</v>
      </c>
      <c r="R9" s="493" t="s">
        <v>1847</v>
      </c>
      <c r="S9" s="493" t="s">
        <v>2445</v>
      </c>
      <c r="T9" s="493" t="s">
        <v>1846</v>
      </c>
      <c r="U9" s="493" t="s">
        <v>1841</v>
      </c>
    </row>
    <row r="10" spans="1:36" ht="134.25" customHeight="1">
      <c r="A10" s="785"/>
      <c r="B10" s="766"/>
      <c r="C10" s="593" t="s">
        <v>1562</v>
      </c>
      <c r="D10" s="593" t="s">
        <v>1840</v>
      </c>
      <c r="E10" s="493" t="s">
        <v>1839</v>
      </c>
      <c r="F10" s="594" t="s">
        <v>1778</v>
      </c>
      <c r="G10" s="593" t="s">
        <v>1813</v>
      </c>
      <c r="H10" s="485">
        <v>0</v>
      </c>
      <c r="I10" s="488">
        <v>0</v>
      </c>
      <c r="J10" s="485">
        <v>1</v>
      </c>
      <c r="K10" s="488">
        <v>1000</v>
      </c>
      <c r="L10" s="485">
        <v>0</v>
      </c>
      <c r="M10" s="488">
        <v>0</v>
      </c>
      <c r="N10" s="485">
        <v>1</v>
      </c>
      <c r="O10" s="488">
        <v>1000</v>
      </c>
      <c r="P10" s="485">
        <f t="shared" si="0"/>
        <v>2</v>
      </c>
      <c r="Q10" s="491">
        <f t="shared" si="1"/>
        <v>2000</v>
      </c>
      <c r="R10" s="493" t="s">
        <v>1845</v>
      </c>
      <c r="S10" s="493" t="s">
        <v>1844</v>
      </c>
      <c r="T10" s="493" t="s">
        <v>1843</v>
      </c>
      <c r="U10" s="493" t="s">
        <v>1842</v>
      </c>
    </row>
    <row r="11" spans="1:36" ht="15">
      <c r="A11" s="785"/>
      <c r="B11" s="766"/>
      <c r="C11" s="593"/>
      <c r="D11" s="594"/>
      <c r="E11" s="331"/>
      <c r="F11" s="594"/>
      <c r="G11" s="594"/>
      <c r="H11" s="485"/>
      <c r="I11" s="488"/>
      <c r="J11" s="485"/>
      <c r="K11" s="488"/>
      <c r="L11" s="485"/>
      <c r="M11" s="488"/>
      <c r="N11" s="485"/>
      <c r="O11" s="488"/>
      <c r="P11" s="485">
        <f t="shared" si="0"/>
        <v>0</v>
      </c>
      <c r="Q11" s="491">
        <f t="shared" si="1"/>
        <v>0</v>
      </c>
      <c r="R11" s="331"/>
      <c r="S11" s="331"/>
      <c r="T11" s="331"/>
      <c r="U11" s="331"/>
    </row>
    <row r="12" spans="1:36" ht="15">
      <c r="A12" s="785"/>
      <c r="B12" s="766"/>
      <c r="C12" s="593"/>
      <c r="D12" s="594"/>
      <c r="E12" s="331"/>
      <c r="F12" s="594"/>
      <c r="G12" s="594"/>
      <c r="H12" s="485"/>
      <c r="I12" s="488"/>
      <c r="J12" s="485"/>
      <c r="K12" s="488"/>
      <c r="L12" s="485"/>
      <c r="M12" s="488"/>
      <c r="N12" s="485"/>
      <c r="O12" s="488"/>
      <c r="P12" s="485">
        <f t="shared" si="0"/>
        <v>0</v>
      </c>
      <c r="Q12" s="491">
        <f t="shared" si="1"/>
        <v>0</v>
      </c>
      <c r="R12" s="331"/>
      <c r="S12" s="331"/>
      <c r="T12" s="331"/>
      <c r="U12" s="331"/>
    </row>
    <row r="13" spans="1:36" ht="15">
      <c r="A13" s="785"/>
      <c r="B13" s="766"/>
      <c r="C13" s="593"/>
      <c r="D13" s="594"/>
      <c r="E13" s="331"/>
      <c r="F13" s="594"/>
      <c r="G13" s="594"/>
      <c r="H13" s="485"/>
      <c r="I13" s="488"/>
      <c r="J13" s="485"/>
      <c r="K13" s="488"/>
      <c r="L13" s="485"/>
      <c r="M13" s="488"/>
      <c r="N13" s="485"/>
      <c r="O13" s="488"/>
      <c r="P13" s="485">
        <f t="shared" si="0"/>
        <v>0</v>
      </c>
      <c r="Q13" s="491">
        <f t="shared" si="1"/>
        <v>0</v>
      </c>
      <c r="R13" s="331"/>
      <c r="S13" s="331"/>
      <c r="T13" s="331"/>
      <c r="U13" s="331"/>
    </row>
    <row r="14" spans="1:36" ht="15">
      <c r="A14" s="785"/>
      <c r="B14" s="766"/>
      <c r="C14" s="593"/>
      <c r="D14" s="594"/>
      <c r="E14" s="331"/>
      <c r="F14" s="594"/>
      <c r="G14" s="594"/>
      <c r="H14" s="485"/>
      <c r="I14" s="488"/>
      <c r="J14" s="485"/>
      <c r="K14" s="488"/>
      <c r="L14" s="485"/>
      <c r="M14" s="488"/>
      <c r="N14" s="485"/>
      <c r="O14" s="488"/>
      <c r="P14" s="485">
        <f t="shared" si="0"/>
        <v>0</v>
      </c>
      <c r="Q14" s="491">
        <f t="shared" si="1"/>
        <v>0</v>
      </c>
      <c r="R14" s="331"/>
      <c r="S14" s="331"/>
      <c r="T14" s="331"/>
      <c r="U14" s="331"/>
    </row>
    <row r="15" spans="1:36" ht="15">
      <c r="A15" s="785"/>
      <c r="B15" s="766"/>
      <c r="C15" s="593"/>
      <c r="D15" s="594"/>
      <c r="E15" s="331"/>
      <c r="F15" s="594"/>
      <c r="G15" s="594"/>
      <c r="H15" s="485"/>
      <c r="I15" s="488"/>
      <c r="J15" s="485"/>
      <c r="K15" s="488"/>
      <c r="L15" s="485"/>
      <c r="M15" s="488"/>
      <c r="N15" s="485"/>
      <c r="O15" s="488"/>
      <c r="P15" s="485">
        <f t="shared" si="0"/>
        <v>0</v>
      </c>
      <c r="Q15" s="491">
        <f t="shared" si="1"/>
        <v>0</v>
      </c>
      <c r="R15" s="331"/>
      <c r="S15" s="331"/>
      <c r="T15" s="331"/>
      <c r="U15" s="331"/>
    </row>
    <row r="16" spans="1:36" ht="15">
      <c r="A16" s="786"/>
      <c r="B16" s="766"/>
      <c r="C16" s="593"/>
      <c r="D16" s="594"/>
      <c r="E16" s="331"/>
      <c r="F16" s="594"/>
      <c r="G16" s="594"/>
      <c r="H16" s="485"/>
      <c r="I16" s="488"/>
      <c r="J16" s="485"/>
      <c r="K16" s="488"/>
      <c r="L16" s="485"/>
      <c r="M16" s="488"/>
      <c r="N16" s="485"/>
      <c r="O16" s="488"/>
      <c r="P16" s="485">
        <f t="shared" si="0"/>
        <v>0</v>
      </c>
      <c r="Q16" s="491">
        <f t="shared" si="1"/>
        <v>0</v>
      </c>
      <c r="R16" s="331"/>
      <c r="S16" s="331"/>
      <c r="T16" s="331"/>
      <c r="U16" s="331"/>
    </row>
    <row r="17" spans="1:21" ht="15.75" customHeight="1">
      <c r="A17" s="760" t="s">
        <v>1459</v>
      </c>
      <c r="B17" s="760" t="s">
        <v>1461</v>
      </c>
      <c r="C17" s="593"/>
      <c r="D17" s="594"/>
      <c r="E17" s="331"/>
      <c r="F17" s="594"/>
      <c r="G17" s="594"/>
      <c r="H17" s="485"/>
      <c r="I17" s="488"/>
      <c r="J17" s="485"/>
      <c r="K17" s="488"/>
      <c r="L17" s="485"/>
      <c r="M17" s="488"/>
      <c r="N17" s="485"/>
      <c r="O17" s="488"/>
      <c r="P17" s="485">
        <f t="shared" si="0"/>
        <v>0</v>
      </c>
      <c r="Q17" s="491">
        <f t="shared" si="1"/>
        <v>0</v>
      </c>
      <c r="R17" s="331"/>
      <c r="S17" s="331"/>
      <c r="T17" s="331"/>
      <c r="U17" s="331"/>
    </row>
    <row r="18" spans="1:21" ht="15">
      <c r="A18" s="761"/>
      <c r="B18" s="761"/>
      <c r="C18" s="593"/>
      <c r="D18" s="594"/>
      <c r="E18" s="331"/>
      <c r="F18" s="594"/>
      <c r="G18" s="594"/>
      <c r="H18" s="485"/>
      <c r="I18" s="488"/>
      <c r="J18" s="485"/>
      <c r="K18" s="488"/>
      <c r="L18" s="485"/>
      <c r="M18" s="488"/>
      <c r="N18" s="485"/>
      <c r="O18" s="488"/>
      <c r="P18" s="485">
        <f t="shared" si="0"/>
        <v>0</v>
      </c>
      <c r="Q18" s="491">
        <f t="shared" si="1"/>
        <v>0</v>
      </c>
      <c r="R18" s="331"/>
      <c r="S18" s="331"/>
      <c r="T18" s="331"/>
      <c r="U18" s="331"/>
    </row>
    <row r="19" spans="1:21" ht="15">
      <c r="A19" s="761"/>
      <c r="B19" s="761"/>
      <c r="C19" s="593"/>
      <c r="D19" s="594"/>
      <c r="E19" s="331"/>
      <c r="F19" s="594"/>
      <c r="G19" s="594"/>
      <c r="H19" s="485"/>
      <c r="I19" s="488"/>
      <c r="J19" s="485"/>
      <c r="K19" s="488"/>
      <c r="L19" s="485"/>
      <c r="M19" s="488"/>
      <c r="N19" s="485"/>
      <c r="O19" s="488"/>
      <c r="P19" s="485">
        <f t="shared" si="0"/>
        <v>0</v>
      </c>
      <c r="Q19" s="491">
        <f t="shared" si="1"/>
        <v>0</v>
      </c>
      <c r="R19" s="331"/>
      <c r="S19" s="331"/>
      <c r="T19" s="331"/>
      <c r="U19" s="331"/>
    </row>
    <row r="20" spans="1:21" ht="15">
      <c r="A20" s="761"/>
      <c r="B20" s="761"/>
      <c r="C20" s="593"/>
      <c r="D20" s="594"/>
      <c r="E20" s="331"/>
      <c r="F20" s="594"/>
      <c r="G20" s="594"/>
      <c r="H20" s="485"/>
      <c r="I20" s="488"/>
      <c r="J20" s="485"/>
      <c r="K20" s="488"/>
      <c r="L20" s="485"/>
      <c r="M20" s="488"/>
      <c r="N20" s="485"/>
      <c r="O20" s="488"/>
      <c r="P20" s="485">
        <f t="shared" si="0"/>
        <v>0</v>
      </c>
      <c r="Q20" s="491">
        <f t="shared" si="1"/>
        <v>0</v>
      </c>
      <c r="R20" s="331"/>
      <c r="S20" s="331"/>
      <c r="T20" s="331"/>
      <c r="U20" s="331"/>
    </row>
    <row r="21" spans="1:21" ht="15">
      <c r="A21" s="761"/>
      <c r="B21" s="761"/>
      <c r="C21" s="593"/>
      <c r="D21" s="594"/>
      <c r="E21" s="331"/>
      <c r="F21" s="594"/>
      <c r="G21" s="594"/>
      <c r="H21" s="485"/>
      <c r="I21" s="488"/>
      <c r="J21" s="485"/>
      <c r="K21" s="488"/>
      <c r="L21" s="485"/>
      <c r="M21" s="488"/>
      <c r="N21" s="485"/>
      <c r="O21" s="488"/>
      <c r="P21" s="485">
        <f t="shared" si="0"/>
        <v>0</v>
      </c>
      <c r="Q21" s="491">
        <f t="shared" si="1"/>
        <v>0</v>
      </c>
      <c r="R21" s="331"/>
      <c r="S21" s="331"/>
      <c r="T21" s="331"/>
      <c r="U21" s="331"/>
    </row>
    <row r="22" spans="1:21" ht="15">
      <c r="A22" s="761"/>
      <c r="B22" s="762"/>
      <c r="C22" s="593"/>
      <c r="D22" s="594"/>
      <c r="E22" s="331"/>
      <c r="F22" s="594"/>
      <c r="G22" s="594"/>
      <c r="H22" s="485"/>
      <c r="I22" s="488"/>
      <c r="J22" s="485"/>
      <c r="K22" s="488"/>
      <c r="L22" s="485"/>
      <c r="M22" s="488"/>
      <c r="N22" s="485"/>
      <c r="O22" s="488"/>
      <c r="P22" s="485">
        <f t="shared" si="0"/>
        <v>0</v>
      </c>
      <c r="Q22" s="491">
        <f t="shared" si="1"/>
        <v>0</v>
      </c>
      <c r="R22" s="331"/>
      <c r="S22" s="331"/>
      <c r="T22" s="331"/>
      <c r="U22" s="331"/>
    </row>
    <row r="23" spans="1:21" ht="198.75" customHeight="1">
      <c r="A23" s="761"/>
      <c r="B23" s="760" t="s">
        <v>1462</v>
      </c>
      <c r="C23" s="593" t="s">
        <v>1542</v>
      </c>
      <c r="D23" s="593" t="s">
        <v>1848</v>
      </c>
      <c r="E23" s="493" t="s">
        <v>1849</v>
      </c>
      <c r="F23" s="594" t="s">
        <v>1779</v>
      </c>
      <c r="G23" s="593" t="s">
        <v>1687</v>
      </c>
      <c r="H23" s="485">
        <v>0</v>
      </c>
      <c r="I23" s="488">
        <v>0</v>
      </c>
      <c r="J23" s="485">
        <v>1</v>
      </c>
      <c r="K23" s="488">
        <v>0</v>
      </c>
      <c r="L23" s="485">
        <v>1</v>
      </c>
      <c r="M23" s="488">
        <v>0</v>
      </c>
      <c r="N23" s="485">
        <v>0</v>
      </c>
      <c r="O23" s="488">
        <v>0</v>
      </c>
      <c r="P23" s="485">
        <f t="shared" si="0"/>
        <v>2</v>
      </c>
      <c r="Q23" s="492">
        <f t="shared" si="1"/>
        <v>0</v>
      </c>
      <c r="R23" s="499" t="s">
        <v>1853</v>
      </c>
      <c r="S23" s="493" t="s">
        <v>1852</v>
      </c>
      <c r="T23" s="493" t="s">
        <v>1851</v>
      </c>
      <c r="U23" s="493" t="s">
        <v>1850</v>
      </c>
    </row>
    <row r="24" spans="1:21" ht="15">
      <c r="A24" s="761"/>
      <c r="B24" s="761"/>
      <c r="C24" s="593"/>
      <c r="D24" s="594"/>
      <c r="E24" s="331"/>
      <c r="F24" s="594"/>
      <c r="G24" s="594"/>
      <c r="H24" s="485"/>
      <c r="I24" s="488"/>
      <c r="J24" s="485"/>
      <c r="K24" s="488"/>
      <c r="L24" s="485"/>
      <c r="M24" s="488"/>
      <c r="N24" s="485"/>
      <c r="O24" s="488"/>
      <c r="P24" s="485">
        <f t="shared" si="0"/>
        <v>0</v>
      </c>
      <c r="Q24" s="492">
        <f t="shared" si="1"/>
        <v>0</v>
      </c>
      <c r="R24" s="330"/>
      <c r="S24" s="331"/>
      <c r="T24" s="331"/>
      <c r="U24" s="331"/>
    </row>
    <row r="25" spans="1:21" ht="15">
      <c r="A25" s="761"/>
      <c r="B25" s="761"/>
      <c r="C25" s="593"/>
      <c r="D25" s="594"/>
      <c r="E25" s="331"/>
      <c r="F25" s="594"/>
      <c r="G25" s="594"/>
      <c r="H25" s="485"/>
      <c r="I25" s="488"/>
      <c r="J25" s="485"/>
      <c r="K25" s="488"/>
      <c r="L25" s="485"/>
      <c r="M25" s="488"/>
      <c r="N25" s="485"/>
      <c r="O25" s="488"/>
      <c r="P25" s="485">
        <f t="shared" si="0"/>
        <v>0</v>
      </c>
      <c r="Q25" s="492">
        <f t="shared" si="1"/>
        <v>0</v>
      </c>
      <c r="R25" s="330"/>
      <c r="S25" s="331"/>
      <c r="T25" s="331"/>
      <c r="U25" s="331"/>
    </row>
    <row r="26" spans="1:21" ht="15">
      <c r="A26" s="761"/>
      <c r="B26" s="761"/>
      <c r="C26" s="593"/>
      <c r="D26" s="594"/>
      <c r="E26" s="331"/>
      <c r="F26" s="594"/>
      <c r="G26" s="594"/>
      <c r="H26" s="485"/>
      <c r="I26" s="488"/>
      <c r="J26" s="485"/>
      <c r="K26" s="488"/>
      <c r="L26" s="485"/>
      <c r="M26" s="488"/>
      <c r="N26" s="485"/>
      <c r="O26" s="488"/>
      <c r="P26" s="485">
        <f t="shared" si="0"/>
        <v>0</v>
      </c>
      <c r="Q26" s="491">
        <f t="shared" si="1"/>
        <v>0</v>
      </c>
      <c r="R26" s="331"/>
      <c r="S26" s="331"/>
      <c r="T26" s="331"/>
      <c r="U26" s="331"/>
    </row>
    <row r="27" spans="1:21" ht="15">
      <c r="A27" s="761"/>
      <c r="B27" s="761"/>
      <c r="C27" s="593"/>
      <c r="D27" s="594"/>
      <c r="E27" s="331"/>
      <c r="F27" s="594"/>
      <c r="G27" s="594"/>
      <c r="H27" s="485"/>
      <c r="I27" s="488"/>
      <c r="J27" s="485"/>
      <c r="K27" s="488"/>
      <c r="L27" s="485"/>
      <c r="M27" s="488"/>
      <c r="N27" s="485"/>
      <c r="O27" s="488"/>
      <c r="P27" s="485">
        <f t="shared" si="0"/>
        <v>0</v>
      </c>
      <c r="Q27" s="491">
        <f t="shared" si="1"/>
        <v>0</v>
      </c>
      <c r="R27" s="331"/>
      <c r="S27" s="331"/>
      <c r="T27" s="331"/>
      <c r="U27" s="331"/>
    </row>
    <row r="28" spans="1:21" ht="15">
      <c r="A28" s="761"/>
      <c r="B28" s="761"/>
      <c r="C28" s="593"/>
      <c r="D28" s="594"/>
      <c r="E28" s="331"/>
      <c r="F28" s="594"/>
      <c r="G28" s="594"/>
      <c r="H28" s="485"/>
      <c r="I28" s="488"/>
      <c r="J28" s="485"/>
      <c r="K28" s="488"/>
      <c r="L28" s="485"/>
      <c r="M28" s="488"/>
      <c r="N28" s="485"/>
      <c r="O28" s="488"/>
      <c r="P28" s="485">
        <f t="shared" si="0"/>
        <v>0</v>
      </c>
      <c r="Q28" s="491">
        <f t="shared" si="1"/>
        <v>0</v>
      </c>
      <c r="R28" s="331"/>
      <c r="S28" s="331"/>
      <c r="T28" s="331"/>
      <c r="U28" s="331"/>
    </row>
    <row r="29" spans="1:21" ht="15">
      <c r="A29" s="761"/>
      <c r="B29" s="766" t="s">
        <v>1463</v>
      </c>
      <c r="C29" s="593"/>
      <c r="D29" s="594"/>
      <c r="E29" s="331"/>
      <c r="F29" s="594"/>
      <c r="G29" s="594"/>
      <c r="H29" s="485"/>
      <c r="I29" s="488"/>
      <c r="J29" s="485"/>
      <c r="K29" s="488"/>
      <c r="L29" s="485"/>
      <c r="M29" s="488"/>
      <c r="N29" s="485"/>
      <c r="O29" s="488"/>
      <c r="P29" s="485">
        <f t="shared" si="0"/>
        <v>0</v>
      </c>
      <c r="Q29" s="491">
        <f t="shared" si="1"/>
        <v>0</v>
      </c>
      <c r="R29" s="331"/>
      <c r="S29" s="331"/>
      <c r="T29" s="331"/>
      <c r="U29" s="331"/>
    </row>
    <row r="30" spans="1:21" ht="15">
      <c r="A30" s="761"/>
      <c r="B30" s="766"/>
      <c r="C30" s="593"/>
      <c r="D30" s="594"/>
      <c r="E30" s="331"/>
      <c r="F30" s="594"/>
      <c r="G30" s="594"/>
      <c r="H30" s="485"/>
      <c r="I30" s="488"/>
      <c r="J30" s="485"/>
      <c r="K30" s="488"/>
      <c r="L30" s="485"/>
      <c r="M30" s="488"/>
      <c r="N30" s="485"/>
      <c r="O30" s="488"/>
      <c r="P30" s="485">
        <f t="shared" si="0"/>
        <v>0</v>
      </c>
      <c r="Q30" s="491">
        <f t="shared" si="1"/>
        <v>0</v>
      </c>
      <c r="R30" s="331"/>
      <c r="S30" s="331"/>
      <c r="T30" s="331"/>
      <c r="U30" s="331"/>
    </row>
    <row r="31" spans="1:21" ht="15">
      <c r="A31" s="761"/>
      <c r="B31" s="766"/>
      <c r="C31" s="593"/>
      <c r="D31" s="594"/>
      <c r="E31" s="331"/>
      <c r="F31" s="594"/>
      <c r="G31" s="594"/>
      <c r="H31" s="485"/>
      <c r="I31" s="488"/>
      <c r="J31" s="485"/>
      <c r="K31" s="488"/>
      <c r="L31" s="485"/>
      <c r="M31" s="488"/>
      <c r="N31" s="485"/>
      <c r="O31" s="488"/>
      <c r="P31" s="485">
        <f t="shared" si="0"/>
        <v>0</v>
      </c>
      <c r="Q31" s="491">
        <f t="shared" si="1"/>
        <v>0</v>
      </c>
      <c r="R31" s="331"/>
      <c r="S31" s="331"/>
      <c r="T31" s="331"/>
      <c r="U31" s="331"/>
    </row>
    <row r="32" spans="1:21" ht="15">
      <c r="A32" s="761"/>
      <c r="B32" s="766"/>
      <c r="C32" s="593"/>
      <c r="D32" s="594"/>
      <c r="E32" s="331"/>
      <c r="F32" s="594"/>
      <c r="G32" s="594"/>
      <c r="H32" s="485"/>
      <c r="I32" s="488"/>
      <c r="J32" s="485"/>
      <c r="K32" s="488"/>
      <c r="L32" s="485"/>
      <c r="M32" s="488"/>
      <c r="N32" s="485"/>
      <c r="O32" s="488"/>
      <c r="P32" s="485">
        <f t="shared" si="0"/>
        <v>0</v>
      </c>
      <c r="Q32" s="491">
        <f t="shared" si="1"/>
        <v>0</v>
      </c>
      <c r="R32" s="331"/>
      <c r="S32" s="331"/>
      <c r="T32" s="331"/>
      <c r="U32" s="331"/>
    </row>
    <row r="33" spans="1:21" ht="15">
      <c r="A33" s="761"/>
      <c r="B33" s="766"/>
      <c r="C33" s="593"/>
      <c r="D33" s="594"/>
      <c r="E33" s="331"/>
      <c r="F33" s="594"/>
      <c r="G33" s="594"/>
      <c r="H33" s="485"/>
      <c r="I33" s="488"/>
      <c r="J33" s="485"/>
      <c r="K33" s="488"/>
      <c r="L33" s="485"/>
      <c r="M33" s="488"/>
      <c r="N33" s="485"/>
      <c r="O33" s="488"/>
      <c r="P33" s="485">
        <f t="shared" si="0"/>
        <v>0</v>
      </c>
      <c r="Q33" s="491">
        <f t="shared" si="1"/>
        <v>0</v>
      </c>
      <c r="R33" s="331"/>
      <c r="S33" s="331"/>
      <c r="T33" s="331"/>
      <c r="U33" s="331"/>
    </row>
    <row r="34" spans="1:21" ht="232.5" customHeight="1">
      <c r="A34" s="761"/>
      <c r="B34" s="766" t="s">
        <v>1464</v>
      </c>
      <c r="C34" s="593" t="s">
        <v>1545</v>
      </c>
      <c r="D34" s="593" t="s">
        <v>1854</v>
      </c>
      <c r="E34" s="493" t="s">
        <v>1855</v>
      </c>
      <c r="F34" s="594" t="s">
        <v>1780</v>
      </c>
      <c r="G34" s="593" t="s">
        <v>2446</v>
      </c>
      <c r="H34" s="485">
        <v>0</v>
      </c>
      <c r="I34" s="488">
        <v>0</v>
      </c>
      <c r="J34" s="485">
        <v>1</v>
      </c>
      <c r="K34" s="488">
        <v>1000</v>
      </c>
      <c r="L34" s="485">
        <v>1</v>
      </c>
      <c r="M34" s="488">
        <v>1000</v>
      </c>
      <c r="N34" s="485">
        <v>1</v>
      </c>
      <c r="O34" s="488">
        <v>1000</v>
      </c>
      <c r="P34" s="485">
        <f t="shared" si="0"/>
        <v>3</v>
      </c>
      <c r="Q34" s="491">
        <f t="shared" si="1"/>
        <v>3000</v>
      </c>
      <c r="R34" s="493" t="s">
        <v>1858</v>
      </c>
      <c r="S34" s="493" t="s">
        <v>1857</v>
      </c>
      <c r="T34" s="493" t="s">
        <v>1856</v>
      </c>
      <c r="U34" s="493" t="s">
        <v>2447</v>
      </c>
    </row>
    <row r="35" spans="1:21" ht="15">
      <c r="A35" s="761"/>
      <c r="B35" s="766"/>
      <c r="C35" s="593"/>
      <c r="D35" s="594"/>
      <c r="E35" s="331"/>
      <c r="F35" s="594"/>
      <c r="G35" s="594"/>
      <c r="H35" s="485"/>
      <c r="I35" s="488"/>
      <c r="J35" s="485"/>
      <c r="K35" s="488"/>
      <c r="L35" s="485"/>
      <c r="M35" s="488"/>
      <c r="N35" s="485"/>
      <c r="O35" s="488"/>
      <c r="P35" s="485">
        <f t="shared" si="0"/>
        <v>0</v>
      </c>
      <c r="Q35" s="491">
        <f t="shared" si="1"/>
        <v>0</v>
      </c>
      <c r="R35" s="331"/>
      <c r="S35" s="331"/>
      <c r="T35" s="331"/>
      <c r="U35" s="331"/>
    </row>
    <row r="36" spans="1:21" ht="15">
      <c r="A36" s="761"/>
      <c r="B36" s="766"/>
      <c r="C36" s="593"/>
      <c r="D36" s="594"/>
      <c r="E36" s="331"/>
      <c r="F36" s="594"/>
      <c r="G36" s="594"/>
      <c r="H36" s="485"/>
      <c r="I36" s="488"/>
      <c r="J36" s="485"/>
      <c r="K36" s="488"/>
      <c r="L36" s="485"/>
      <c r="M36" s="488"/>
      <c r="N36" s="485"/>
      <c r="O36" s="488"/>
      <c r="P36" s="485">
        <f t="shared" si="0"/>
        <v>0</v>
      </c>
      <c r="Q36" s="491">
        <f t="shared" si="1"/>
        <v>0</v>
      </c>
      <c r="R36" s="331"/>
      <c r="S36" s="331"/>
      <c r="T36" s="331"/>
      <c r="U36" s="331"/>
    </row>
    <row r="37" spans="1:21" ht="15">
      <c r="A37" s="761"/>
      <c r="B37" s="766"/>
      <c r="C37" s="593"/>
      <c r="D37" s="594"/>
      <c r="E37" s="331"/>
      <c r="F37" s="594"/>
      <c r="G37" s="594"/>
      <c r="H37" s="485"/>
      <c r="I37" s="488"/>
      <c r="J37" s="485"/>
      <c r="K37" s="488"/>
      <c r="L37" s="485"/>
      <c r="M37" s="488"/>
      <c r="N37" s="485"/>
      <c r="O37" s="488"/>
      <c r="P37" s="485">
        <f t="shared" si="0"/>
        <v>0</v>
      </c>
      <c r="Q37" s="491">
        <f t="shared" si="1"/>
        <v>0</v>
      </c>
      <c r="R37" s="331"/>
      <c r="S37" s="331"/>
      <c r="T37" s="331"/>
      <c r="U37" s="331"/>
    </row>
    <row r="38" spans="1:21" ht="15">
      <c r="A38" s="761"/>
      <c r="B38" s="766" t="s">
        <v>1465</v>
      </c>
      <c r="C38" s="593"/>
      <c r="D38" s="594"/>
      <c r="E38" s="331"/>
      <c r="F38" s="594"/>
      <c r="G38" s="594"/>
      <c r="H38" s="485"/>
      <c r="I38" s="488"/>
      <c r="J38" s="485"/>
      <c r="K38" s="488"/>
      <c r="L38" s="485"/>
      <c r="M38" s="488"/>
      <c r="N38" s="485"/>
      <c r="O38" s="488"/>
      <c r="P38" s="485">
        <f t="shared" si="0"/>
        <v>0</v>
      </c>
      <c r="Q38" s="491">
        <f t="shared" si="1"/>
        <v>0</v>
      </c>
      <c r="R38" s="331"/>
      <c r="S38" s="331"/>
      <c r="T38" s="331"/>
      <c r="U38" s="331"/>
    </row>
    <row r="39" spans="1:21" ht="15">
      <c r="A39" s="761"/>
      <c r="B39" s="766"/>
      <c r="C39" s="593"/>
      <c r="D39" s="594"/>
      <c r="E39" s="331"/>
      <c r="F39" s="594"/>
      <c r="G39" s="594"/>
      <c r="H39" s="485"/>
      <c r="I39" s="488"/>
      <c r="J39" s="485"/>
      <c r="K39" s="488"/>
      <c r="L39" s="485"/>
      <c r="M39" s="488"/>
      <c r="N39" s="485"/>
      <c r="O39" s="488"/>
      <c r="P39" s="485">
        <f t="shared" si="0"/>
        <v>0</v>
      </c>
      <c r="Q39" s="491">
        <f t="shared" si="1"/>
        <v>0</v>
      </c>
      <c r="R39" s="331"/>
      <c r="S39" s="331"/>
      <c r="T39" s="331"/>
      <c r="U39" s="331"/>
    </row>
    <row r="40" spans="1:21" ht="15">
      <c r="A40" s="761"/>
      <c r="B40" s="766"/>
      <c r="C40" s="593"/>
      <c r="D40" s="594"/>
      <c r="E40" s="331"/>
      <c r="F40" s="594"/>
      <c r="G40" s="594"/>
      <c r="H40" s="485"/>
      <c r="I40" s="488"/>
      <c r="J40" s="485"/>
      <c r="K40" s="488"/>
      <c r="L40" s="485"/>
      <c r="M40" s="488"/>
      <c r="N40" s="485"/>
      <c r="O40" s="488"/>
      <c r="P40" s="485">
        <f t="shared" si="0"/>
        <v>0</v>
      </c>
      <c r="Q40" s="491">
        <f t="shared" si="1"/>
        <v>0</v>
      </c>
      <c r="R40" s="331"/>
      <c r="S40" s="331"/>
      <c r="T40" s="331"/>
      <c r="U40" s="331"/>
    </row>
    <row r="41" spans="1:21" ht="15">
      <c r="A41" s="761"/>
      <c r="B41" s="766"/>
      <c r="C41" s="593"/>
      <c r="D41" s="594"/>
      <c r="E41" s="331"/>
      <c r="F41" s="594"/>
      <c r="G41" s="594"/>
      <c r="H41" s="485"/>
      <c r="I41" s="488"/>
      <c r="J41" s="485"/>
      <c r="K41" s="488"/>
      <c r="L41" s="485"/>
      <c r="M41" s="488"/>
      <c r="N41" s="485"/>
      <c r="O41" s="488"/>
      <c r="P41" s="485">
        <f t="shared" ref="P41:P73" si="2">H41+J41+L41+N41</f>
        <v>0</v>
      </c>
      <c r="Q41" s="491">
        <f t="shared" ref="Q41:Q73" si="3">I41+K41+M41+O41</f>
        <v>0</v>
      </c>
      <c r="R41" s="331"/>
      <c r="S41" s="331"/>
      <c r="T41" s="331"/>
      <c r="U41" s="331"/>
    </row>
    <row r="42" spans="1:21" ht="15">
      <c r="A42" s="761"/>
      <c r="B42" s="766"/>
      <c r="C42" s="593"/>
      <c r="D42" s="594"/>
      <c r="E42" s="331"/>
      <c r="F42" s="594"/>
      <c r="G42" s="594"/>
      <c r="H42" s="485"/>
      <c r="I42" s="488"/>
      <c r="J42" s="485"/>
      <c r="K42" s="488"/>
      <c r="L42" s="485"/>
      <c r="M42" s="488"/>
      <c r="N42" s="485"/>
      <c r="O42" s="488"/>
      <c r="P42" s="485">
        <f t="shared" si="2"/>
        <v>0</v>
      </c>
      <c r="Q42" s="491">
        <f t="shared" si="3"/>
        <v>0</v>
      </c>
      <c r="R42" s="331"/>
      <c r="S42" s="331"/>
      <c r="T42" s="331"/>
      <c r="U42" s="331"/>
    </row>
    <row r="43" spans="1:21" ht="15">
      <c r="A43" s="760" t="s">
        <v>1460</v>
      </c>
      <c r="B43" s="766" t="s">
        <v>1466</v>
      </c>
      <c r="C43" s="593"/>
      <c r="D43" s="594"/>
      <c r="E43" s="331"/>
      <c r="F43" s="594"/>
      <c r="G43" s="594"/>
      <c r="H43" s="485"/>
      <c r="I43" s="488"/>
      <c r="J43" s="485"/>
      <c r="K43" s="488"/>
      <c r="L43" s="485"/>
      <c r="M43" s="488"/>
      <c r="N43" s="485"/>
      <c r="O43" s="488"/>
      <c r="P43" s="485">
        <f t="shared" si="2"/>
        <v>0</v>
      </c>
      <c r="Q43" s="491">
        <f t="shared" si="3"/>
        <v>0</v>
      </c>
      <c r="R43" s="331"/>
      <c r="S43" s="331"/>
      <c r="T43" s="331"/>
      <c r="U43" s="331"/>
    </row>
    <row r="44" spans="1:21" ht="15">
      <c r="A44" s="761"/>
      <c r="B44" s="766"/>
      <c r="C44" s="593"/>
      <c r="D44" s="594"/>
      <c r="E44" s="331"/>
      <c r="F44" s="594"/>
      <c r="G44" s="594"/>
      <c r="H44" s="485"/>
      <c r="I44" s="488"/>
      <c r="J44" s="485"/>
      <c r="K44" s="488"/>
      <c r="L44" s="485"/>
      <c r="M44" s="488"/>
      <c r="N44" s="485"/>
      <c r="O44" s="488"/>
      <c r="P44" s="485">
        <f t="shared" si="2"/>
        <v>0</v>
      </c>
      <c r="Q44" s="491">
        <f t="shared" si="3"/>
        <v>0</v>
      </c>
      <c r="R44" s="331"/>
      <c r="S44" s="331"/>
      <c r="T44" s="331"/>
      <c r="U44" s="331"/>
    </row>
    <row r="45" spans="1:21" ht="15">
      <c r="A45" s="761"/>
      <c r="B45" s="766"/>
      <c r="C45" s="593"/>
      <c r="D45" s="594"/>
      <c r="E45" s="331"/>
      <c r="F45" s="594"/>
      <c r="G45" s="594"/>
      <c r="H45" s="485"/>
      <c r="I45" s="488"/>
      <c r="J45" s="485"/>
      <c r="K45" s="488"/>
      <c r="L45" s="485"/>
      <c r="M45" s="488"/>
      <c r="N45" s="485"/>
      <c r="O45" s="488"/>
      <c r="P45" s="485">
        <f t="shared" si="2"/>
        <v>0</v>
      </c>
      <c r="Q45" s="491">
        <f t="shared" si="3"/>
        <v>0</v>
      </c>
      <c r="R45" s="331"/>
      <c r="S45" s="331"/>
      <c r="T45" s="331"/>
      <c r="U45" s="331"/>
    </row>
    <row r="46" spans="1:21" ht="15">
      <c r="A46" s="761"/>
      <c r="B46" s="766"/>
      <c r="C46" s="593"/>
      <c r="D46" s="594"/>
      <c r="E46" s="331"/>
      <c r="F46" s="594"/>
      <c r="G46" s="594"/>
      <c r="H46" s="485"/>
      <c r="I46" s="488"/>
      <c r="J46" s="485"/>
      <c r="K46" s="488"/>
      <c r="L46" s="485"/>
      <c r="M46" s="488"/>
      <c r="N46" s="485"/>
      <c r="O46" s="488"/>
      <c r="P46" s="485">
        <f t="shared" si="2"/>
        <v>0</v>
      </c>
      <c r="Q46" s="491">
        <f t="shared" si="3"/>
        <v>0</v>
      </c>
      <c r="R46" s="331"/>
      <c r="S46" s="331"/>
      <c r="T46" s="331"/>
      <c r="U46" s="331"/>
    </row>
    <row r="47" spans="1:21" ht="15">
      <c r="A47" s="761"/>
      <c r="B47" s="766"/>
      <c r="C47" s="593"/>
      <c r="D47" s="594"/>
      <c r="E47" s="331"/>
      <c r="F47" s="594"/>
      <c r="G47" s="594"/>
      <c r="H47" s="485"/>
      <c r="I47" s="488"/>
      <c r="J47" s="485"/>
      <c r="K47" s="488"/>
      <c r="L47" s="485"/>
      <c r="M47" s="488"/>
      <c r="N47" s="485"/>
      <c r="O47" s="488"/>
      <c r="P47" s="485">
        <f t="shared" si="2"/>
        <v>0</v>
      </c>
      <c r="Q47" s="491">
        <f t="shared" si="3"/>
        <v>0</v>
      </c>
      <c r="R47" s="331"/>
      <c r="S47" s="331"/>
      <c r="T47" s="331"/>
      <c r="U47" s="331"/>
    </row>
    <row r="48" spans="1:21" ht="15">
      <c r="A48" s="761"/>
      <c r="B48" s="766"/>
      <c r="C48" s="593"/>
      <c r="D48" s="594"/>
      <c r="E48" s="331"/>
      <c r="F48" s="594"/>
      <c r="G48" s="594"/>
      <c r="H48" s="485"/>
      <c r="I48" s="488"/>
      <c r="J48" s="485"/>
      <c r="K48" s="488"/>
      <c r="L48" s="485"/>
      <c r="M48" s="488"/>
      <c r="N48" s="485"/>
      <c r="O48" s="488"/>
      <c r="P48" s="485">
        <f t="shared" si="2"/>
        <v>0</v>
      </c>
      <c r="Q48" s="491">
        <f t="shared" si="3"/>
        <v>0</v>
      </c>
      <c r="R48" s="331"/>
      <c r="S48" s="331"/>
      <c r="T48" s="331"/>
      <c r="U48" s="331"/>
    </row>
    <row r="49" spans="1:21" ht="15.75" customHeight="1">
      <c r="A49" s="761"/>
      <c r="B49" s="766" t="s">
        <v>1467</v>
      </c>
      <c r="C49" s="593"/>
      <c r="D49" s="594"/>
      <c r="E49" s="331"/>
      <c r="F49" s="594"/>
      <c r="G49" s="594"/>
      <c r="H49" s="485"/>
      <c r="I49" s="488"/>
      <c r="J49" s="485"/>
      <c r="K49" s="488"/>
      <c r="L49" s="485"/>
      <c r="M49" s="488"/>
      <c r="N49" s="485"/>
      <c r="O49" s="488"/>
      <c r="P49" s="485">
        <f t="shared" si="2"/>
        <v>0</v>
      </c>
      <c r="Q49" s="491">
        <f t="shared" si="3"/>
        <v>0</v>
      </c>
      <c r="R49" s="331"/>
      <c r="S49" s="331"/>
      <c r="T49" s="331"/>
      <c r="U49" s="331"/>
    </row>
    <row r="50" spans="1:21" ht="15.75" customHeight="1">
      <c r="A50" s="761"/>
      <c r="B50" s="766"/>
      <c r="C50" s="593"/>
      <c r="D50" s="594"/>
      <c r="E50" s="331"/>
      <c r="F50" s="594"/>
      <c r="G50" s="594"/>
      <c r="H50" s="485"/>
      <c r="I50" s="488"/>
      <c r="J50" s="485"/>
      <c r="K50" s="488"/>
      <c r="L50" s="485"/>
      <c r="M50" s="488"/>
      <c r="N50" s="485"/>
      <c r="O50" s="488"/>
      <c r="P50" s="485">
        <f t="shared" si="2"/>
        <v>0</v>
      </c>
      <c r="Q50" s="491">
        <f t="shared" si="3"/>
        <v>0</v>
      </c>
      <c r="R50" s="331"/>
      <c r="S50" s="331"/>
      <c r="T50" s="331"/>
      <c r="U50" s="331"/>
    </row>
    <row r="51" spans="1:21" ht="15.75" customHeight="1">
      <c r="A51" s="761"/>
      <c r="B51" s="766"/>
      <c r="C51" s="593"/>
      <c r="D51" s="594"/>
      <c r="E51" s="331"/>
      <c r="F51" s="594"/>
      <c r="G51" s="594"/>
      <c r="H51" s="485"/>
      <c r="I51" s="488"/>
      <c r="J51" s="485"/>
      <c r="K51" s="488"/>
      <c r="L51" s="485"/>
      <c r="M51" s="488"/>
      <c r="N51" s="485"/>
      <c r="O51" s="488"/>
      <c r="P51" s="485">
        <f t="shared" si="2"/>
        <v>0</v>
      </c>
      <c r="Q51" s="491">
        <f t="shared" si="3"/>
        <v>0</v>
      </c>
      <c r="R51" s="331"/>
      <c r="S51" s="331"/>
      <c r="T51" s="331"/>
      <c r="U51" s="331"/>
    </row>
    <row r="52" spans="1:21" ht="15.75" customHeight="1">
      <c r="A52" s="761"/>
      <c r="B52" s="766" t="s">
        <v>1468</v>
      </c>
      <c r="C52" s="593"/>
      <c r="D52" s="594"/>
      <c r="E52" s="331"/>
      <c r="F52" s="594"/>
      <c r="G52" s="594"/>
      <c r="H52" s="485"/>
      <c r="I52" s="488"/>
      <c r="J52" s="485"/>
      <c r="K52" s="488"/>
      <c r="L52" s="485"/>
      <c r="M52" s="488"/>
      <c r="N52" s="485"/>
      <c r="O52" s="488"/>
      <c r="P52" s="485">
        <f t="shared" si="2"/>
        <v>0</v>
      </c>
      <c r="Q52" s="491">
        <f t="shared" si="3"/>
        <v>0</v>
      </c>
      <c r="R52" s="331"/>
      <c r="S52" s="331"/>
      <c r="T52" s="331"/>
      <c r="U52" s="331"/>
    </row>
    <row r="53" spans="1:21" ht="15.75" customHeight="1">
      <c r="A53" s="761"/>
      <c r="B53" s="766"/>
      <c r="C53" s="593"/>
      <c r="D53" s="594"/>
      <c r="E53" s="331"/>
      <c r="F53" s="594"/>
      <c r="G53" s="594"/>
      <c r="H53" s="485"/>
      <c r="I53" s="488"/>
      <c r="J53" s="485"/>
      <c r="K53" s="488"/>
      <c r="L53" s="485"/>
      <c r="M53" s="488"/>
      <c r="N53" s="485"/>
      <c r="O53" s="488"/>
      <c r="P53" s="485">
        <f t="shared" si="2"/>
        <v>0</v>
      </c>
      <c r="Q53" s="491">
        <f t="shared" si="3"/>
        <v>0</v>
      </c>
      <c r="R53" s="331"/>
      <c r="S53" s="331"/>
      <c r="T53" s="331"/>
      <c r="U53" s="331"/>
    </row>
    <row r="54" spans="1:21" ht="15.75" customHeight="1">
      <c r="A54" s="761"/>
      <c r="B54" s="766"/>
      <c r="C54" s="593"/>
      <c r="D54" s="594"/>
      <c r="E54" s="331"/>
      <c r="F54" s="594"/>
      <c r="G54" s="594"/>
      <c r="H54" s="485"/>
      <c r="I54" s="488"/>
      <c r="J54" s="485"/>
      <c r="K54" s="488"/>
      <c r="L54" s="485"/>
      <c r="M54" s="488"/>
      <c r="N54" s="485"/>
      <c r="O54" s="488"/>
      <c r="P54" s="485">
        <f t="shared" si="2"/>
        <v>0</v>
      </c>
      <c r="Q54" s="491">
        <f t="shared" si="3"/>
        <v>0</v>
      </c>
      <c r="R54" s="331"/>
      <c r="S54" s="331"/>
      <c r="T54" s="331"/>
      <c r="U54" s="331"/>
    </row>
    <row r="55" spans="1:21" ht="15.75" customHeight="1">
      <c r="A55" s="761"/>
      <c r="B55" s="766"/>
      <c r="C55" s="593"/>
      <c r="D55" s="594"/>
      <c r="E55" s="331"/>
      <c r="F55" s="594"/>
      <c r="G55" s="594"/>
      <c r="H55" s="485"/>
      <c r="I55" s="488"/>
      <c r="J55" s="485"/>
      <c r="K55" s="488"/>
      <c r="L55" s="485"/>
      <c r="M55" s="488"/>
      <c r="N55" s="485"/>
      <c r="O55" s="488"/>
      <c r="P55" s="485">
        <f t="shared" si="2"/>
        <v>0</v>
      </c>
      <c r="Q55" s="491">
        <f t="shared" si="3"/>
        <v>0</v>
      </c>
      <c r="R55" s="331"/>
      <c r="S55" s="331"/>
      <c r="T55" s="331"/>
      <c r="U55" s="331"/>
    </row>
    <row r="56" spans="1:21" ht="15.75" customHeight="1">
      <c r="A56" s="761"/>
      <c r="B56" s="766" t="s">
        <v>1469</v>
      </c>
      <c r="C56" s="593"/>
      <c r="D56" s="594"/>
      <c r="E56" s="331"/>
      <c r="F56" s="594"/>
      <c r="G56" s="594"/>
      <c r="H56" s="485"/>
      <c r="I56" s="488"/>
      <c r="J56" s="485"/>
      <c r="K56" s="488"/>
      <c r="L56" s="485"/>
      <c r="M56" s="488"/>
      <c r="N56" s="485"/>
      <c r="O56" s="488"/>
      <c r="P56" s="485">
        <f t="shared" si="2"/>
        <v>0</v>
      </c>
      <c r="Q56" s="491">
        <f t="shared" si="3"/>
        <v>0</v>
      </c>
      <c r="R56" s="331"/>
      <c r="S56" s="331"/>
      <c r="T56" s="331"/>
      <c r="U56" s="331"/>
    </row>
    <row r="57" spans="1:21" ht="15.75" customHeight="1">
      <c r="A57" s="761"/>
      <c r="B57" s="766"/>
      <c r="C57" s="593"/>
      <c r="D57" s="594"/>
      <c r="E57" s="331"/>
      <c r="F57" s="594"/>
      <c r="G57" s="594"/>
      <c r="H57" s="485"/>
      <c r="I57" s="488"/>
      <c r="J57" s="485"/>
      <c r="K57" s="488"/>
      <c r="L57" s="485"/>
      <c r="M57" s="488"/>
      <c r="N57" s="485"/>
      <c r="O57" s="488"/>
      <c r="P57" s="485">
        <f t="shared" si="2"/>
        <v>0</v>
      </c>
      <c r="Q57" s="491">
        <f t="shared" si="3"/>
        <v>0</v>
      </c>
      <c r="R57" s="331"/>
      <c r="S57" s="331"/>
      <c r="T57" s="331"/>
      <c r="U57" s="331"/>
    </row>
    <row r="58" spans="1:21" ht="15.75" customHeight="1">
      <c r="A58" s="761"/>
      <c r="B58" s="766"/>
      <c r="C58" s="593"/>
      <c r="D58" s="594"/>
      <c r="E58" s="331"/>
      <c r="F58" s="594"/>
      <c r="G58" s="594"/>
      <c r="H58" s="485"/>
      <c r="I58" s="488"/>
      <c r="J58" s="485"/>
      <c r="K58" s="488"/>
      <c r="L58" s="485"/>
      <c r="M58" s="488"/>
      <c r="N58" s="485"/>
      <c r="O58" s="488"/>
      <c r="P58" s="485">
        <f t="shared" si="2"/>
        <v>0</v>
      </c>
      <c r="Q58" s="491">
        <f t="shared" si="3"/>
        <v>0</v>
      </c>
      <c r="R58" s="331"/>
      <c r="S58" s="331"/>
      <c r="T58" s="331"/>
      <c r="U58" s="331"/>
    </row>
    <row r="59" spans="1:21" ht="15.75" customHeight="1">
      <c r="A59" s="761"/>
      <c r="B59" s="766"/>
      <c r="C59" s="593"/>
      <c r="D59" s="594"/>
      <c r="E59" s="331"/>
      <c r="F59" s="594"/>
      <c r="G59" s="594"/>
      <c r="H59" s="485"/>
      <c r="I59" s="488"/>
      <c r="J59" s="485"/>
      <c r="K59" s="488"/>
      <c r="L59" s="485"/>
      <c r="M59" s="488"/>
      <c r="N59" s="485"/>
      <c r="O59" s="488"/>
      <c r="P59" s="485">
        <f t="shared" si="2"/>
        <v>0</v>
      </c>
      <c r="Q59" s="491">
        <f t="shared" si="3"/>
        <v>0</v>
      </c>
      <c r="R59" s="331"/>
      <c r="S59" s="331"/>
      <c r="T59" s="331"/>
      <c r="U59" s="331"/>
    </row>
    <row r="60" spans="1:21" ht="15">
      <c r="A60" s="761"/>
      <c r="B60" s="766" t="s">
        <v>1470</v>
      </c>
      <c r="C60" s="593"/>
      <c r="D60" s="594"/>
      <c r="E60" s="331"/>
      <c r="F60" s="594"/>
      <c r="G60" s="594"/>
      <c r="H60" s="485"/>
      <c r="I60" s="488"/>
      <c r="J60" s="485"/>
      <c r="K60" s="488"/>
      <c r="L60" s="485"/>
      <c r="M60" s="488"/>
      <c r="N60" s="485"/>
      <c r="O60" s="488"/>
      <c r="P60" s="485">
        <f t="shared" si="2"/>
        <v>0</v>
      </c>
      <c r="Q60" s="491">
        <f t="shared" si="3"/>
        <v>0</v>
      </c>
      <c r="R60" s="331"/>
      <c r="S60" s="331"/>
      <c r="T60" s="331"/>
      <c r="U60" s="331"/>
    </row>
    <row r="61" spans="1:21" ht="15">
      <c r="A61" s="761"/>
      <c r="B61" s="766"/>
      <c r="C61" s="593"/>
      <c r="D61" s="594"/>
      <c r="E61" s="331"/>
      <c r="F61" s="594"/>
      <c r="G61" s="594"/>
      <c r="H61" s="485"/>
      <c r="I61" s="488"/>
      <c r="J61" s="485"/>
      <c r="K61" s="488"/>
      <c r="L61" s="485"/>
      <c r="M61" s="488"/>
      <c r="N61" s="485"/>
      <c r="O61" s="488"/>
      <c r="P61" s="485">
        <f t="shared" si="2"/>
        <v>0</v>
      </c>
      <c r="Q61" s="491">
        <f t="shared" si="3"/>
        <v>0</v>
      </c>
      <c r="R61" s="331"/>
      <c r="S61" s="331"/>
      <c r="T61" s="331"/>
      <c r="U61" s="331"/>
    </row>
    <row r="62" spans="1:21" ht="15">
      <c r="A62" s="761"/>
      <c r="B62" s="766"/>
      <c r="C62" s="593"/>
      <c r="D62" s="594"/>
      <c r="E62" s="331"/>
      <c r="F62" s="594"/>
      <c r="G62" s="594"/>
      <c r="H62" s="485"/>
      <c r="I62" s="488"/>
      <c r="J62" s="485"/>
      <c r="K62" s="488"/>
      <c r="L62" s="485"/>
      <c r="M62" s="488"/>
      <c r="N62" s="485"/>
      <c r="O62" s="488"/>
      <c r="P62" s="485">
        <f t="shared" si="2"/>
        <v>0</v>
      </c>
      <c r="Q62" s="491">
        <f t="shared" si="3"/>
        <v>0</v>
      </c>
      <c r="R62" s="331"/>
      <c r="S62" s="331"/>
      <c r="T62" s="331"/>
      <c r="U62" s="331"/>
    </row>
    <row r="63" spans="1:21" ht="15">
      <c r="A63" s="761"/>
      <c r="B63" s="766"/>
      <c r="C63" s="593"/>
      <c r="D63" s="594"/>
      <c r="E63" s="331"/>
      <c r="F63" s="594"/>
      <c r="G63" s="594"/>
      <c r="H63" s="485"/>
      <c r="I63" s="488"/>
      <c r="J63" s="485"/>
      <c r="K63" s="488"/>
      <c r="L63" s="485"/>
      <c r="M63" s="488"/>
      <c r="N63" s="485"/>
      <c r="O63" s="488"/>
      <c r="P63" s="485">
        <f t="shared" si="2"/>
        <v>0</v>
      </c>
      <c r="Q63" s="491">
        <f t="shared" si="3"/>
        <v>0</v>
      </c>
      <c r="R63" s="331"/>
      <c r="S63" s="331"/>
      <c r="T63" s="331"/>
      <c r="U63" s="331"/>
    </row>
    <row r="64" spans="1:21" ht="15.75" customHeight="1">
      <c r="A64" s="761"/>
      <c r="B64" s="781" t="s">
        <v>1471</v>
      </c>
      <c r="C64" s="593"/>
      <c r="D64" s="594"/>
      <c r="E64" s="331"/>
      <c r="F64" s="594"/>
      <c r="G64" s="594"/>
      <c r="H64" s="485"/>
      <c r="I64" s="488"/>
      <c r="J64" s="485"/>
      <c r="K64" s="488"/>
      <c r="L64" s="485"/>
      <c r="M64" s="488"/>
      <c r="N64" s="485"/>
      <c r="O64" s="488"/>
      <c r="P64" s="485">
        <f t="shared" si="2"/>
        <v>0</v>
      </c>
      <c r="Q64" s="491">
        <f t="shared" si="3"/>
        <v>0</v>
      </c>
      <c r="R64" s="331"/>
      <c r="S64" s="331"/>
      <c r="T64" s="331"/>
      <c r="U64" s="331"/>
    </row>
    <row r="65" spans="1:21" ht="15.75" customHeight="1">
      <c r="A65" s="761"/>
      <c r="B65" s="782"/>
      <c r="C65" s="593"/>
      <c r="D65" s="594"/>
      <c r="E65" s="331"/>
      <c r="F65" s="594"/>
      <c r="G65" s="594"/>
      <c r="H65" s="485"/>
      <c r="I65" s="488"/>
      <c r="J65" s="485"/>
      <c r="K65" s="488"/>
      <c r="L65" s="485"/>
      <c r="M65" s="488"/>
      <c r="N65" s="485"/>
      <c r="O65" s="488"/>
      <c r="P65" s="485">
        <f t="shared" si="2"/>
        <v>0</v>
      </c>
      <c r="Q65" s="491">
        <f t="shared" si="3"/>
        <v>0</v>
      </c>
      <c r="R65" s="331"/>
      <c r="S65" s="331"/>
      <c r="T65" s="331"/>
      <c r="U65" s="331"/>
    </row>
    <row r="66" spans="1:21" ht="15.75" customHeight="1">
      <c r="A66" s="761"/>
      <c r="B66" s="782"/>
      <c r="C66" s="593"/>
      <c r="D66" s="594"/>
      <c r="E66" s="331"/>
      <c r="F66" s="594"/>
      <c r="G66" s="594"/>
      <c r="H66" s="485"/>
      <c r="I66" s="488"/>
      <c r="J66" s="485"/>
      <c r="K66" s="488"/>
      <c r="L66" s="485"/>
      <c r="M66" s="488"/>
      <c r="N66" s="485"/>
      <c r="O66" s="488"/>
      <c r="P66" s="485">
        <f t="shared" si="2"/>
        <v>0</v>
      </c>
      <c r="Q66" s="491">
        <f t="shared" si="3"/>
        <v>0</v>
      </c>
      <c r="R66" s="331"/>
      <c r="S66" s="331"/>
      <c r="T66" s="331"/>
      <c r="U66" s="331"/>
    </row>
    <row r="67" spans="1:21" ht="18" customHeight="1">
      <c r="A67" s="761"/>
      <c r="B67" s="783"/>
      <c r="C67" s="593"/>
      <c r="D67" s="594"/>
      <c r="E67" s="331"/>
      <c r="F67" s="594"/>
      <c r="G67" s="594"/>
      <c r="H67" s="485"/>
      <c r="I67" s="488"/>
      <c r="J67" s="485"/>
      <c r="K67" s="488"/>
      <c r="L67" s="485"/>
      <c r="M67" s="488"/>
      <c r="N67" s="485"/>
      <c r="O67" s="488"/>
      <c r="P67" s="485">
        <f t="shared" si="2"/>
        <v>0</v>
      </c>
      <c r="Q67" s="491">
        <f t="shared" si="3"/>
        <v>0</v>
      </c>
      <c r="R67" s="331"/>
      <c r="S67" s="331"/>
      <c r="T67" s="331"/>
      <c r="U67" s="331"/>
    </row>
    <row r="68" spans="1:21" ht="15">
      <c r="A68" s="761"/>
      <c r="B68" s="780" t="s">
        <v>1472</v>
      </c>
      <c r="C68" s="593"/>
      <c r="D68" s="594"/>
      <c r="E68" s="331"/>
      <c r="F68" s="594"/>
      <c r="G68" s="594"/>
      <c r="H68" s="485"/>
      <c r="I68" s="488"/>
      <c r="J68" s="485"/>
      <c r="K68" s="488"/>
      <c r="L68" s="485"/>
      <c r="M68" s="488"/>
      <c r="N68" s="485"/>
      <c r="O68" s="488"/>
      <c r="P68" s="485">
        <f t="shared" si="2"/>
        <v>0</v>
      </c>
      <c r="Q68" s="491">
        <f t="shared" si="3"/>
        <v>0</v>
      </c>
      <c r="R68" s="331"/>
      <c r="S68" s="331"/>
      <c r="T68" s="331"/>
      <c r="U68" s="331"/>
    </row>
    <row r="69" spans="1:21" ht="15">
      <c r="A69" s="761"/>
      <c r="B69" s="780"/>
      <c r="C69" s="593"/>
      <c r="D69" s="594"/>
      <c r="E69" s="331"/>
      <c r="F69" s="594"/>
      <c r="G69" s="594"/>
      <c r="H69" s="485"/>
      <c r="I69" s="488"/>
      <c r="J69" s="485"/>
      <c r="K69" s="488"/>
      <c r="L69" s="485"/>
      <c r="M69" s="488"/>
      <c r="N69" s="485"/>
      <c r="O69" s="488"/>
      <c r="P69" s="485">
        <f t="shared" si="2"/>
        <v>0</v>
      </c>
      <c r="Q69" s="491">
        <f t="shared" si="3"/>
        <v>0</v>
      </c>
      <c r="R69" s="331"/>
      <c r="S69" s="331"/>
      <c r="T69" s="331"/>
      <c r="U69" s="331"/>
    </row>
    <row r="70" spans="1:21" ht="15">
      <c r="A70" s="761"/>
      <c r="B70" s="780"/>
      <c r="C70" s="593"/>
      <c r="D70" s="594"/>
      <c r="E70" s="331"/>
      <c r="F70" s="594"/>
      <c r="G70" s="594"/>
      <c r="H70" s="485"/>
      <c r="I70" s="488"/>
      <c r="J70" s="485"/>
      <c r="K70" s="488"/>
      <c r="L70" s="485"/>
      <c r="M70" s="488"/>
      <c r="N70" s="485"/>
      <c r="O70" s="488"/>
      <c r="P70" s="485">
        <f t="shared" si="2"/>
        <v>0</v>
      </c>
      <c r="Q70" s="491">
        <f t="shared" si="3"/>
        <v>0</v>
      </c>
      <c r="R70" s="331"/>
      <c r="S70" s="331"/>
      <c r="T70" s="331"/>
      <c r="U70" s="331"/>
    </row>
    <row r="71" spans="1:21" ht="15.75" customHeight="1">
      <c r="A71" s="761"/>
      <c r="B71" s="781" t="s">
        <v>1473</v>
      </c>
      <c r="C71" s="593"/>
      <c r="D71" s="594"/>
      <c r="E71" s="331"/>
      <c r="F71" s="594"/>
      <c r="G71" s="594"/>
      <c r="H71" s="485"/>
      <c r="I71" s="488"/>
      <c r="J71" s="485"/>
      <c r="K71" s="488"/>
      <c r="L71" s="485"/>
      <c r="M71" s="488"/>
      <c r="N71" s="485"/>
      <c r="O71" s="488"/>
      <c r="P71" s="485">
        <f t="shared" si="2"/>
        <v>0</v>
      </c>
      <c r="Q71" s="491">
        <f t="shared" si="3"/>
        <v>0</v>
      </c>
      <c r="R71" s="331"/>
      <c r="S71" s="331"/>
      <c r="T71" s="331"/>
      <c r="U71" s="331"/>
    </row>
    <row r="72" spans="1:21" ht="15.75" customHeight="1">
      <c r="A72" s="761"/>
      <c r="B72" s="782"/>
      <c r="C72" s="593"/>
      <c r="D72" s="594"/>
      <c r="E72" s="331"/>
      <c r="F72" s="594"/>
      <c r="G72" s="594"/>
      <c r="H72" s="485"/>
      <c r="I72" s="488"/>
      <c r="J72" s="485"/>
      <c r="K72" s="488"/>
      <c r="L72" s="485"/>
      <c r="M72" s="488"/>
      <c r="N72" s="485"/>
      <c r="O72" s="488"/>
      <c r="P72" s="485">
        <f t="shared" si="2"/>
        <v>0</v>
      </c>
      <c r="Q72" s="491">
        <f t="shared" si="3"/>
        <v>0</v>
      </c>
      <c r="R72" s="331"/>
      <c r="S72" s="331"/>
      <c r="T72" s="331"/>
      <c r="U72" s="331"/>
    </row>
    <row r="73" spans="1:21" ht="15">
      <c r="A73" s="761"/>
      <c r="B73" s="783"/>
      <c r="C73" s="593"/>
      <c r="D73" s="594"/>
      <c r="E73" s="331"/>
      <c r="F73" s="594"/>
      <c r="G73" s="594"/>
      <c r="H73" s="485"/>
      <c r="I73" s="488"/>
      <c r="J73" s="485"/>
      <c r="K73" s="488"/>
      <c r="L73" s="485"/>
      <c r="M73" s="488"/>
      <c r="N73" s="485"/>
      <c r="O73" s="488"/>
      <c r="P73" s="485">
        <f t="shared" si="2"/>
        <v>0</v>
      </c>
      <c r="Q73" s="491">
        <f t="shared" si="3"/>
        <v>0</v>
      </c>
      <c r="R73" s="331"/>
      <c r="S73" s="331"/>
      <c r="T73" s="331"/>
      <c r="U73" s="331"/>
    </row>
    <row r="74" spans="1:21" s="253" customFormat="1" ht="15">
      <c r="A74" s="590"/>
      <c r="B74" s="591"/>
      <c r="C74" s="590" t="s">
        <v>97</v>
      </c>
      <c r="D74" s="591"/>
      <c r="E74" s="591"/>
      <c r="F74" s="591"/>
      <c r="G74" s="592"/>
      <c r="H74" s="595">
        <f>SUM(H8:H73)</f>
        <v>0</v>
      </c>
      <c r="I74" s="596">
        <f t="shared" ref="I74:Q74" si="4">SUM(I8:I73)</f>
        <v>0</v>
      </c>
      <c r="J74" s="595">
        <f t="shared" si="4"/>
        <v>4</v>
      </c>
      <c r="K74" s="596">
        <f t="shared" si="4"/>
        <v>2000</v>
      </c>
      <c r="L74" s="595">
        <f t="shared" si="4"/>
        <v>3</v>
      </c>
      <c r="M74" s="596">
        <f t="shared" si="4"/>
        <v>1000</v>
      </c>
      <c r="N74" s="595">
        <f t="shared" si="4"/>
        <v>2</v>
      </c>
      <c r="O74" s="596">
        <f t="shared" si="4"/>
        <v>2000</v>
      </c>
      <c r="P74" s="595">
        <f t="shared" si="4"/>
        <v>9</v>
      </c>
      <c r="Q74" s="596">
        <f t="shared" si="4"/>
        <v>5000</v>
      </c>
      <c r="R74" s="560"/>
      <c r="S74" s="560"/>
      <c r="T74" s="560"/>
      <c r="U74" s="560"/>
    </row>
    <row r="75" spans="1:21" ht="15.75">
      <c r="A75" s="253"/>
      <c r="B75" s="253"/>
      <c r="C75" s="253"/>
      <c r="D75" s="253"/>
      <c r="E75" s="253"/>
      <c r="F75" s="252"/>
      <c r="G75" s="253"/>
      <c r="H75" s="496"/>
      <c r="S75" s="258"/>
      <c r="T75" s="258"/>
      <c r="U75" s="259"/>
    </row>
    <row r="76" spans="1:21" ht="15.75">
      <c r="F76" s="252"/>
      <c r="S76" s="258"/>
      <c r="T76" s="258"/>
    </row>
    <row r="77" spans="1:21" ht="15.75">
      <c r="F77" s="252"/>
      <c r="S77" s="258"/>
      <c r="T77" s="258"/>
    </row>
    <row r="78" spans="1:21" ht="15.75">
      <c r="F78" s="252"/>
      <c r="S78" s="258"/>
      <c r="T78" s="258"/>
    </row>
    <row r="79" spans="1:21" ht="15.75">
      <c r="F79" s="252"/>
      <c r="S79" s="258"/>
      <c r="T79" s="258"/>
    </row>
    <row r="80" spans="1:21" ht="15.75">
      <c r="F80" s="252"/>
      <c r="S80" s="258"/>
      <c r="T80" s="258"/>
    </row>
    <row r="81" spans="6:20" ht="15.75">
      <c r="F81" s="252"/>
      <c r="S81" s="258"/>
      <c r="T81" s="258"/>
    </row>
    <row r="82" spans="6:20" ht="15.75">
      <c r="F82" s="252"/>
      <c r="S82" s="258"/>
      <c r="T82" s="258"/>
    </row>
    <row r="83" spans="6:20" ht="15.75">
      <c r="F83" s="252"/>
      <c r="S83" s="258"/>
      <c r="T83" s="258"/>
    </row>
    <row r="84" spans="6:20" ht="15.75">
      <c r="F84" s="252"/>
      <c r="S84" s="260"/>
      <c r="T84" s="260"/>
    </row>
    <row r="85" spans="6:20" ht="15.75">
      <c r="F85" s="252"/>
      <c r="S85" s="258"/>
      <c r="T85" s="258"/>
    </row>
    <row r="86" spans="6:20" ht="15.75">
      <c r="F86" s="252"/>
      <c r="S86" s="258"/>
      <c r="T86" s="258"/>
    </row>
    <row r="87" spans="6:20" ht="15.75">
      <c r="F87" s="252"/>
      <c r="S87" s="258"/>
      <c r="T87" s="258"/>
    </row>
    <row r="88" spans="6:20" ht="15.75">
      <c r="F88" s="252"/>
      <c r="S88" s="258"/>
      <c r="T88" s="258"/>
    </row>
    <row r="89" spans="6:20" ht="15.75">
      <c r="F89" s="252"/>
      <c r="S89" s="258"/>
      <c r="T89" s="258"/>
    </row>
    <row r="90" spans="6:20" ht="15.75">
      <c r="F90" s="252"/>
      <c r="S90" s="258"/>
      <c r="T90" s="258"/>
    </row>
    <row r="91" spans="6:20" ht="15.75">
      <c r="F91" s="252"/>
      <c r="S91" s="258"/>
      <c r="T91" s="258"/>
    </row>
    <row r="92" spans="6:20" ht="15.75">
      <c r="F92" s="252"/>
      <c r="S92" s="258"/>
      <c r="T92" s="258"/>
    </row>
    <row r="93" spans="6:20" ht="15.75">
      <c r="F93" s="252"/>
      <c r="S93" s="258"/>
      <c r="T93" s="258"/>
    </row>
    <row r="94" spans="6:20">
      <c r="S94" s="258"/>
      <c r="T94" s="258"/>
    </row>
    <row r="95" spans="6:20">
      <c r="S95" s="258"/>
      <c r="T95" s="258"/>
    </row>
    <row r="96" spans="6:20">
      <c r="S96" s="258"/>
      <c r="T96" s="258"/>
    </row>
    <row r="97" spans="6:20">
      <c r="S97" s="258"/>
      <c r="T97" s="258"/>
    </row>
    <row r="98" spans="6:20">
      <c r="S98" s="258"/>
      <c r="T98" s="258"/>
    </row>
    <row r="99" spans="6:20">
      <c r="S99" s="258"/>
      <c r="T99" s="258"/>
    </row>
    <row r="100" spans="6:20">
      <c r="S100" s="258"/>
      <c r="T100" s="258"/>
    </row>
    <row r="101" spans="6:20">
      <c r="S101" s="258"/>
      <c r="T101" s="258"/>
    </row>
    <row r="105" spans="6:20">
      <c r="F105" s="248"/>
      <c r="S105" s="255"/>
      <c r="T105" s="255"/>
    </row>
    <row r="106" spans="6:20">
      <c r="F106" s="248"/>
      <c r="S106" s="255"/>
      <c r="T106" s="255"/>
    </row>
    <row r="107" spans="6:20">
      <c r="F107" s="248"/>
      <c r="S107" s="255"/>
      <c r="T107" s="255"/>
    </row>
    <row r="108" spans="6:20">
      <c r="F108" s="248"/>
      <c r="S108" s="255"/>
      <c r="T108" s="255"/>
    </row>
    <row r="109" spans="6:20">
      <c r="F109" s="248"/>
      <c r="S109" s="255"/>
      <c r="T109" s="255"/>
    </row>
    <row r="110" spans="6:20">
      <c r="F110" s="248"/>
      <c r="S110" s="255"/>
      <c r="T110" s="255"/>
    </row>
    <row r="111" spans="6:20">
      <c r="F111" s="248"/>
      <c r="S111" s="255"/>
      <c r="T111" s="255"/>
    </row>
    <row r="112" spans="6:20">
      <c r="F112" s="248"/>
      <c r="S112" s="255"/>
      <c r="T112" s="255"/>
    </row>
    <row r="113" spans="6:20">
      <c r="F113" s="248"/>
      <c r="S113" s="255"/>
      <c r="T113" s="255"/>
    </row>
    <row r="114" spans="6:20">
      <c r="F114" s="248"/>
      <c r="S114" s="255"/>
      <c r="T114" s="255"/>
    </row>
    <row r="115" spans="6:20">
      <c r="F115" s="248"/>
      <c r="S115" s="255"/>
      <c r="T115" s="255"/>
    </row>
    <row r="116" spans="6:20">
      <c r="F116" s="248"/>
      <c r="S116" s="255"/>
      <c r="T116" s="255"/>
    </row>
    <row r="117" spans="6:20">
      <c r="F117" s="248"/>
      <c r="S117" s="255"/>
      <c r="T117" s="255"/>
    </row>
    <row r="118" spans="6:20">
      <c r="F118" s="248"/>
      <c r="S118" s="255"/>
      <c r="T118" s="255"/>
    </row>
    <row r="119" spans="6:20">
      <c r="F119" s="248"/>
      <c r="S119" s="255"/>
      <c r="T119" s="255"/>
    </row>
    <row r="120" spans="6:20">
      <c r="F120" s="248"/>
      <c r="S120" s="255"/>
      <c r="T120" s="255"/>
    </row>
    <row r="121" spans="6:20">
      <c r="F121" s="248"/>
      <c r="S121" s="255"/>
      <c r="T121" s="255"/>
    </row>
    <row r="122" spans="6:20">
      <c r="F122" s="248"/>
      <c r="S122" s="255"/>
      <c r="T122" s="255"/>
    </row>
    <row r="123" spans="6:20">
      <c r="F123" s="248"/>
      <c r="S123" s="255"/>
      <c r="T123" s="255"/>
    </row>
    <row r="124" spans="6:20">
      <c r="F124" s="248"/>
      <c r="S124" s="255"/>
      <c r="T124" s="255"/>
    </row>
    <row r="125" spans="6:20">
      <c r="F125" s="248"/>
      <c r="S125" s="255"/>
      <c r="T125" s="255"/>
    </row>
    <row r="126" spans="6:20">
      <c r="F126" s="248"/>
      <c r="S126" s="255"/>
      <c r="T126" s="255"/>
    </row>
    <row r="127" spans="6:20">
      <c r="F127" s="248"/>
      <c r="S127" s="255"/>
      <c r="T127" s="255"/>
    </row>
    <row r="128" spans="6:20">
      <c r="F128" s="248"/>
      <c r="S128" s="255"/>
      <c r="T128" s="255"/>
    </row>
    <row r="129" spans="6:20">
      <c r="F129" s="248"/>
      <c r="S129" s="255"/>
      <c r="T129" s="255"/>
    </row>
    <row r="130" spans="6:20">
      <c r="F130" s="248"/>
      <c r="S130" s="255"/>
      <c r="T130" s="255"/>
    </row>
    <row r="131" spans="6:20">
      <c r="F131" s="248"/>
    </row>
    <row r="132" spans="6:20">
      <c r="F132" s="248"/>
    </row>
    <row r="133" spans="6:20">
      <c r="F133" s="248"/>
    </row>
    <row r="134" spans="6:20">
      <c r="F134" s="248"/>
    </row>
    <row r="135" spans="6:20">
      <c r="F135" s="248"/>
    </row>
    <row r="136" spans="6:20">
      <c r="F136" s="248"/>
    </row>
    <row r="137" spans="6:20">
      <c r="F137" s="248"/>
    </row>
    <row r="138" spans="6:20">
      <c r="F138" s="248"/>
    </row>
    <row r="139" spans="6:20">
      <c r="F139" s="248"/>
    </row>
    <row r="140" spans="6:20">
      <c r="F140" s="248"/>
    </row>
    <row r="141" spans="6:20">
      <c r="F141" s="248"/>
    </row>
    <row r="142" spans="6:20">
      <c r="F142" s="248"/>
    </row>
    <row r="143" spans="6:20">
      <c r="F143" s="248"/>
    </row>
    <row r="144" spans="6:20">
      <c r="F144" s="248"/>
    </row>
    <row r="145" spans="6:6">
      <c r="F145" s="248"/>
    </row>
    <row r="146" spans="6:6">
      <c r="F146" s="248"/>
    </row>
    <row r="147" spans="6:6">
      <c r="F147" s="248"/>
    </row>
    <row r="148" spans="6:6">
      <c r="F148" s="248"/>
    </row>
    <row r="149" spans="6:6">
      <c r="F149" s="248"/>
    </row>
    <row r="150" spans="6:6">
      <c r="F150" s="248"/>
    </row>
    <row r="151" spans="6:6">
      <c r="F151" s="248"/>
    </row>
    <row r="152" spans="6:6">
      <c r="F152" s="248"/>
    </row>
    <row r="153" spans="6:6">
      <c r="F153" s="248"/>
    </row>
    <row r="154" spans="6:6">
      <c r="F154" s="248"/>
    </row>
    <row r="155" spans="6:6">
      <c r="F155" s="248"/>
    </row>
    <row r="156" spans="6:6">
      <c r="F156" s="248"/>
    </row>
    <row r="157" spans="6:6">
      <c r="F157" s="248"/>
    </row>
    <row r="158" spans="6:6">
      <c r="F158" s="248"/>
    </row>
    <row r="159" spans="6:6">
      <c r="F159" s="248"/>
    </row>
    <row r="160" spans="6:6">
      <c r="F160" s="248"/>
    </row>
    <row r="161" spans="6:6">
      <c r="F161" s="248"/>
    </row>
    <row r="162" spans="6:6">
      <c r="F162" s="248"/>
    </row>
    <row r="163" spans="6:6">
      <c r="F163" s="248"/>
    </row>
    <row r="164" spans="6:6">
      <c r="F164" s="248"/>
    </row>
    <row r="165" spans="6:6">
      <c r="F165" s="248"/>
    </row>
    <row r="166" spans="6:6">
      <c r="F166" s="248"/>
    </row>
    <row r="167" spans="6:6">
      <c r="F167" s="248"/>
    </row>
    <row r="168" spans="6:6">
      <c r="F168" s="248"/>
    </row>
    <row r="169" spans="6:6">
      <c r="F169" s="248"/>
    </row>
    <row r="170" spans="6:6">
      <c r="F170" s="248"/>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zoomScale="55" zoomScaleNormal="55" workbookViewId="0">
      <pane ySplit="6" topLeftCell="A7" activePane="bottomLeft" state="frozen"/>
      <selection activeCell="O6" sqref="O6"/>
      <selection pane="bottomLeft" activeCell="X20" sqref="X20"/>
    </sheetView>
  </sheetViews>
  <sheetFormatPr baseColWidth="10" defaultRowHeight="15"/>
  <cols>
    <col min="1" max="1" width="40" customWidth="1"/>
    <col min="2" max="2" width="21.7109375" customWidth="1"/>
    <col min="3" max="3" width="30.5703125" customWidth="1"/>
    <col min="4" max="4" width="30.5703125" style="436" customWidth="1"/>
    <col min="5" max="7" width="27.42578125" customWidth="1"/>
    <col min="8" max="8" width="15.28515625" customWidth="1"/>
    <col min="9" max="9" width="12.140625" style="231" bestFit="1" customWidth="1"/>
    <col min="10" max="10" width="15.28515625" customWidth="1"/>
    <col min="11" max="11" width="18.85546875" style="231" customWidth="1"/>
    <col min="13" max="13" width="13.7109375" style="231" bestFit="1" customWidth="1"/>
    <col min="15" max="15" width="13.7109375" style="231" bestFit="1" customWidth="1"/>
    <col min="16" max="16" width="15.28515625" customWidth="1"/>
    <col min="17" max="17" width="18.28515625" style="231" customWidth="1"/>
    <col min="18" max="18" width="14.140625" hidden="1" customWidth="1"/>
    <col min="19" max="21" width="14.140625" customWidth="1"/>
    <col min="22" max="22" width="17" customWidth="1"/>
  </cols>
  <sheetData>
    <row r="1" spans="1:22" ht="18.75">
      <c r="B1" s="274"/>
      <c r="C1" s="472" t="s">
        <v>1675</v>
      </c>
      <c r="D1" s="274"/>
      <c r="E1" s="274"/>
      <c r="F1" s="274"/>
      <c r="G1" s="274"/>
      <c r="H1" s="274" t="s">
        <v>476</v>
      </c>
      <c r="J1" s="274"/>
      <c r="K1" s="274"/>
      <c r="L1" s="274"/>
      <c r="M1" s="274"/>
      <c r="N1" s="274"/>
      <c r="O1" s="274"/>
      <c r="P1" s="274"/>
      <c r="Q1" s="274"/>
      <c r="R1" s="274"/>
      <c r="S1" s="274"/>
      <c r="T1" s="274"/>
      <c r="U1" s="274"/>
      <c r="V1" s="274"/>
    </row>
    <row r="2" spans="1:22" ht="18.75">
      <c r="A2" s="302" t="s">
        <v>1346</v>
      </c>
      <c r="B2" s="274"/>
      <c r="C2" s="274"/>
      <c r="D2" s="274"/>
      <c r="E2" s="274"/>
      <c r="F2" s="274"/>
      <c r="G2" s="274"/>
      <c r="H2" s="274"/>
      <c r="J2" s="274"/>
      <c r="K2" s="274"/>
      <c r="L2" s="274"/>
      <c r="M2" s="274"/>
      <c r="N2" s="274"/>
      <c r="O2" s="274"/>
      <c r="P2" s="274"/>
      <c r="Q2" s="274"/>
      <c r="R2" s="274"/>
      <c r="S2" s="274"/>
      <c r="T2" s="274"/>
      <c r="U2" s="274"/>
      <c r="V2" s="274"/>
    </row>
    <row r="3" spans="1:22">
      <c r="A3" s="788" t="s">
        <v>1348</v>
      </c>
      <c r="B3" s="788"/>
      <c r="C3" s="788"/>
      <c r="D3" s="788"/>
      <c r="E3" s="788"/>
      <c r="F3" s="788"/>
      <c r="G3" s="788"/>
      <c r="H3" s="788"/>
      <c r="I3" s="788"/>
      <c r="J3" s="788"/>
      <c r="K3" s="788"/>
      <c r="L3" s="788"/>
      <c r="M3" s="788"/>
      <c r="N3" s="788"/>
      <c r="O3" s="788"/>
      <c r="P3" s="788"/>
      <c r="Q3" s="788"/>
      <c r="R3" s="788"/>
      <c r="S3" s="788"/>
      <c r="T3" s="788"/>
      <c r="U3" s="788"/>
      <c r="V3" s="788"/>
    </row>
    <row r="4" spans="1:22" ht="15" customHeight="1">
      <c r="A4" s="733" t="s">
        <v>96</v>
      </c>
      <c r="B4" s="735" t="s">
        <v>110</v>
      </c>
      <c r="C4" s="745" t="s">
        <v>1522</v>
      </c>
      <c r="D4" s="745" t="s">
        <v>1523</v>
      </c>
      <c r="E4" s="745" t="s">
        <v>86</v>
      </c>
      <c r="F4" s="745" t="s">
        <v>391</v>
      </c>
      <c r="G4" s="745" t="s">
        <v>87</v>
      </c>
      <c r="H4" s="748" t="s">
        <v>99</v>
      </c>
      <c r="I4" s="750"/>
      <c r="J4" s="750"/>
      <c r="K4" s="750"/>
      <c r="L4" s="750"/>
      <c r="M4" s="750"/>
      <c r="N4" s="750"/>
      <c r="O4" s="749"/>
      <c r="P4" s="754" t="s">
        <v>100</v>
      </c>
      <c r="Q4" s="755"/>
      <c r="R4" s="735" t="s">
        <v>101</v>
      </c>
      <c r="S4" s="735" t="s">
        <v>102</v>
      </c>
      <c r="T4" s="735" t="s">
        <v>109</v>
      </c>
      <c r="U4" s="735" t="s">
        <v>108</v>
      </c>
      <c r="V4" s="751" t="s">
        <v>88</v>
      </c>
    </row>
    <row r="5" spans="1:22" ht="15" customHeight="1">
      <c r="A5" s="733"/>
      <c r="B5" s="733"/>
      <c r="C5" s="746"/>
      <c r="D5" s="746"/>
      <c r="E5" s="746"/>
      <c r="F5" s="746"/>
      <c r="G5" s="746"/>
      <c r="H5" s="748" t="s">
        <v>103</v>
      </c>
      <c r="I5" s="749"/>
      <c r="J5" s="748" t="s">
        <v>104</v>
      </c>
      <c r="K5" s="749"/>
      <c r="L5" s="748" t="s">
        <v>105</v>
      </c>
      <c r="M5" s="749"/>
      <c r="N5" s="748" t="s">
        <v>106</v>
      </c>
      <c r="O5" s="749"/>
      <c r="P5" s="756"/>
      <c r="Q5" s="757"/>
      <c r="R5" s="733"/>
      <c r="S5" s="733"/>
      <c r="T5" s="733"/>
      <c r="U5" s="733"/>
      <c r="V5" s="752"/>
    </row>
    <row r="6" spans="1:22" ht="25.5">
      <c r="A6" s="734"/>
      <c r="B6" s="734"/>
      <c r="C6" s="747"/>
      <c r="D6" s="747"/>
      <c r="E6" s="747"/>
      <c r="F6" s="747"/>
      <c r="G6" s="747"/>
      <c r="H6" s="412" t="s">
        <v>107</v>
      </c>
      <c r="I6" s="412" t="s">
        <v>12</v>
      </c>
      <c r="J6" s="412" t="s">
        <v>107</v>
      </c>
      <c r="K6" s="412" t="s">
        <v>12</v>
      </c>
      <c r="L6" s="412" t="s">
        <v>107</v>
      </c>
      <c r="M6" s="412" t="s">
        <v>12</v>
      </c>
      <c r="N6" s="412" t="s">
        <v>107</v>
      </c>
      <c r="O6" s="412" t="s">
        <v>12</v>
      </c>
      <c r="P6" s="412" t="s">
        <v>107</v>
      </c>
      <c r="Q6" s="412" t="s">
        <v>12</v>
      </c>
      <c r="R6" s="734"/>
      <c r="S6" s="734"/>
      <c r="T6" s="734"/>
      <c r="U6" s="734"/>
      <c r="V6" s="753"/>
    </row>
    <row r="7" spans="1:22" s="343" customFormat="1" ht="15.75">
      <c r="A7" s="413"/>
      <c r="B7" s="414"/>
      <c r="C7" s="415"/>
      <c r="D7" s="415"/>
      <c r="E7" s="415"/>
      <c r="F7" s="416"/>
      <c r="G7" s="415"/>
      <c r="H7" s="417"/>
      <c r="I7" s="417"/>
      <c r="J7" s="417"/>
      <c r="K7" s="417"/>
      <c r="L7" s="417"/>
      <c r="M7" s="417"/>
      <c r="N7" s="417"/>
      <c r="O7" s="417"/>
      <c r="P7" s="417"/>
      <c r="Q7" s="417"/>
      <c r="R7" s="418"/>
      <c r="S7" s="418"/>
      <c r="T7" s="418"/>
      <c r="U7" s="418"/>
      <c r="V7" s="419"/>
    </row>
    <row r="8" spans="1:22" ht="15.75">
      <c r="A8" s="758" t="s">
        <v>1380</v>
      </c>
      <c r="B8" s="758" t="s">
        <v>1381</v>
      </c>
      <c r="C8" s="309"/>
      <c r="D8" s="461"/>
      <c r="E8" s="309"/>
      <c r="F8" s="342"/>
      <c r="G8" s="246"/>
      <c r="H8" s="247"/>
      <c r="I8" s="229"/>
      <c r="J8" s="247"/>
      <c r="K8" s="229"/>
      <c r="L8" s="247"/>
      <c r="M8" s="229"/>
      <c r="N8" s="247"/>
      <c r="O8" s="229"/>
      <c r="P8" s="358">
        <f t="shared" ref="P8:P20" si="0">H8+J8+L8+N8</f>
        <v>0</v>
      </c>
      <c r="Q8" s="359">
        <f t="shared" ref="Q8:Q20" si="1">I8+K8+M8+O8</f>
        <v>0</v>
      </c>
      <c r="R8" s="246"/>
      <c r="S8" s="246"/>
      <c r="T8" s="246"/>
      <c r="U8" s="246"/>
      <c r="V8" s="246"/>
    </row>
    <row r="9" spans="1:22" ht="15.75">
      <c r="A9" s="759"/>
      <c r="B9" s="759"/>
      <c r="C9" s="309"/>
      <c r="D9" s="461"/>
      <c r="E9" s="309"/>
      <c r="F9" s="342"/>
      <c r="G9" s="246"/>
      <c r="H9" s="247"/>
      <c r="I9" s="229"/>
      <c r="J9" s="247"/>
      <c r="K9" s="229"/>
      <c r="L9" s="247"/>
      <c r="M9" s="229"/>
      <c r="N9" s="247"/>
      <c r="O9" s="229"/>
      <c r="P9" s="358">
        <f t="shared" si="0"/>
        <v>0</v>
      </c>
      <c r="Q9" s="359">
        <f t="shared" si="1"/>
        <v>0</v>
      </c>
      <c r="R9" s="246"/>
      <c r="S9" s="246"/>
      <c r="T9" s="246"/>
      <c r="U9" s="246"/>
      <c r="V9" s="246"/>
    </row>
    <row r="10" spans="1:22" ht="15.75">
      <c r="A10" s="759"/>
      <c r="B10" s="759"/>
      <c r="C10" s="309"/>
      <c r="D10" s="461"/>
      <c r="E10" s="309"/>
      <c r="F10" s="342"/>
      <c r="G10" s="246"/>
      <c r="H10" s="247"/>
      <c r="I10" s="229"/>
      <c r="J10" s="247"/>
      <c r="K10" s="229"/>
      <c r="L10" s="247"/>
      <c r="M10" s="229"/>
      <c r="N10" s="247"/>
      <c r="O10" s="229"/>
      <c r="P10" s="358">
        <f t="shared" si="0"/>
        <v>0</v>
      </c>
      <c r="Q10" s="359">
        <f t="shared" si="1"/>
        <v>0</v>
      </c>
      <c r="R10" s="246"/>
      <c r="S10" s="246"/>
      <c r="T10" s="246"/>
      <c r="U10" s="246"/>
      <c r="V10" s="246"/>
    </row>
    <row r="11" spans="1:22" ht="15.75">
      <c r="A11" s="759"/>
      <c r="B11" s="759"/>
      <c r="C11" s="309"/>
      <c r="D11" s="461"/>
      <c r="E11" s="309"/>
      <c r="F11" s="342"/>
      <c r="G11" s="246"/>
      <c r="H11" s="247"/>
      <c r="I11" s="229"/>
      <c r="J11" s="247"/>
      <c r="K11" s="229"/>
      <c r="L11" s="247"/>
      <c r="M11" s="229"/>
      <c r="N11" s="247"/>
      <c r="O11" s="229"/>
      <c r="P11" s="358">
        <f t="shared" si="0"/>
        <v>0</v>
      </c>
      <c r="Q11" s="359">
        <f t="shared" si="1"/>
        <v>0</v>
      </c>
      <c r="R11" s="246"/>
      <c r="S11" s="246"/>
      <c r="T11" s="246"/>
      <c r="U11" s="246"/>
      <c r="V11" s="246"/>
    </row>
    <row r="12" spans="1:22" ht="15.75">
      <c r="A12" s="759"/>
      <c r="B12" s="759"/>
      <c r="C12" s="309"/>
      <c r="D12" s="461"/>
      <c r="E12" s="309"/>
      <c r="F12" s="342"/>
      <c r="G12" s="246"/>
      <c r="H12" s="247"/>
      <c r="I12" s="229"/>
      <c r="J12" s="247"/>
      <c r="K12" s="229"/>
      <c r="L12" s="247"/>
      <c r="M12" s="229"/>
      <c r="N12" s="247"/>
      <c r="O12" s="229"/>
      <c r="P12" s="358">
        <f t="shared" si="0"/>
        <v>0</v>
      </c>
      <c r="Q12" s="359">
        <f t="shared" si="1"/>
        <v>0</v>
      </c>
      <c r="R12" s="246"/>
      <c r="S12" s="246"/>
      <c r="T12" s="246"/>
      <c r="U12" s="246"/>
      <c r="V12" s="246"/>
    </row>
    <row r="13" spans="1:22" ht="15.75">
      <c r="A13" s="759"/>
      <c r="B13" s="759"/>
      <c r="C13" s="309"/>
      <c r="D13" s="461"/>
      <c r="E13" s="309"/>
      <c r="F13" s="342"/>
      <c r="G13" s="246"/>
      <c r="H13" s="247"/>
      <c r="I13" s="229"/>
      <c r="J13" s="247"/>
      <c r="K13" s="229"/>
      <c r="L13" s="247"/>
      <c r="M13" s="229"/>
      <c r="N13" s="247"/>
      <c r="O13" s="229"/>
      <c r="P13" s="358">
        <f t="shared" si="0"/>
        <v>0</v>
      </c>
      <c r="Q13" s="359">
        <f t="shared" si="1"/>
        <v>0</v>
      </c>
      <c r="R13" s="246"/>
      <c r="S13" s="246"/>
      <c r="T13" s="246"/>
      <c r="U13" s="246"/>
      <c r="V13" s="246"/>
    </row>
    <row r="14" spans="1:22" ht="15.75">
      <c r="A14" s="759"/>
      <c r="B14" s="759"/>
      <c r="C14" s="309"/>
      <c r="D14" s="461"/>
      <c r="E14" s="309"/>
      <c r="F14" s="342"/>
      <c r="G14" s="246"/>
      <c r="H14" s="247"/>
      <c r="I14" s="229"/>
      <c r="J14" s="247"/>
      <c r="K14" s="229"/>
      <c r="L14" s="247"/>
      <c r="M14" s="229"/>
      <c r="N14" s="247"/>
      <c r="O14" s="229"/>
      <c r="P14" s="358">
        <f t="shared" si="0"/>
        <v>0</v>
      </c>
      <c r="Q14" s="359">
        <f t="shared" si="1"/>
        <v>0</v>
      </c>
      <c r="R14" s="246"/>
      <c r="S14" s="246"/>
      <c r="T14" s="246"/>
      <c r="U14" s="246"/>
      <c r="V14" s="246"/>
    </row>
    <row r="15" spans="1:22" ht="15.75">
      <c r="A15" s="759"/>
      <c r="B15" s="759"/>
      <c r="C15" s="309"/>
      <c r="D15" s="461"/>
      <c r="E15" s="309"/>
      <c r="F15" s="342"/>
      <c r="G15" s="246"/>
      <c r="H15" s="247"/>
      <c r="I15" s="229"/>
      <c r="J15" s="247"/>
      <c r="K15" s="229"/>
      <c r="L15" s="247"/>
      <c r="M15" s="229"/>
      <c r="N15" s="247"/>
      <c r="O15" s="229"/>
      <c r="P15" s="358">
        <f t="shared" si="0"/>
        <v>0</v>
      </c>
      <c r="Q15" s="359">
        <f t="shared" si="1"/>
        <v>0</v>
      </c>
      <c r="R15" s="246"/>
      <c r="S15" s="246"/>
      <c r="T15" s="246"/>
      <c r="U15" s="246"/>
      <c r="V15" s="246"/>
    </row>
    <row r="16" spans="1:22" ht="15.75">
      <c r="A16" s="759"/>
      <c r="B16" s="759"/>
      <c r="C16" s="309"/>
      <c r="D16" s="461"/>
      <c r="E16" s="309"/>
      <c r="F16" s="342"/>
      <c r="G16" s="246"/>
      <c r="H16" s="247"/>
      <c r="I16" s="229"/>
      <c r="J16" s="247"/>
      <c r="K16" s="229"/>
      <c r="L16" s="247"/>
      <c r="M16" s="229"/>
      <c r="N16" s="247"/>
      <c r="O16" s="229"/>
      <c r="P16" s="358">
        <f t="shared" si="0"/>
        <v>0</v>
      </c>
      <c r="Q16" s="359">
        <f t="shared" si="1"/>
        <v>0</v>
      </c>
      <c r="R16" s="246"/>
      <c r="S16" s="246"/>
      <c r="T16" s="246"/>
      <c r="U16" s="246"/>
      <c r="V16" s="246"/>
    </row>
    <row r="17" spans="1:22" ht="15.75">
      <c r="A17" s="759"/>
      <c r="B17" s="759"/>
      <c r="C17" s="309"/>
      <c r="D17" s="461"/>
      <c r="E17" s="309"/>
      <c r="F17" s="342"/>
      <c r="G17" s="249"/>
      <c r="H17" s="249"/>
      <c r="I17" s="263"/>
      <c r="J17" s="249"/>
      <c r="K17" s="263"/>
      <c r="L17" s="249"/>
      <c r="M17" s="263"/>
      <c r="N17" s="249"/>
      <c r="O17" s="263"/>
      <c r="P17" s="362">
        <f t="shared" si="0"/>
        <v>0</v>
      </c>
      <c r="Q17" s="363">
        <f t="shared" si="1"/>
        <v>0</v>
      </c>
      <c r="R17" s="249"/>
      <c r="S17" s="249"/>
      <c r="T17" s="249"/>
      <c r="U17" s="249"/>
      <c r="V17" s="249"/>
    </row>
    <row r="18" spans="1:22" ht="15.75">
      <c r="A18" s="759"/>
      <c r="B18" s="759"/>
      <c r="C18" s="309"/>
      <c r="D18" s="461"/>
      <c r="E18" s="309"/>
      <c r="F18" s="342"/>
      <c r="G18" s="246"/>
      <c r="H18" s="246"/>
      <c r="I18" s="229"/>
      <c r="J18" s="246"/>
      <c r="K18" s="229"/>
      <c r="L18" s="246"/>
      <c r="M18" s="229"/>
      <c r="N18" s="246"/>
      <c r="O18" s="229"/>
      <c r="P18" s="358">
        <f t="shared" si="0"/>
        <v>0</v>
      </c>
      <c r="Q18" s="359">
        <f t="shared" si="1"/>
        <v>0</v>
      </c>
      <c r="R18" s="264"/>
      <c r="S18" s="264"/>
      <c r="T18" s="264"/>
      <c r="U18" s="246"/>
      <c r="V18" s="265"/>
    </row>
    <row r="19" spans="1:22" ht="15.75">
      <c r="A19" s="759"/>
      <c r="B19" s="759"/>
      <c r="C19" s="309"/>
      <c r="D19" s="461"/>
      <c r="E19" s="309"/>
      <c r="F19" s="342"/>
      <c r="G19" s="249"/>
      <c r="H19" s="249"/>
      <c r="I19" s="263"/>
      <c r="J19" s="249"/>
      <c r="K19" s="263"/>
      <c r="L19" s="249"/>
      <c r="M19" s="263"/>
      <c r="N19" s="249"/>
      <c r="O19" s="263"/>
      <c r="P19" s="362">
        <f t="shared" si="0"/>
        <v>0</v>
      </c>
      <c r="Q19" s="363">
        <f t="shared" si="1"/>
        <v>0</v>
      </c>
      <c r="R19" s="249"/>
      <c r="S19" s="249"/>
      <c r="T19" s="249"/>
      <c r="U19" s="249"/>
      <c r="V19" s="249"/>
    </row>
    <row r="20" spans="1:22" ht="15.75">
      <c r="A20" s="787"/>
      <c r="B20" s="787"/>
      <c r="C20" s="309"/>
      <c r="D20" s="461"/>
      <c r="E20" s="309"/>
      <c r="F20" s="342"/>
      <c r="G20" s="246"/>
      <c r="H20" s="247"/>
      <c r="I20" s="229"/>
      <c r="J20" s="247"/>
      <c r="K20" s="229"/>
      <c r="L20" s="247"/>
      <c r="M20" s="229"/>
      <c r="N20" s="246"/>
      <c r="O20" s="229"/>
      <c r="P20" s="358">
        <f t="shared" si="0"/>
        <v>0</v>
      </c>
      <c r="Q20" s="359">
        <f t="shared" si="1"/>
        <v>0</v>
      </c>
      <c r="R20" s="246"/>
      <c r="S20" s="246"/>
      <c r="T20" s="246"/>
      <c r="U20" s="246"/>
      <c r="V20" s="246"/>
    </row>
    <row r="21" spans="1:22" ht="15.75">
      <c r="A21" s="282"/>
      <c r="B21" s="283"/>
      <c r="C21" s="282" t="s">
        <v>1382</v>
      </c>
      <c r="D21" s="283"/>
      <c r="E21" s="283"/>
      <c r="F21" s="283"/>
      <c r="G21" s="284"/>
      <c r="H21" s="256">
        <f t="shared" ref="H21:Q21" si="2">SUM(H8:H20)</f>
        <v>0</v>
      </c>
      <c r="I21" s="266">
        <f t="shared" si="2"/>
        <v>0</v>
      </c>
      <c r="J21" s="256">
        <f t="shared" si="2"/>
        <v>0</v>
      </c>
      <c r="K21" s="266">
        <f t="shared" si="2"/>
        <v>0</v>
      </c>
      <c r="L21" s="256">
        <f t="shared" si="2"/>
        <v>0</v>
      </c>
      <c r="M21" s="266">
        <f t="shared" si="2"/>
        <v>0</v>
      </c>
      <c r="N21" s="256">
        <f t="shared" si="2"/>
        <v>0</v>
      </c>
      <c r="O21" s="266">
        <f t="shared" si="2"/>
        <v>0</v>
      </c>
      <c r="P21" s="266">
        <f t="shared" si="2"/>
        <v>0</v>
      </c>
      <c r="Q21" s="266">
        <f t="shared" si="2"/>
        <v>0</v>
      </c>
      <c r="R21" s="257"/>
      <c r="S21" s="257"/>
      <c r="T21" s="257"/>
      <c r="U21" s="257"/>
      <c r="V21" s="257"/>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69"/>
  <sheetViews>
    <sheetView topLeftCell="B1" zoomScale="55" zoomScaleNormal="55" workbookViewId="0">
      <pane ySplit="8" topLeftCell="A9" activePane="bottomLeft" state="frozen"/>
      <selection activeCell="A7" sqref="A7"/>
      <selection pane="bottomLeft" activeCell="Q56" sqref="Q56"/>
    </sheetView>
  </sheetViews>
  <sheetFormatPr baseColWidth="10" defaultRowHeight="15"/>
  <cols>
    <col min="1" max="1" width="32.85546875" customWidth="1"/>
    <col min="2" max="2" width="27.28515625" customWidth="1"/>
    <col min="3" max="3" width="27.42578125" customWidth="1"/>
    <col min="4" max="4" width="27.42578125" style="436" customWidth="1"/>
    <col min="5" max="7" width="27.42578125" customWidth="1"/>
    <col min="8" max="8" width="15.28515625" customWidth="1"/>
    <col min="9" max="9" width="13.7109375" style="231" bestFit="1" customWidth="1"/>
    <col min="10" max="10" width="15.28515625" customWidth="1"/>
    <col min="11" max="11" width="18.85546875" style="231" customWidth="1"/>
    <col min="13" max="13" width="14" style="231" customWidth="1"/>
    <col min="15" max="15" width="12.140625" style="231" bestFit="1" customWidth="1"/>
    <col min="16" max="16" width="15.28515625" style="366" customWidth="1"/>
    <col min="17" max="17" width="18.28515625" style="367" customWidth="1"/>
    <col min="18" max="18" width="21.42578125" customWidth="1"/>
    <col min="19" max="19" width="24.5703125" customWidth="1"/>
    <col min="20" max="20" width="33.7109375" customWidth="1"/>
    <col min="21" max="21" width="29.42578125" customWidth="1"/>
  </cols>
  <sheetData>
    <row r="1" spans="1:33" ht="18.75">
      <c r="C1" s="473" t="s">
        <v>1586</v>
      </c>
      <c r="D1" s="473" t="s">
        <v>1587</v>
      </c>
      <c r="H1" s="274" t="s">
        <v>1383</v>
      </c>
      <c r="J1" s="274"/>
      <c r="K1" s="274"/>
      <c r="M1" s="473" t="s">
        <v>1565</v>
      </c>
      <c r="N1" s="473" t="s">
        <v>1566</v>
      </c>
      <c r="O1" s="473" t="s">
        <v>1567</v>
      </c>
      <c r="P1" s="473" t="s">
        <v>1568</v>
      </c>
      <c r="Q1" s="473" t="s">
        <v>1569</v>
      </c>
      <c r="R1" s="473" t="s">
        <v>1570</v>
      </c>
      <c r="S1" s="473" t="s">
        <v>1571</v>
      </c>
      <c r="T1" s="473" t="s">
        <v>1572</v>
      </c>
      <c r="U1" s="473" t="s">
        <v>1573</v>
      </c>
      <c r="V1" s="473" t="s">
        <v>1574</v>
      </c>
      <c r="W1" s="473" t="s">
        <v>1575</v>
      </c>
      <c r="X1" s="473" t="s">
        <v>1576</v>
      </c>
      <c r="Y1" s="473" t="s">
        <v>1577</v>
      </c>
      <c r="Z1" s="473" t="s">
        <v>1578</v>
      </c>
      <c r="AA1" s="473" t="s">
        <v>1579</v>
      </c>
      <c r="AB1" s="473" t="s">
        <v>1580</v>
      </c>
      <c r="AC1" s="473" t="s">
        <v>1581</v>
      </c>
      <c r="AD1" s="473" t="s">
        <v>1582</v>
      </c>
      <c r="AE1" s="473" t="s">
        <v>1583</v>
      </c>
      <c r="AF1" s="473" t="s">
        <v>1584</v>
      </c>
      <c r="AG1" s="473" t="s">
        <v>1585</v>
      </c>
    </row>
    <row r="2" spans="1:33" ht="18.75">
      <c r="A2" s="299" t="s">
        <v>1346</v>
      </c>
      <c r="H2" s="274"/>
      <c r="J2" s="274"/>
      <c r="K2" s="274"/>
      <c r="L2" s="274"/>
      <c r="M2" s="274"/>
      <c r="N2" s="274"/>
      <c r="O2" s="274"/>
      <c r="P2" s="364"/>
      <c r="Q2" s="364"/>
      <c r="R2" s="274"/>
      <c r="S2" s="274"/>
      <c r="T2" s="274"/>
      <c r="U2" s="274"/>
      <c r="V2" s="274"/>
      <c r="W2" s="274"/>
      <c r="X2" s="274"/>
      <c r="Y2" s="274"/>
      <c r="Z2" s="274"/>
      <c r="AA2" s="274"/>
    </row>
    <row r="3" spans="1:33" ht="18.75">
      <c r="A3" s="300" t="s">
        <v>1391</v>
      </c>
      <c r="H3" s="274"/>
      <c r="J3" s="274"/>
      <c r="K3" s="274"/>
      <c r="L3" s="274"/>
      <c r="M3" s="274"/>
      <c r="N3" s="274"/>
      <c r="O3" s="274"/>
      <c r="P3" s="364"/>
      <c r="Q3" s="364"/>
      <c r="R3" s="274"/>
      <c r="S3" s="274"/>
      <c r="T3" s="274"/>
      <c r="U3" s="274"/>
      <c r="V3" s="274"/>
      <c r="W3" s="274"/>
      <c r="X3" s="274"/>
      <c r="Y3" s="274"/>
      <c r="Z3" s="274"/>
      <c r="AA3" s="274"/>
    </row>
    <row r="4" spans="1:33" ht="18.75">
      <c r="A4" s="300" t="s">
        <v>1390</v>
      </c>
      <c r="H4" s="274"/>
      <c r="J4" s="274"/>
      <c r="K4" s="274"/>
      <c r="L4" s="274"/>
      <c r="M4" s="274"/>
      <c r="N4" s="274"/>
      <c r="O4" s="274"/>
      <c r="P4" s="364"/>
      <c r="Q4" s="364"/>
      <c r="R4" s="274"/>
      <c r="S4" s="274"/>
      <c r="T4" s="274"/>
      <c r="U4" s="274"/>
      <c r="V4" s="274"/>
      <c r="W4" s="274"/>
      <c r="X4" s="274"/>
      <c r="Y4" s="274"/>
      <c r="Z4" s="274"/>
      <c r="AA4" s="274"/>
    </row>
    <row r="5" spans="1:33">
      <c r="A5" s="278" t="s">
        <v>1393</v>
      </c>
      <c r="B5" s="262"/>
      <c r="C5" s="262"/>
      <c r="D5" s="262"/>
      <c r="E5" s="262"/>
      <c r="F5" s="262"/>
      <c r="G5" s="262"/>
      <c r="H5" s="262"/>
      <c r="I5" s="262"/>
      <c r="J5" s="262"/>
      <c r="K5" s="262"/>
      <c r="L5" s="262"/>
      <c r="M5" s="262"/>
      <c r="N5" s="262"/>
      <c r="O5" s="262"/>
      <c r="P5" s="365"/>
      <c r="Q5" s="365"/>
      <c r="R5" s="262"/>
      <c r="S5" s="262"/>
      <c r="T5" s="262"/>
      <c r="U5" s="262"/>
    </row>
    <row r="6" spans="1:33" ht="15" customHeight="1">
      <c r="A6" s="768" t="s">
        <v>96</v>
      </c>
      <c r="B6" s="767" t="s">
        <v>110</v>
      </c>
      <c r="C6" s="763" t="s">
        <v>1522</v>
      </c>
      <c r="D6" s="763" t="s">
        <v>1523</v>
      </c>
      <c r="E6" s="763" t="s">
        <v>86</v>
      </c>
      <c r="F6" s="763" t="s">
        <v>391</v>
      </c>
      <c r="G6" s="763" t="s">
        <v>87</v>
      </c>
      <c r="H6" s="770" t="s">
        <v>99</v>
      </c>
      <c r="I6" s="775"/>
      <c r="J6" s="775"/>
      <c r="K6" s="775"/>
      <c r="L6" s="775"/>
      <c r="M6" s="775"/>
      <c r="N6" s="775"/>
      <c r="O6" s="771"/>
      <c r="P6" s="776" t="s">
        <v>100</v>
      </c>
      <c r="Q6" s="777"/>
      <c r="R6" s="767" t="s">
        <v>102</v>
      </c>
      <c r="S6" s="767" t="s">
        <v>109</v>
      </c>
      <c r="T6" s="767" t="s">
        <v>108</v>
      </c>
      <c r="U6" s="772" t="s">
        <v>88</v>
      </c>
    </row>
    <row r="7" spans="1:33" ht="15" customHeight="1">
      <c r="A7" s="768"/>
      <c r="B7" s="768"/>
      <c r="C7" s="764"/>
      <c r="D7" s="764"/>
      <c r="E7" s="764"/>
      <c r="F7" s="764"/>
      <c r="G7" s="764"/>
      <c r="H7" s="770" t="s">
        <v>103</v>
      </c>
      <c r="I7" s="771"/>
      <c r="J7" s="770" t="s">
        <v>104</v>
      </c>
      <c r="K7" s="771"/>
      <c r="L7" s="770" t="s">
        <v>105</v>
      </c>
      <c r="M7" s="771"/>
      <c r="N7" s="770" t="s">
        <v>106</v>
      </c>
      <c r="O7" s="771"/>
      <c r="P7" s="778"/>
      <c r="Q7" s="779"/>
      <c r="R7" s="768"/>
      <c r="S7" s="768"/>
      <c r="T7" s="768"/>
      <c r="U7" s="773"/>
    </row>
    <row r="8" spans="1:33" ht="38.25">
      <c r="A8" s="769"/>
      <c r="B8" s="769"/>
      <c r="C8" s="765"/>
      <c r="D8" s="765"/>
      <c r="E8" s="765"/>
      <c r="F8" s="765"/>
      <c r="G8" s="765"/>
      <c r="H8" s="524" t="s">
        <v>107</v>
      </c>
      <c r="I8" s="524" t="s">
        <v>12</v>
      </c>
      <c r="J8" s="524" t="s">
        <v>107</v>
      </c>
      <c r="K8" s="524" t="s">
        <v>12</v>
      </c>
      <c r="L8" s="524" t="s">
        <v>107</v>
      </c>
      <c r="M8" s="524" t="s">
        <v>12</v>
      </c>
      <c r="N8" s="524" t="s">
        <v>107</v>
      </c>
      <c r="O8" s="524" t="s">
        <v>12</v>
      </c>
      <c r="P8" s="524" t="s">
        <v>107</v>
      </c>
      <c r="Q8" s="524" t="s">
        <v>12</v>
      </c>
      <c r="R8" s="769"/>
      <c r="S8" s="769"/>
      <c r="T8" s="769"/>
      <c r="U8" s="774"/>
    </row>
    <row r="9" spans="1:33" s="343" customFormat="1">
      <c r="A9" s="538"/>
      <c r="B9" s="539"/>
      <c r="C9" s="527"/>
      <c r="D9" s="527"/>
      <c r="E9" s="527"/>
      <c r="F9" s="528"/>
      <c r="G9" s="527"/>
      <c r="H9" s="529"/>
      <c r="I9" s="529"/>
      <c r="J9" s="529"/>
      <c r="K9" s="529"/>
      <c r="L9" s="529"/>
      <c r="M9" s="529"/>
      <c r="N9" s="529"/>
      <c r="O9" s="529"/>
      <c r="P9" s="529"/>
      <c r="Q9" s="529"/>
      <c r="R9" s="530"/>
      <c r="S9" s="530"/>
      <c r="T9" s="530"/>
      <c r="U9" s="531"/>
    </row>
    <row r="10" spans="1:33">
      <c r="A10" s="760" t="s">
        <v>1384</v>
      </c>
      <c r="B10" s="760" t="s">
        <v>1385</v>
      </c>
      <c r="C10" s="331"/>
      <c r="D10" s="331"/>
      <c r="E10" s="331"/>
      <c r="F10" s="331"/>
      <c r="G10" s="574"/>
      <c r="H10" s="574"/>
      <c r="I10" s="575"/>
      <c r="J10" s="574"/>
      <c r="K10" s="575"/>
      <c r="L10" s="574"/>
      <c r="M10" s="575"/>
      <c r="N10" s="574"/>
      <c r="O10" s="575"/>
      <c r="P10" s="576">
        <f t="shared" ref="P10:P29" si="0">H10+J10+L10+N10</f>
        <v>0</v>
      </c>
      <c r="Q10" s="577">
        <f t="shared" ref="Q10:Q29" si="1">I10+K10+M10+O10</f>
        <v>0</v>
      </c>
      <c r="R10" s="574"/>
      <c r="S10" s="574"/>
      <c r="T10" s="574"/>
      <c r="U10" s="568"/>
    </row>
    <row r="11" spans="1:33">
      <c r="A11" s="761"/>
      <c r="B11" s="761"/>
      <c r="C11" s="331"/>
      <c r="D11" s="331"/>
      <c r="E11" s="331"/>
      <c r="F11" s="331"/>
      <c r="G11" s="574"/>
      <c r="H11" s="574"/>
      <c r="I11" s="575"/>
      <c r="J11" s="574"/>
      <c r="K11" s="575"/>
      <c r="L11" s="574"/>
      <c r="M11" s="575"/>
      <c r="N11" s="574"/>
      <c r="O11" s="575"/>
      <c r="P11" s="576">
        <f t="shared" si="0"/>
        <v>0</v>
      </c>
      <c r="Q11" s="577">
        <f t="shared" si="1"/>
        <v>0</v>
      </c>
      <c r="R11" s="574"/>
      <c r="S11" s="574"/>
      <c r="T11" s="574"/>
      <c r="U11" s="568"/>
    </row>
    <row r="12" spans="1:33">
      <c r="A12" s="761"/>
      <c r="B12" s="761"/>
      <c r="C12" s="331"/>
      <c r="D12" s="331"/>
      <c r="E12" s="331"/>
      <c r="F12" s="331"/>
      <c r="G12" s="574"/>
      <c r="H12" s="574"/>
      <c r="I12" s="575"/>
      <c r="J12" s="574"/>
      <c r="K12" s="575"/>
      <c r="L12" s="574"/>
      <c r="M12" s="575"/>
      <c r="N12" s="574"/>
      <c r="O12" s="575"/>
      <c r="P12" s="576">
        <f t="shared" si="0"/>
        <v>0</v>
      </c>
      <c r="Q12" s="577">
        <f t="shared" si="1"/>
        <v>0</v>
      </c>
      <c r="R12" s="574"/>
      <c r="S12" s="574"/>
      <c r="T12" s="574"/>
      <c r="U12" s="568"/>
    </row>
    <row r="13" spans="1:33">
      <c r="A13" s="761"/>
      <c r="B13" s="761"/>
      <c r="C13" s="331"/>
      <c r="D13" s="331"/>
      <c r="E13" s="331"/>
      <c r="F13" s="331"/>
      <c r="G13" s="574"/>
      <c r="H13" s="574"/>
      <c r="I13" s="575"/>
      <c r="J13" s="574"/>
      <c r="K13" s="575"/>
      <c r="L13" s="574"/>
      <c r="M13" s="575"/>
      <c r="N13" s="574"/>
      <c r="O13" s="575"/>
      <c r="P13" s="576">
        <f t="shared" si="0"/>
        <v>0</v>
      </c>
      <c r="Q13" s="577">
        <f t="shared" si="1"/>
        <v>0</v>
      </c>
      <c r="R13" s="574"/>
      <c r="S13" s="574"/>
      <c r="T13" s="574"/>
      <c r="U13" s="568"/>
    </row>
    <row r="14" spans="1:33">
      <c r="A14" s="761"/>
      <c r="B14" s="761"/>
      <c r="C14" s="331"/>
      <c r="D14" s="331"/>
      <c r="E14" s="331"/>
      <c r="F14" s="331"/>
      <c r="G14" s="574"/>
      <c r="H14" s="574"/>
      <c r="I14" s="575"/>
      <c r="J14" s="574"/>
      <c r="K14" s="575"/>
      <c r="L14" s="574"/>
      <c r="M14" s="575"/>
      <c r="N14" s="574"/>
      <c r="O14" s="575"/>
      <c r="P14" s="576">
        <f t="shared" si="0"/>
        <v>0</v>
      </c>
      <c r="Q14" s="577">
        <f t="shared" si="1"/>
        <v>0</v>
      </c>
      <c r="R14" s="574"/>
      <c r="S14" s="574"/>
      <c r="T14" s="574"/>
      <c r="U14" s="568"/>
    </row>
    <row r="15" spans="1:33">
      <c r="A15" s="761"/>
      <c r="B15" s="762"/>
      <c r="C15" s="331"/>
      <c r="D15" s="331"/>
      <c r="E15" s="331"/>
      <c r="F15" s="331"/>
      <c r="G15" s="574"/>
      <c r="H15" s="574"/>
      <c r="I15" s="575"/>
      <c r="J15" s="574"/>
      <c r="K15" s="575"/>
      <c r="L15" s="574"/>
      <c r="M15" s="575"/>
      <c r="N15" s="574"/>
      <c r="O15" s="575"/>
      <c r="P15" s="576">
        <f t="shared" si="0"/>
        <v>0</v>
      </c>
      <c r="Q15" s="577">
        <f t="shared" si="1"/>
        <v>0</v>
      </c>
      <c r="R15" s="574"/>
      <c r="S15" s="574"/>
      <c r="T15" s="574"/>
      <c r="U15" s="568"/>
    </row>
    <row r="16" spans="1:33">
      <c r="A16" s="761"/>
      <c r="B16" s="760" t="s">
        <v>1387</v>
      </c>
      <c r="C16" s="331"/>
      <c r="D16" s="331"/>
      <c r="E16" s="331"/>
      <c r="F16" s="331"/>
      <c r="G16" s="574"/>
      <c r="H16" s="574"/>
      <c r="I16" s="575"/>
      <c r="J16" s="574"/>
      <c r="K16" s="575"/>
      <c r="L16" s="574"/>
      <c r="M16" s="575"/>
      <c r="N16" s="574"/>
      <c r="O16" s="575"/>
      <c r="P16" s="576">
        <f t="shared" si="0"/>
        <v>0</v>
      </c>
      <c r="Q16" s="577">
        <f t="shared" si="1"/>
        <v>0</v>
      </c>
      <c r="R16" s="574"/>
      <c r="S16" s="574"/>
      <c r="T16" s="574"/>
      <c r="U16" s="568"/>
    </row>
    <row r="17" spans="1:21">
      <c r="A17" s="761"/>
      <c r="B17" s="761"/>
      <c r="C17" s="331"/>
      <c r="D17" s="331"/>
      <c r="E17" s="331"/>
      <c r="F17" s="331"/>
      <c r="G17" s="574"/>
      <c r="H17" s="574"/>
      <c r="I17" s="575"/>
      <c r="J17" s="574"/>
      <c r="K17" s="575"/>
      <c r="L17" s="574"/>
      <c r="M17" s="575"/>
      <c r="N17" s="574"/>
      <c r="O17" s="575"/>
      <c r="P17" s="576">
        <f t="shared" si="0"/>
        <v>0</v>
      </c>
      <c r="Q17" s="577">
        <f t="shared" si="1"/>
        <v>0</v>
      </c>
      <c r="R17" s="574"/>
      <c r="S17" s="574"/>
      <c r="T17" s="574"/>
      <c r="U17" s="568"/>
    </row>
    <row r="18" spans="1:21">
      <c r="A18" s="761"/>
      <c r="B18" s="761"/>
      <c r="C18" s="331"/>
      <c r="D18" s="331"/>
      <c r="E18" s="331"/>
      <c r="F18" s="331"/>
      <c r="G18" s="574"/>
      <c r="H18" s="574"/>
      <c r="I18" s="575"/>
      <c r="J18" s="574"/>
      <c r="K18" s="575"/>
      <c r="L18" s="574"/>
      <c r="M18" s="575"/>
      <c r="N18" s="574"/>
      <c r="O18" s="575"/>
      <c r="P18" s="576">
        <f t="shared" si="0"/>
        <v>0</v>
      </c>
      <c r="Q18" s="577">
        <f t="shared" si="1"/>
        <v>0</v>
      </c>
      <c r="R18" s="574"/>
      <c r="S18" s="574"/>
      <c r="T18" s="574"/>
      <c r="U18" s="568"/>
    </row>
    <row r="19" spans="1:21">
      <c r="A19" s="761"/>
      <c r="B19" s="761"/>
      <c r="C19" s="331"/>
      <c r="D19" s="331"/>
      <c r="E19" s="331"/>
      <c r="F19" s="331"/>
      <c r="G19" s="574"/>
      <c r="H19" s="574"/>
      <c r="I19" s="575"/>
      <c r="J19" s="574"/>
      <c r="K19" s="575"/>
      <c r="L19" s="574"/>
      <c r="M19" s="575"/>
      <c r="N19" s="574"/>
      <c r="O19" s="575"/>
      <c r="P19" s="576">
        <f t="shared" si="0"/>
        <v>0</v>
      </c>
      <c r="Q19" s="577">
        <f t="shared" si="1"/>
        <v>0</v>
      </c>
      <c r="R19" s="574"/>
      <c r="S19" s="574"/>
      <c r="T19" s="574"/>
      <c r="U19" s="568"/>
    </row>
    <row r="20" spans="1:21">
      <c r="A20" s="761"/>
      <c r="B20" s="762"/>
      <c r="C20" s="331"/>
      <c r="D20" s="331"/>
      <c r="E20" s="331"/>
      <c r="F20" s="331"/>
      <c r="G20" s="331"/>
      <c r="H20" s="331"/>
      <c r="I20" s="578"/>
      <c r="J20" s="331"/>
      <c r="K20" s="578"/>
      <c r="L20" s="331"/>
      <c r="M20" s="578"/>
      <c r="N20" s="331"/>
      <c r="O20" s="578"/>
      <c r="P20" s="579">
        <f t="shared" si="0"/>
        <v>0</v>
      </c>
      <c r="Q20" s="580">
        <f t="shared" si="1"/>
        <v>0</v>
      </c>
      <c r="R20" s="331"/>
      <c r="S20" s="331"/>
      <c r="T20" s="331"/>
      <c r="U20" s="567"/>
    </row>
    <row r="21" spans="1:21" ht="123" customHeight="1">
      <c r="A21" s="761"/>
      <c r="B21" s="760" t="s">
        <v>1388</v>
      </c>
      <c r="C21" s="493" t="s">
        <v>1579</v>
      </c>
      <c r="D21" s="493" t="s">
        <v>1860</v>
      </c>
      <c r="E21" s="493" t="s">
        <v>1859</v>
      </c>
      <c r="F21" s="331" t="s">
        <v>1816</v>
      </c>
      <c r="G21" s="581" t="s">
        <v>1688</v>
      </c>
      <c r="H21" s="582">
        <v>0.5</v>
      </c>
      <c r="I21" s="588">
        <v>0</v>
      </c>
      <c r="J21" s="582">
        <v>0.5</v>
      </c>
      <c r="K21" s="588">
        <v>50000</v>
      </c>
      <c r="L21" s="582">
        <v>0</v>
      </c>
      <c r="M21" s="578">
        <v>0</v>
      </c>
      <c r="N21" s="331">
        <v>0</v>
      </c>
      <c r="O21" s="578">
        <v>0</v>
      </c>
      <c r="P21" s="583">
        <f t="shared" si="0"/>
        <v>1</v>
      </c>
      <c r="Q21" s="589">
        <f t="shared" si="1"/>
        <v>50000</v>
      </c>
      <c r="R21" s="493" t="s">
        <v>1863</v>
      </c>
      <c r="S21" s="493" t="s">
        <v>1862</v>
      </c>
      <c r="T21" s="493" t="s">
        <v>1861</v>
      </c>
      <c r="U21" s="493" t="s">
        <v>1834</v>
      </c>
    </row>
    <row r="22" spans="1:21" ht="106.5" customHeight="1">
      <c r="A22" s="761"/>
      <c r="B22" s="761"/>
      <c r="C22" s="493" t="s">
        <v>1579</v>
      </c>
      <c r="D22" s="493" t="s">
        <v>1865</v>
      </c>
      <c r="E22" s="493" t="s">
        <v>1864</v>
      </c>
      <c r="F22" s="331" t="s">
        <v>1781</v>
      </c>
      <c r="G22" s="581" t="s">
        <v>1815</v>
      </c>
      <c r="H22" s="582">
        <v>0</v>
      </c>
      <c r="I22" s="588">
        <v>0</v>
      </c>
      <c r="J22" s="582">
        <v>0.5</v>
      </c>
      <c r="K22" s="588">
        <v>0</v>
      </c>
      <c r="L22" s="582">
        <v>0.5</v>
      </c>
      <c r="M22" s="578">
        <v>75000</v>
      </c>
      <c r="N22" s="331">
        <v>0</v>
      </c>
      <c r="O22" s="578">
        <v>0</v>
      </c>
      <c r="P22" s="583">
        <f t="shared" si="0"/>
        <v>1</v>
      </c>
      <c r="Q22" s="589">
        <f t="shared" si="1"/>
        <v>75000</v>
      </c>
      <c r="R22" s="493" t="s">
        <v>1866</v>
      </c>
      <c r="S22" s="493" t="s">
        <v>1862</v>
      </c>
      <c r="T22" s="493" t="s">
        <v>1861</v>
      </c>
      <c r="U22" s="493" t="s">
        <v>1834</v>
      </c>
    </row>
    <row r="23" spans="1:21" ht="106.5" customHeight="1">
      <c r="A23" s="761"/>
      <c r="B23" s="761"/>
      <c r="C23" s="493" t="s">
        <v>1579</v>
      </c>
      <c r="D23" s="493" t="s">
        <v>1868</v>
      </c>
      <c r="E23" s="493" t="s">
        <v>1864</v>
      </c>
      <c r="F23" s="331" t="s">
        <v>1782</v>
      </c>
      <c r="G23" s="581" t="s">
        <v>1814</v>
      </c>
      <c r="H23" s="582">
        <v>1</v>
      </c>
      <c r="I23" s="588">
        <v>5000</v>
      </c>
      <c r="J23" s="582">
        <v>0</v>
      </c>
      <c r="K23" s="588">
        <v>0</v>
      </c>
      <c r="L23" s="582">
        <v>0</v>
      </c>
      <c r="M23" s="578">
        <v>0</v>
      </c>
      <c r="N23" s="331">
        <v>0</v>
      </c>
      <c r="O23" s="578">
        <v>0</v>
      </c>
      <c r="P23" s="583">
        <f t="shared" si="0"/>
        <v>1</v>
      </c>
      <c r="Q23" s="589">
        <f t="shared" si="1"/>
        <v>5000</v>
      </c>
      <c r="R23" s="493" t="s">
        <v>1867</v>
      </c>
      <c r="S23" s="493" t="s">
        <v>1862</v>
      </c>
      <c r="T23" s="493" t="s">
        <v>1861</v>
      </c>
      <c r="U23" s="493" t="s">
        <v>1834</v>
      </c>
    </row>
    <row r="24" spans="1:21" ht="129.75" customHeight="1">
      <c r="A24" s="761"/>
      <c r="B24" s="762"/>
      <c r="C24" s="493" t="s">
        <v>1579</v>
      </c>
      <c r="D24" s="493" t="s">
        <v>1869</v>
      </c>
      <c r="E24" s="493" t="s">
        <v>1864</v>
      </c>
      <c r="F24" s="331" t="s">
        <v>1783</v>
      </c>
      <c r="G24" s="581" t="s">
        <v>1689</v>
      </c>
      <c r="H24" s="582">
        <v>0</v>
      </c>
      <c r="I24" s="588">
        <v>0</v>
      </c>
      <c r="J24" s="582">
        <v>0</v>
      </c>
      <c r="K24" s="588">
        <v>0</v>
      </c>
      <c r="L24" s="582">
        <v>1</v>
      </c>
      <c r="M24" s="578">
        <v>5000</v>
      </c>
      <c r="N24" s="331">
        <v>0</v>
      </c>
      <c r="O24" s="578">
        <v>0</v>
      </c>
      <c r="P24" s="583">
        <f t="shared" si="0"/>
        <v>1</v>
      </c>
      <c r="Q24" s="589">
        <f t="shared" si="1"/>
        <v>5000</v>
      </c>
      <c r="R24" s="493" t="s">
        <v>1866</v>
      </c>
      <c r="S24" s="493" t="s">
        <v>1862</v>
      </c>
      <c r="T24" s="493" t="s">
        <v>1861</v>
      </c>
      <c r="U24" s="493" t="s">
        <v>1834</v>
      </c>
    </row>
    <row r="25" spans="1:21" ht="101.25" customHeight="1">
      <c r="A25" s="761"/>
      <c r="B25" s="766" t="s">
        <v>1389</v>
      </c>
      <c r="C25" s="493" t="s">
        <v>1579</v>
      </c>
      <c r="D25" s="493" t="s">
        <v>1870</v>
      </c>
      <c r="E25" s="493" t="s">
        <v>1871</v>
      </c>
      <c r="F25" s="331" t="s">
        <v>1784</v>
      </c>
      <c r="G25" s="581" t="s">
        <v>1690</v>
      </c>
      <c r="H25" s="485">
        <v>4</v>
      </c>
      <c r="I25" s="588">
        <v>1000</v>
      </c>
      <c r="J25" s="485">
        <v>4</v>
      </c>
      <c r="K25" s="588">
        <v>1000</v>
      </c>
      <c r="L25" s="485">
        <v>4</v>
      </c>
      <c r="M25" s="578">
        <v>1000</v>
      </c>
      <c r="N25" s="485">
        <v>4</v>
      </c>
      <c r="O25" s="578">
        <v>1000</v>
      </c>
      <c r="P25" s="485">
        <f t="shared" si="0"/>
        <v>16</v>
      </c>
      <c r="Q25" s="589">
        <f t="shared" si="1"/>
        <v>4000</v>
      </c>
      <c r="R25" s="493" t="s">
        <v>1873</v>
      </c>
      <c r="S25" s="493" t="s">
        <v>1872</v>
      </c>
      <c r="T25" s="493" t="s">
        <v>1861</v>
      </c>
      <c r="U25" s="493" t="s">
        <v>1834</v>
      </c>
    </row>
    <row r="26" spans="1:21" ht="15.75" customHeight="1">
      <c r="A26" s="761"/>
      <c r="B26" s="766"/>
      <c r="C26" s="331"/>
      <c r="D26" s="331"/>
      <c r="E26" s="331"/>
      <c r="F26" s="331"/>
      <c r="G26" s="574"/>
      <c r="H26" s="582"/>
      <c r="I26" s="588"/>
      <c r="J26" s="582"/>
      <c r="K26" s="588"/>
      <c r="L26" s="582"/>
      <c r="M26" s="578"/>
      <c r="N26" s="331"/>
      <c r="O26" s="578"/>
      <c r="P26" s="579">
        <f t="shared" si="0"/>
        <v>0</v>
      </c>
      <c r="Q26" s="589">
        <f t="shared" si="1"/>
        <v>0</v>
      </c>
      <c r="R26" s="331"/>
      <c r="S26" s="331"/>
      <c r="T26" s="331"/>
      <c r="U26" s="331"/>
    </row>
    <row r="27" spans="1:21">
      <c r="A27" s="761"/>
      <c r="B27" s="766"/>
      <c r="C27" s="331"/>
      <c r="D27" s="331"/>
      <c r="E27" s="331"/>
      <c r="F27" s="331"/>
      <c r="G27" s="574"/>
      <c r="H27" s="582"/>
      <c r="I27" s="588"/>
      <c r="J27" s="582"/>
      <c r="K27" s="588"/>
      <c r="L27" s="582"/>
      <c r="M27" s="578"/>
      <c r="N27" s="331"/>
      <c r="O27" s="578"/>
      <c r="P27" s="579">
        <f t="shared" si="0"/>
        <v>0</v>
      </c>
      <c r="Q27" s="589">
        <f t="shared" si="1"/>
        <v>0</v>
      </c>
      <c r="R27" s="331"/>
      <c r="S27" s="331"/>
      <c r="T27" s="331"/>
      <c r="U27" s="331"/>
    </row>
    <row r="28" spans="1:21">
      <c r="A28" s="761"/>
      <c r="B28" s="766"/>
      <c r="C28" s="331"/>
      <c r="D28" s="331"/>
      <c r="E28" s="331"/>
      <c r="F28" s="331"/>
      <c r="G28" s="331"/>
      <c r="H28" s="331"/>
      <c r="I28" s="578"/>
      <c r="J28" s="331"/>
      <c r="K28" s="578"/>
      <c r="L28" s="331"/>
      <c r="M28" s="578"/>
      <c r="N28" s="331"/>
      <c r="O28" s="578"/>
      <c r="P28" s="579">
        <f t="shared" si="0"/>
        <v>0</v>
      </c>
      <c r="Q28" s="580">
        <f t="shared" si="1"/>
        <v>0</v>
      </c>
      <c r="R28" s="331"/>
      <c r="S28" s="331"/>
      <c r="T28" s="331"/>
      <c r="U28" s="331"/>
    </row>
    <row r="29" spans="1:21">
      <c r="A29" s="762"/>
      <c r="B29" s="766"/>
      <c r="C29" s="331"/>
      <c r="D29" s="331"/>
      <c r="E29" s="331"/>
      <c r="F29" s="331"/>
      <c r="G29" s="331"/>
      <c r="H29" s="331"/>
      <c r="I29" s="578"/>
      <c r="J29" s="331"/>
      <c r="K29" s="578"/>
      <c r="L29" s="331"/>
      <c r="M29" s="578"/>
      <c r="N29" s="331"/>
      <c r="O29" s="578"/>
      <c r="P29" s="579">
        <f t="shared" si="0"/>
        <v>0</v>
      </c>
      <c r="Q29" s="580">
        <f t="shared" si="1"/>
        <v>0</v>
      </c>
      <c r="R29" s="331"/>
      <c r="S29" s="331"/>
      <c r="T29" s="331"/>
      <c r="U29" s="331"/>
    </row>
    <row r="30" spans="1:21">
      <c r="A30" s="789" t="s">
        <v>477</v>
      </c>
      <c r="B30" s="790"/>
      <c r="C30" s="790"/>
      <c r="D30" s="790"/>
      <c r="E30" s="790"/>
      <c r="F30" s="790"/>
      <c r="G30" s="790"/>
      <c r="H30" s="790"/>
      <c r="I30" s="790"/>
      <c r="J30" s="790"/>
      <c r="K30" s="790"/>
      <c r="L30" s="790"/>
      <c r="M30" s="790"/>
      <c r="N30" s="790"/>
      <c r="O30" s="790"/>
      <c r="P30" s="790"/>
      <c r="Q30" s="790"/>
      <c r="R30" s="790"/>
      <c r="S30" s="790"/>
      <c r="T30" s="790"/>
      <c r="U30" s="791"/>
    </row>
    <row r="31" spans="1:21" ht="15.75" customHeight="1">
      <c r="A31" s="760" t="s">
        <v>1394</v>
      </c>
      <c r="B31" s="766" t="s">
        <v>1395</v>
      </c>
      <c r="C31" s="331"/>
      <c r="D31" s="331"/>
      <c r="E31" s="331"/>
      <c r="F31" s="331"/>
      <c r="G31" s="574"/>
      <c r="H31" s="331"/>
      <c r="I31" s="578"/>
      <c r="J31" s="331"/>
      <c r="K31" s="578"/>
      <c r="L31" s="331"/>
      <c r="M31" s="578"/>
      <c r="N31" s="331"/>
      <c r="O31" s="578"/>
      <c r="P31" s="579">
        <f t="shared" ref="P31:P42" si="2">H31+J31+L31+N31</f>
        <v>0</v>
      </c>
      <c r="Q31" s="580">
        <f t="shared" ref="Q31:Q42" si="3">I31+K31+M31+O31</f>
        <v>0</v>
      </c>
      <c r="R31" s="331"/>
      <c r="S31" s="331"/>
      <c r="T31" s="331"/>
      <c r="U31" s="584"/>
    </row>
    <row r="32" spans="1:21">
      <c r="A32" s="761"/>
      <c r="B32" s="766"/>
      <c r="C32" s="331"/>
      <c r="D32" s="331"/>
      <c r="E32" s="331"/>
      <c r="F32" s="331"/>
      <c r="G32" s="574"/>
      <c r="H32" s="331"/>
      <c r="I32" s="578"/>
      <c r="J32" s="331"/>
      <c r="K32" s="578"/>
      <c r="L32" s="331"/>
      <c r="M32" s="578"/>
      <c r="N32" s="331"/>
      <c r="O32" s="578"/>
      <c r="P32" s="579">
        <f t="shared" si="2"/>
        <v>0</v>
      </c>
      <c r="Q32" s="580">
        <f t="shared" si="3"/>
        <v>0</v>
      </c>
      <c r="R32" s="331"/>
      <c r="S32" s="331"/>
      <c r="T32" s="331"/>
      <c r="U32" s="584"/>
    </row>
    <row r="33" spans="1:21">
      <c r="A33" s="761"/>
      <c r="B33" s="766"/>
      <c r="C33" s="331"/>
      <c r="D33" s="331"/>
      <c r="E33" s="331"/>
      <c r="F33" s="331"/>
      <c r="G33" s="574"/>
      <c r="H33" s="331"/>
      <c r="I33" s="578"/>
      <c r="J33" s="331"/>
      <c r="K33" s="578"/>
      <c r="L33" s="331"/>
      <c r="M33" s="578"/>
      <c r="N33" s="331"/>
      <c r="O33" s="578"/>
      <c r="P33" s="579">
        <f t="shared" si="2"/>
        <v>0</v>
      </c>
      <c r="Q33" s="580">
        <f t="shared" si="3"/>
        <v>0</v>
      </c>
      <c r="R33" s="331"/>
      <c r="S33" s="331"/>
      <c r="T33" s="331"/>
      <c r="U33" s="584"/>
    </row>
    <row r="34" spans="1:21">
      <c r="A34" s="761"/>
      <c r="B34" s="766"/>
      <c r="C34" s="331"/>
      <c r="D34" s="331"/>
      <c r="E34" s="331"/>
      <c r="F34" s="331"/>
      <c r="G34" s="574"/>
      <c r="H34" s="331"/>
      <c r="I34" s="578"/>
      <c r="J34" s="331"/>
      <c r="K34" s="578"/>
      <c r="L34" s="331"/>
      <c r="M34" s="578"/>
      <c r="N34" s="331"/>
      <c r="O34" s="578"/>
      <c r="P34" s="579">
        <f t="shared" si="2"/>
        <v>0</v>
      </c>
      <c r="Q34" s="580">
        <f t="shared" si="3"/>
        <v>0</v>
      </c>
      <c r="R34" s="331"/>
      <c r="S34" s="331"/>
      <c r="T34" s="331"/>
      <c r="U34" s="584"/>
    </row>
    <row r="35" spans="1:21">
      <c r="A35" s="761"/>
      <c r="B35" s="766"/>
      <c r="C35" s="331"/>
      <c r="D35" s="331"/>
      <c r="E35" s="331"/>
      <c r="F35" s="331"/>
      <c r="G35" s="574"/>
      <c r="H35" s="331"/>
      <c r="I35" s="578"/>
      <c r="J35" s="331"/>
      <c r="K35" s="578"/>
      <c r="L35" s="331"/>
      <c r="M35" s="578"/>
      <c r="N35" s="331"/>
      <c r="O35" s="578"/>
      <c r="P35" s="579">
        <f t="shared" si="2"/>
        <v>0</v>
      </c>
      <c r="Q35" s="580">
        <f t="shared" si="3"/>
        <v>0</v>
      </c>
      <c r="R35" s="331"/>
      <c r="S35" s="331"/>
      <c r="T35" s="331"/>
      <c r="U35" s="584"/>
    </row>
    <row r="36" spans="1:21">
      <c r="A36" s="762"/>
      <c r="B36" s="766"/>
      <c r="C36" s="331"/>
      <c r="D36" s="331"/>
      <c r="E36" s="331"/>
      <c r="F36" s="331"/>
      <c r="G36" s="574"/>
      <c r="H36" s="331"/>
      <c r="I36" s="578"/>
      <c r="J36" s="331"/>
      <c r="K36" s="578"/>
      <c r="L36" s="331"/>
      <c r="M36" s="578"/>
      <c r="N36" s="331"/>
      <c r="O36" s="578"/>
      <c r="P36" s="579">
        <f t="shared" si="2"/>
        <v>0</v>
      </c>
      <c r="Q36" s="580">
        <f t="shared" si="3"/>
        <v>0</v>
      </c>
      <c r="R36" s="331"/>
      <c r="S36" s="331"/>
      <c r="T36" s="331"/>
      <c r="U36" s="584"/>
    </row>
    <row r="37" spans="1:21">
      <c r="A37" s="766" t="s">
        <v>1392</v>
      </c>
      <c r="B37" s="766" t="s">
        <v>1396</v>
      </c>
      <c r="C37" s="331"/>
      <c r="D37" s="331"/>
      <c r="E37" s="331"/>
      <c r="F37" s="331"/>
      <c r="G37" s="331"/>
      <c r="H37" s="331"/>
      <c r="I37" s="578"/>
      <c r="J37" s="331"/>
      <c r="K37" s="578"/>
      <c r="L37" s="582"/>
      <c r="M37" s="578"/>
      <c r="N37" s="331"/>
      <c r="O37" s="578"/>
      <c r="P37" s="585">
        <f t="shared" si="2"/>
        <v>0</v>
      </c>
      <c r="Q37" s="580">
        <f t="shared" si="3"/>
        <v>0</v>
      </c>
      <c r="R37" s="331"/>
      <c r="S37" s="331"/>
      <c r="T37" s="331"/>
      <c r="U37" s="567"/>
    </row>
    <row r="38" spans="1:21">
      <c r="A38" s="766"/>
      <c r="B38" s="766"/>
      <c r="C38" s="331"/>
      <c r="D38" s="331"/>
      <c r="E38" s="331"/>
      <c r="F38" s="331"/>
      <c r="G38" s="331"/>
      <c r="H38" s="331"/>
      <c r="I38" s="578"/>
      <c r="J38" s="331"/>
      <c r="K38" s="578"/>
      <c r="L38" s="582"/>
      <c r="M38" s="578"/>
      <c r="N38" s="331"/>
      <c r="O38" s="578"/>
      <c r="P38" s="585">
        <f t="shared" si="2"/>
        <v>0</v>
      </c>
      <c r="Q38" s="580">
        <f t="shared" si="3"/>
        <v>0</v>
      </c>
      <c r="R38" s="331"/>
      <c r="S38" s="331"/>
      <c r="T38" s="331"/>
      <c r="U38" s="567"/>
    </row>
    <row r="39" spans="1:21">
      <c r="A39" s="766"/>
      <c r="B39" s="766"/>
      <c r="C39" s="331"/>
      <c r="D39" s="331"/>
      <c r="E39" s="331"/>
      <c r="F39" s="331"/>
      <c r="G39" s="331"/>
      <c r="H39" s="331"/>
      <c r="I39" s="578"/>
      <c r="J39" s="331"/>
      <c r="K39" s="578"/>
      <c r="L39" s="582"/>
      <c r="M39" s="578"/>
      <c r="N39" s="331"/>
      <c r="O39" s="578"/>
      <c r="P39" s="585">
        <f t="shared" si="2"/>
        <v>0</v>
      </c>
      <c r="Q39" s="580">
        <f t="shared" si="3"/>
        <v>0</v>
      </c>
      <c r="R39" s="331"/>
      <c r="S39" s="331"/>
      <c r="T39" s="331"/>
      <c r="U39" s="567"/>
    </row>
    <row r="40" spans="1:21">
      <c r="A40" s="766"/>
      <c r="B40" s="766"/>
      <c r="C40" s="331"/>
      <c r="D40" s="331"/>
      <c r="E40" s="331"/>
      <c r="F40" s="331"/>
      <c r="G40" s="331"/>
      <c r="H40" s="331"/>
      <c r="I40" s="578"/>
      <c r="J40" s="331"/>
      <c r="K40" s="578"/>
      <c r="L40" s="582"/>
      <c r="M40" s="578"/>
      <c r="N40" s="331"/>
      <c r="O40" s="578"/>
      <c r="P40" s="585">
        <f t="shared" si="2"/>
        <v>0</v>
      </c>
      <c r="Q40" s="580">
        <f t="shared" si="3"/>
        <v>0</v>
      </c>
      <c r="R40" s="331"/>
      <c r="S40" s="331"/>
      <c r="T40" s="331"/>
      <c r="U40" s="567"/>
    </row>
    <row r="41" spans="1:21">
      <c r="A41" s="766"/>
      <c r="B41" s="766"/>
      <c r="C41" s="331"/>
      <c r="D41" s="331"/>
      <c r="E41" s="331"/>
      <c r="F41" s="331"/>
      <c r="G41" s="331"/>
      <c r="H41" s="331"/>
      <c r="I41" s="578"/>
      <c r="J41" s="331"/>
      <c r="K41" s="578"/>
      <c r="L41" s="582"/>
      <c r="M41" s="578"/>
      <c r="N41" s="331"/>
      <c r="O41" s="578"/>
      <c r="P41" s="585">
        <f t="shared" si="2"/>
        <v>0</v>
      </c>
      <c r="Q41" s="580">
        <f t="shared" si="3"/>
        <v>0</v>
      </c>
      <c r="R41" s="331"/>
      <c r="S41" s="331"/>
      <c r="T41" s="331"/>
      <c r="U41" s="567"/>
    </row>
    <row r="42" spans="1:21">
      <c r="A42" s="766"/>
      <c r="B42" s="766"/>
      <c r="C42" s="331"/>
      <c r="D42" s="331"/>
      <c r="E42" s="331"/>
      <c r="F42" s="331"/>
      <c r="G42" s="331"/>
      <c r="H42" s="331"/>
      <c r="I42" s="578"/>
      <c r="J42" s="331"/>
      <c r="K42" s="578"/>
      <c r="L42" s="331"/>
      <c r="M42" s="578"/>
      <c r="N42" s="582"/>
      <c r="O42" s="578"/>
      <c r="P42" s="585">
        <f t="shared" si="2"/>
        <v>0</v>
      </c>
      <c r="Q42" s="580">
        <f t="shared" si="3"/>
        <v>0</v>
      </c>
      <c r="R42" s="331"/>
      <c r="S42" s="331"/>
      <c r="T42" s="331"/>
      <c r="U42" s="567"/>
    </row>
    <row r="43" spans="1:21">
      <c r="A43" s="590"/>
      <c r="B43" s="591"/>
      <c r="C43" s="591"/>
      <c r="D43" s="591"/>
      <c r="E43" s="590" t="s">
        <v>1386</v>
      </c>
      <c r="F43" s="591"/>
      <c r="G43" s="592"/>
      <c r="H43" s="586">
        <f t="shared" ref="H43:Q43" si="4">SUM(H10:H42)</f>
        <v>5.5</v>
      </c>
      <c r="I43" s="587">
        <f t="shared" si="4"/>
        <v>6000</v>
      </c>
      <c r="J43" s="586">
        <f t="shared" si="4"/>
        <v>5</v>
      </c>
      <c r="K43" s="587">
        <f t="shared" si="4"/>
        <v>51000</v>
      </c>
      <c r="L43" s="586">
        <f t="shared" si="4"/>
        <v>5.5</v>
      </c>
      <c r="M43" s="587">
        <f t="shared" si="4"/>
        <v>81000</v>
      </c>
      <c r="N43" s="586">
        <f t="shared" si="4"/>
        <v>4</v>
      </c>
      <c r="O43" s="587">
        <f t="shared" si="4"/>
        <v>1000</v>
      </c>
      <c r="P43" s="587">
        <f t="shared" si="4"/>
        <v>20</v>
      </c>
      <c r="Q43" s="587">
        <f t="shared" si="4"/>
        <v>139000</v>
      </c>
      <c r="R43" s="560"/>
      <c r="S43" s="560"/>
      <c r="T43" s="560"/>
      <c r="U43" s="560"/>
    </row>
    <row r="45" spans="1:21">
      <c r="I45"/>
      <c r="K45"/>
      <c r="M45"/>
      <c r="O45"/>
      <c r="Q45" s="366"/>
    </row>
    <row r="46" spans="1:21">
      <c r="I46"/>
      <c r="K46"/>
      <c r="M46"/>
      <c r="O46"/>
      <c r="Q46" s="366"/>
    </row>
    <row r="47" spans="1:21">
      <c r="I47"/>
      <c r="K47"/>
      <c r="M47"/>
      <c r="O47"/>
      <c r="Q47" s="366"/>
    </row>
    <row r="48" spans="1:21">
      <c r="I48"/>
      <c r="K48"/>
      <c r="M48"/>
      <c r="O48"/>
      <c r="Q48" s="366"/>
    </row>
    <row r="49" spans="3:17">
      <c r="C49" s="436"/>
      <c r="I49"/>
      <c r="K49"/>
      <c r="M49"/>
      <c r="O49"/>
      <c r="Q49" s="366"/>
    </row>
    <row r="50" spans="3:17">
      <c r="C50" s="436"/>
      <c r="I50"/>
      <c r="K50"/>
      <c r="M50"/>
      <c r="O50"/>
      <c r="Q50" s="366"/>
    </row>
    <row r="51" spans="3:17">
      <c r="C51" s="436"/>
      <c r="I51"/>
      <c r="K51"/>
      <c r="M51"/>
      <c r="O51"/>
      <c r="Q51" s="366"/>
    </row>
    <row r="52" spans="3:17">
      <c r="C52" s="436"/>
      <c r="I52"/>
      <c r="K52"/>
      <c r="M52"/>
      <c r="O52"/>
      <c r="Q52" s="366"/>
    </row>
    <row r="53" spans="3:17">
      <c r="C53" s="436"/>
      <c r="I53"/>
      <c r="K53"/>
      <c r="M53"/>
      <c r="O53"/>
      <c r="Q53" s="366"/>
    </row>
    <row r="54" spans="3:17">
      <c r="C54" s="436"/>
      <c r="I54"/>
      <c r="K54"/>
      <c r="M54"/>
      <c r="O54"/>
      <c r="Q54" s="366"/>
    </row>
    <row r="55" spans="3:17">
      <c r="C55" s="436"/>
      <c r="I55"/>
      <c r="K55"/>
      <c r="M55"/>
      <c r="O55"/>
      <c r="Q55" s="366"/>
    </row>
    <row r="56" spans="3:17">
      <c r="C56" s="436"/>
      <c r="I56"/>
      <c r="K56"/>
      <c r="M56"/>
      <c r="O56"/>
      <c r="Q56" s="366"/>
    </row>
    <row r="57" spans="3:17">
      <c r="C57" s="436"/>
      <c r="I57"/>
      <c r="K57"/>
      <c r="M57"/>
      <c r="O57"/>
      <c r="Q57" s="366"/>
    </row>
    <row r="58" spans="3:17">
      <c r="C58" s="436"/>
      <c r="I58"/>
      <c r="K58"/>
      <c r="M58"/>
      <c r="O58"/>
      <c r="Q58" s="366"/>
    </row>
    <row r="59" spans="3:17">
      <c r="C59" s="436"/>
      <c r="I59"/>
      <c r="K59"/>
      <c r="M59"/>
      <c r="O59"/>
      <c r="Q59" s="366"/>
    </row>
    <row r="60" spans="3:17">
      <c r="C60" s="436"/>
      <c r="I60"/>
      <c r="K60"/>
      <c r="M60"/>
      <c r="O60"/>
      <c r="Q60" s="366"/>
    </row>
    <row r="61" spans="3:17">
      <c r="C61" s="436"/>
      <c r="I61"/>
      <c r="K61"/>
      <c r="M61"/>
      <c r="O61"/>
      <c r="Q61" s="366"/>
    </row>
    <row r="62" spans="3:17">
      <c r="C62" s="436"/>
      <c r="I62"/>
      <c r="K62"/>
      <c r="M62"/>
      <c r="O62"/>
      <c r="Q62" s="366"/>
    </row>
    <row r="63" spans="3:17">
      <c r="C63" s="436"/>
    </row>
    <row r="64" spans="3:17">
      <c r="C64" s="436"/>
    </row>
    <row r="65" spans="3:3">
      <c r="C65" s="436"/>
    </row>
    <row r="66" spans="3:3">
      <c r="C66" s="436"/>
    </row>
    <row r="67" spans="3:3">
      <c r="C67" s="436"/>
    </row>
    <row r="68" spans="3:3">
      <c r="C68" s="436"/>
    </row>
    <row r="69" spans="3:3">
      <c r="C69" s="436"/>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zoomScale="55" zoomScaleNormal="55" workbookViewId="0">
      <pane ySplit="6" topLeftCell="A7" activePane="bottomLeft" state="frozen"/>
      <selection activeCell="P6" sqref="P6"/>
      <selection pane="bottomLeft" activeCell="P14" sqref="P14"/>
    </sheetView>
  </sheetViews>
  <sheetFormatPr baseColWidth="10" defaultRowHeight="15"/>
  <cols>
    <col min="1" max="1" width="21.7109375" customWidth="1"/>
    <col min="2" max="2" width="42.85546875" customWidth="1"/>
    <col min="3" max="3" width="27.42578125" customWidth="1"/>
    <col min="4" max="4" width="27.42578125" style="436" customWidth="1"/>
    <col min="5" max="7" width="27.42578125" customWidth="1"/>
    <col min="8" max="8" width="15.28515625" customWidth="1"/>
    <col min="9" max="9" width="12.140625" style="231" bestFit="1" customWidth="1"/>
    <col min="10" max="10" width="15.28515625" customWidth="1"/>
    <col min="11" max="11" width="12.140625" style="231" bestFit="1" customWidth="1"/>
    <col min="12" max="12" width="15.28515625" customWidth="1"/>
    <col min="13" max="13" width="12.140625" style="231" bestFit="1" customWidth="1"/>
    <col min="14" max="14" width="15.28515625" customWidth="1"/>
    <col min="15" max="15" width="11.5703125" style="231"/>
    <col min="16" max="16" width="19.140625" customWidth="1"/>
    <col min="17" max="17" width="15.7109375" style="231" customWidth="1"/>
    <col min="18" max="18" width="21" customWidth="1"/>
    <col min="19" max="19" width="22.5703125" customWidth="1"/>
    <col min="20" max="20" width="20.28515625" customWidth="1"/>
    <col min="21" max="21" width="24.28515625" customWidth="1"/>
  </cols>
  <sheetData>
    <row r="1" spans="1:21" s="275" customFormat="1" ht="18" customHeight="1">
      <c r="B1" s="274"/>
      <c r="C1" s="473" t="s">
        <v>1588</v>
      </c>
      <c r="D1" s="473" t="s">
        <v>1589</v>
      </c>
      <c r="E1" s="473" t="s">
        <v>1590</v>
      </c>
      <c r="F1" s="274"/>
      <c r="G1" s="274"/>
      <c r="H1" s="274" t="s">
        <v>114</v>
      </c>
      <c r="J1" s="274"/>
      <c r="K1" s="274"/>
      <c r="L1" s="274"/>
      <c r="M1" s="274"/>
      <c r="N1" s="274"/>
      <c r="O1" s="274"/>
      <c r="P1" s="274"/>
      <c r="Q1" s="274"/>
      <c r="R1" s="274"/>
      <c r="S1" s="274"/>
      <c r="T1" s="274"/>
      <c r="U1" s="274"/>
    </row>
    <row r="2" spans="1:21" s="275" customFormat="1" ht="18" customHeight="1">
      <c r="A2" s="303" t="s">
        <v>1349</v>
      </c>
      <c r="B2" s="274"/>
      <c r="C2" s="274"/>
      <c r="D2" s="274"/>
      <c r="E2" s="274"/>
      <c r="F2" s="274"/>
      <c r="G2" s="274"/>
      <c r="H2" s="274"/>
      <c r="J2" s="274"/>
      <c r="K2" s="274"/>
      <c r="L2" s="274"/>
      <c r="M2" s="274"/>
      <c r="N2" s="274"/>
      <c r="O2" s="274"/>
      <c r="P2" s="274"/>
      <c r="Q2" s="274"/>
      <c r="R2" s="274"/>
      <c r="S2" s="274"/>
      <c r="T2" s="274"/>
      <c r="U2" s="274"/>
    </row>
    <row r="3" spans="1:21" s="275" customFormat="1" ht="18.75">
      <c r="A3" s="333" t="s">
        <v>1397</v>
      </c>
      <c r="B3" s="274"/>
      <c r="C3" s="274"/>
      <c r="D3" s="274"/>
      <c r="E3" s="274"/>
      <c r="F3" s="274"/>
      <c r="G3" s="274"/>
      <c r="H3" s="274"/>
      <c r="J3" s="274"/>
      <c r="K3" s="274"/>
      <c r="L3" s="274"/>
      <c r="M3" s="274"/>
      <c r="N3" s="274"/>
      <c r="O3" s="274"/>
      <c r="P3" s="274"/>
      <c r="Q3" s="274"/>
      <c r="R3" s="274"/>
      <c r="S3" s="274"/>
      <c r="T3" s="274"/>
      <c r="U3" s="274"/>
    </row>
    <row r="4" spans="1:21" s="66" customFormat="1" ht="15.75" customHeight="1">
      <c r="A4" s="793" t="s">
        <v>96</v>
      </c>
      <c r="B4" s="767" t="s">
        <v>110</v>
      </c>
      <c r="C4" s="763" t="s">
        <v>1522</v>
      </c>
      <c r="D4" s="763" t="s">
        <v>1523</v>
      </c>
      <c r="E4" s="763" t="s">
        <v>86</v>
      </c>
      <c r="F4" s="763" t="s">
        <v>391</v>
      </c>
      <c r="G4" s="763" t="s">
        <v>87</v>
      </c>
      <c r="H4" s="770" t="s">
        <v>99</v>
      </c>
      <c r="I4" s="775"/>
      <c r="J4" s="775"/>
      <c r="K4" s="775"/>
      <c r="L4" s="775"/>
      <c r="M4" s="775"/>
      <c r="N4" s="775"/>
      <c r="O4" s="771"/>
      <c r="P4" s="776" t="s">
        <v>100</v>
      </c>
      <c r="Q4" s="777"/>
      <c r="R4" s="767" t="s">
        <v>102</v>
      </c>
      <c r="S4" s="767" t="s">
        <v>109</v>
      </c>
      <c r="T4" s="767" t="s">
        <v>108</v>
      </c>
      <c r="U4" s="772" t="s">
        <v>88</v>
      </c>
    </row>
    <row r="5" spans="1:21" s="66" customFormat="1" ht="15" customHeight="1">
      <c r="A5" s="793"/>
      <c r="B5" s="768"/>
      <c r="C5" s="764"/>
      <c r="D5" s="764"/>
      <c r="E5" s="764"/>
      <c r="F5" s="764"/>
      <c r="G5" s="764"/>
      <c r="H5" s="770" t="s">
        <v>103</v>
      </c>
      <c r="I5" s="771"/>
      <c r="J5" s="770" t="s">
        <v>104</v>
      </c>
      <c r="K5" s="771"/>
      <c r="L5" s="770" t="s">
        <v>105</v>
      </c>
      <c r="M5" s="771"/>
      <c r="N5" s="770" t="s">
        <v>106</v>
      </c>
      <c r="O5" s="771"/>
      <c r="P5" s="778"/>
      <c r="Q5" s="779"/>
      <c r="R5" s="768"/>
      <c r="S5" s="768"/>
      <c r="T5" s="768"/>
      <c r="U5" s="773"/>
    </row>
    <row r="6" spans="1:21" s="67" customFormat="1" ht="25.5">
      <c r="A6" s="794"/>
      <c r="B6" s="769"/>
      <c r="C6" s="765"/>
      <c r="D6" s="765"/>
      <c r="E6" s="765"/>
      <c r="F6" s="765"/>
      <c r="G6" s="765"/>
      <c r="H6" s="524" t="s">
        <v>107</v>
      </c>
      <c r="I6" s="524" t="s">
        <v>12</v>
      </c>
      <c r="J6" s="524" t="s">
        <v>107</v>
      </c>
      <c r="K6" s="524" t="s">
        <v>12</v>
      </c>
      <c r="L6" s="524" t="s">
        <v>107</v>
      </c>
      <c r="M6" s="524" t="s">
        <v>12</v>
      </c>
      <c r="N6" s="524" t="s">
        <v>107</v>
      </c>
      <c r="O6" s="524" t="s">
        <v>12</v>
      </c>
      <c r="P6" s="524" t="s">
        <v>107</v>
      </c>
      <c r="Q6" s="524" t="s">
        <v>12</v>
      </c>
      <c r="R6" s="769"/>
      <c r="S6" s="769"/>
      <c r="T6" s="769"/>
      <c r="U6" s="774"/>
    </row>
    <row r="7" spans="1:21" s="67" customFormat="1">
      <c r="A7" s="537"/>
      <c r="B7" s="539"/>
      <c r="C7" s="527"/>
      <c r="D7" s="527"/>
      <c r="E7" s="527"/>
      <c r="F7" s="528"/>
      <c r="G7" s="527"/>
      <c r="H7" s="529"/>
      <c r="I7" s="529"/>
      <c r="J7" s="529"/>
      <c r="K7" s="529"/>
      <c r="L7" s="529"/>
      <c r="M7" s="529"/>
      <c r="N7" s="529"/>
      <c r="O7" s="529"/>
      <c r="P7" s="529"/>
      <c r="Q7" s="529"/>
      <c r="R7" s="530"/>
      <c r="S7" s="530"/>
      <c r="T7" s="530"/>
      <c r="U7" s="531"/>
    </row>
    <row r="8" spans="1:21">
      <c r="A8" s="792" t="s">
        <v>1398</v>
      </c>
      <c r="B8" s="795" t="s">
        <v>111</v>
      </c>
      <c r="C8" s="567"/>
      <c r="D8" s="567"/>
      <c r="E8" s="567"/>
      <c r="F8" s="567"/>
      <c r="G8" s="568"/>
      <c r="H8" s="569"/>
      <c r="I8" s="570"/>
      <c r="J8" s="569"/>
      <c r="K8" s="570"/>
      <c r="L8" s="569"/>
      <c r="M8" s="570"/>
      <c r="N8" s="569"/>
      <c r="O8" s="570"/>
      <c r="P8" s="368">
        <f>H8+J8+L8+N8</f>
        <v>0</v>
      </c>
      <c r="Q8" s="369">
        <f>I8+K8+M8+O8</f>
        <v>0</v>
      </c>
      <c r="R8" s="331"/>
      <c r="S8" s="331"/>
      <c r="T8" s="331"/>
      <c r="U8" s="331"/>
    </row>
    <row r="9" spans="1:21">
      <c r="A9" s="792"/>
      <c r="B9" s="795"/>
      <c r="C9" s="567"/>
      <c r="D9" s="567"/>
      <c r="E9" s="567"/>
      <c r="F9" s="567"/>
      <c r="G9" s="568"/>
      <c r="H9" s="569"/>
      <c r="I9" s="570"/>
      <c r="J9" s="569"/>
      <c r="K9" s="570"/>
      <c r="L9" s="569"/>
      <c r="M9" s="570"/>
      <c r="N9" s="569"/>
      <c r="O9" s="570"/>
      <c r="P9" s="368">
        <f t="shared" ref="P9:P26" si="0">H9+J9+L9+N9</f>
        <v>0</v>
      </c>
      <c r="Q9" s="369">
        <f t="shared" ref="Q9:Q26" si="1">I9+K9+M9+O9</f>
        <v>0</v>
      </c>
      <c r="R9" s="331"/>
      <c r="S9" s="331"/>
      <c r="T9" s="331"/>
      <c r="U9" s="331"/>
    </row>
    <row r="10" spans="1:21">
      <c r="A10" s="792"/>
      <c r="B10" s="795"/>
      <c r="C10" s="567"/>
      <c r="D10" s="567"/>
      <c r="E10" s="567"/>
      <c r="F10" s="567"/>
      <c r="G10" s="568"/>
      <c r="H10" s="569"/>
      <c r="I10" s="570"/>
      <c r="J10" s="569"/>
      <c r="K10" s="570"/>
      <c r="L10" s="569"/>
      <c r="M10" s="570"/>
      <c r="N10" s="569"/>
      <c r="O10" s="570"/>
      <c r="P10" s="368">
        <f t="shared" si="0"/>
        <v>0</v>
      </c>
      <c r="Q10" s="369">
        <f t="shared" si="1"/>
        <v>0</v>
      </c>
      <c r="R10" s="331"/>
      <c r="S10" s="331"/>
      <c r="T10" s="331"/>
      <c r="U10" s="331"/>
    </row>
    <row r="11" spans="1:21">
      <c r="A11" s="792"/>
      <c r="B11" s="795"/>
      <c r="C11" s="567"/>
      <c r="D11" s="567"/>
      <c r="E11" s="567"/>
      <c r="F11" s="567"/>
      <c r="G11" s="568"/>
      <c r="H11" s="569"/>
      <c r="I11" s="570"/>
      <c r="J11" s="569"/>
      <c r="K11" s="570"/>
      <c r="L11" s="569"/>
      <c r="M11" s="570"/>
      <c r="N11" s="569"/>
      <c r="O11" s="570"/>
      <c r="P11" s="368">
        <f t="shared" si="0"/>
        <v>0</v>
      </c>
      <c r="Q11" s="369">
        <f t="shared" si="1"/>
        <v>0</v>
      </c>
      <c r="R11" s="331"/>
      <c r="S11" s="331"/>
      <c r="T11" s="331"/>
      <c r="U11" s="331"/>
    </row>
    <row r="12" spans="1:21">
      <c r="A12" s="792"/>
      <c r="B12" s="795"/>
      <c r="C12" s="567"/>
      <c r="D12" s="567"/>
      <c r="E12" s="567"/>
      <c r="F12" s="567"/>
      <c r="G12" s="568"/>
      <c r="H12" s="569"/>
      <c r="I12" s="570"/>
      <c r="J12" s="569"/>
      <c r="K12" s="570"/>
      <c r="L12" s="569"/>
      <c r="M12" s="570"/>
      <c r="N12" s="569"/>
      <c r="O12" s="570"/>
      <c r="P12" s="368">
        <f t="shared" si="0"/>
        <v>0</v>
      </c>
      <c r="Q12" s="369">
        <f t="shared" si="1"/>
        <v>0</v>
      </c>
      <c r="R12" s="331"/>
      <c r="S12" s="331"/>
      <c r="T12" s="331"/>
      <c r="U12" s="331"/>
    </row>
    <row r="13" spans="1:21">
      <c r="A13" s="792"/>
      <c r="B13" s="795"/>
      <c r="C13" s="567"/>
      <c r="D13" s="567"/>
      <c r="E13" s="567"/>
      <c r="F13" s="567"/>
      <c r="G13" s="568"/>
      <c r="H13" s="569"/>
      <c r="I13" s="570"/>
      <c r="J13" s="569"/>
      <c r="K13" s="570"/>
      <c r="L13" s="569"/>
      <c r="M13" s="570"/>
      <c r="N13" s="569"/>
      <c r="O13" s="570"/>
      <c r="P13" s="368">
        <f t="shared" si="0"/>
        <v>0</v>
      </c>
      <c r="Q13" s="369">
        <f t="shared" si="1"/>
        <v>0</v>
      </c>
      <c r="R13" s="331"/>
      <c r="S13" s="331"/>
      <c r="T13" s="331"/>
      <c r="U13" s="331"/>
    </row>
    <row r="14" spans="1:21" ht="171" customHeight="1">
      <c r="A14" s="792"/>
      <c r="B14" s="795" t="s">
        <v>112</v>
      </c>
      <c r="C14" s="571" t="s">
        <v>1588</v>
      </c>
      <c r="D14" s="571" t="s">
        <v>1874</v>
      </c>
      <c r="E14" s="571" t="s">
        <v>1875</v>
      </c>
      <c r="F14" s="567" t="s">
        <v>1785</v>
      </c>
      <c r="G14" s="572" t="s">
        <v>1691</v>
      </c>
      <c r="H14" s="569">
        <v>0</v>
      </c>
      <c r="I14" s="570">
        <v>0</v>
      </c>
      <c r="J14" s="569">
        <v>3</v>
      </c>
      <c r="K14" s="570">
        <v>0</v>
      </c>
      <c r="L14" s="569">
        <v>3</v>
      </c>
      <c r="M14" s="570">
        <v>0</v>
      </c>
      <c r="N14" s="569">
        <v>3</v>
      </c>
      <c r="O14" s="570">
        <v>0</v>
      </c>
      <c r="P14" s="500">
        <f t="shared" si="0"/>
        <v>9</v>
      </c>
      <c r="Q14" s="369">
        <f t="shared" si="1"/>
        <v>0</v>
      </c>
      <c r="R14" s="493" t="s">
        <v>1877</v>
      </c>
      <c r="S14" s="493" t="s">
        <v>1876</v>
      </c>
      <c r="T14" s="493" t="s">
        <v>1830</v>
      </c>
      <c r="U14" s="493" t="s">
        <v>1834</v>
      </c>
    </row>
    <row r="15" spans="1:21">
      <c r="A15" s="792"/>
      <c r="B15" s="795"/>
      <c r="C15" s="567"/>
      <c r="D15" s="567"/>
      <c r="E15" s="567"/>
      <c r="F15" s="567"/>
      <c r="G15" s="568"/>
      <c r="H15" s="569"/>
      <c r="I15" s="570"/>
      <c r="J15" s="569"/>
      <c r="K15" s="570"/>
      <c r="L15" s="569"/>
      <c r="M15" s="570"/>
      <c r="N15" s="569"/>
      <c r="O15" s="570"/>
      <c r="P15" s="368">
        <f t="shared" si="0"/>
        <v>0</v>
      </c>
      <c r="Q15" s="369">
        <f t="shared" si="1"/>
        <v>0</v>
      </c>
      <c r="R15" s="331"/>
      <c r="S15" s="331"/>
      <c r="T15" s="331"/>
      <c r="U15" s="331"/>
    </row>
    <row r="16" spans="1:21">
      <c r="A16" s="792"/>
      <c r="B16" s="795"/>
      <c r="C16" s="567"/>
      <c r="D16" s="567"/>
      <c r="E16" s="567"/>
      <c r="F16" s="567"/>
      <c r="G16" s="568"/>
      <c r="H16" s="569"/>
      <c r="I16" s="570"/>
      <c r="J16" s="569"/>
      <c r="K16" s="570"/>
      <c r="L16" s="569"/>
      <c r="M16" s="570"/>
      <c r="N16" s="569"/>
      <c r="O16" s="570"/>
      <c r="P16" s="368">
        <f t="shared" si="0"/>
        <v>0</v>
      </c>
      <c r="Q16" s="369">
        <f t="shared" si="1"/>
        <v>0</v>
      </c>
      <c r="R16" s="331"/>
      <c r="S16" s="331"/>
      <c r="T16" s="331"/>
      <c r="U16" s="331"/>
    </row>
    <row r="17" spans="1:21">
      <c r="A17" s="792"/>
      <c r="B17" s="795"/>
      <c r="C17" s="567"/>
      <c r="D17" s="567"/>
      <c r="E17" s="567"/>
      <c r="F17" s="567"/>
      <c r="G17" s="568"/>
      <c r="H17" s="569"/>
      <c r="I17" s="570"/>
      <c r="J17" s="569"/>
      <c r="K17" s="570"/>
      <c r="L17" s="569"/>
      <c r="M17" s="570"/>
      <c r="N17" s="569"/>
      <c r="O17" s="570"/>
      <c r="P17" s="368">
        <f t="shared" si="0"/>
        <v>0</v>
      </c>
      <c r="Q17" s="369">
        <f t="shared" si="1"/>
        <v>0</v>
      </c>
      <c r="R17" s="331"/>
      <c r="S17" s="331"/>
      <c r="T17" s="331"/>
      <c r="U17" s="331"/>
    </row>
    <row r="18" spans="1:21">
      <c r="A18" s="792"/>
      <c r="B18" s="795"/>
      <c r="C18" s="567"/>
      <c r="D18" s="567"/>
      <c r="E18" s="567"/>
      <c r="F18" s="567"/>
      <c r="G18" s="568"/>
      <c r="H18" s="569"/>
      <c r="I18" s="570"/>
      <c r="J18" s="569"/>
      <c r="K18" s="570"/>
      <c r="L18" s="569"/>
      <c r="M18" s="570"/>
      <c r="N18" s="569"/>
      <c r="O18" s="570"/>
      <c r="P18" s="368">
        <f t="shared" si="0"/>
        <v>0</v>
      </c>
      <c r="Q18" s="369">
        <f t="shared" si="1"/>
        <v>0</v>
      </c>
      <c r="R18" s="331"/>
      <c r="S18" s="331"/>
      <c r="T18" s="331"/>
      <c r="U18" s="331"/>
    </row>
    <row r="19" spans="1:21">
      <c r="A19" s="792"/>
      <c r="B19" s="795"/>
      <c r="C19" s="567"/>
      <c r="D19" s="567"/>
      <c r="E19" s="567"/>
      <c r="F19" s="567"/>
      <c r="G19" s="568"/>
      <c r="H19" s="569"/>
      <c r="I19" s="570"/>
      <c r="J19" s="569"/>
      <c r="K19" s="570"/>
      <c r="L19" s="569"/>
      <c r="M19" s="570"/>
      <c r="N19" s="569"/>
      <c r="O19" s="570"/>
      <c r="P19" s="368">
        <f t="shared" si="0"/>
        <v>0</v>
      </c>
      <c r="Q19" s="369">
        <f t="shared" si="1"/>
        <v>0</v>
      </c>
      <c r="R19" s="331"/>
      <c r="S19" s="331"/>
      <c r="T19" s="331"/>
      <c r="U19" s="331"/>
    </row>
    <row r="20" spans="1:21">
      <c r="A20" s="792"/>
      <c r="B20" s="795" t="s">
        <v>1399</v>
      </c>
      <c r="C20" s="567"/>
      <c r="D20" s="567"/>
      <c r="E20" s="567"/>
      <c r="F20" s="567"/>
      <c r="G20" s="568"/>
      <c r="H20" s="569"/>
      <c r="I20" s="570"/>
      <c r="J20" s="569"/>
      <c r="K20" s="570"/>
      <c r="L20" s="569"/>
      <c r="M20" s="570"/>
      <c r="N20" s="569"/>
      <c r="O20" s="570"/>
      <c r="P20" s="368">
        <f t="shared" si="0"/>
        <v>0</v>
      </c>
      <c r="Q20" s="369">
        <f t="shared" si="1"/>
        <v>0</v>
      </c>
      <c r="R20" s="331"/>
      <c r="S20" s="331"/>
      <c r="T20" s="331"/>
      <c r="U20" s="331"/>
    </row>
    <row r="21" spans="1:21">
      <c r="A21" s="792"/>
      <c r="B21" s="795"/>
      <c r="C21" s="567"/>
      <c r="D21" s="567"/>
      <c r="E21" s="567"/>
      <c r="F21" s="567"/>
      <c r="G21" s="568"/>
      <c r="H21" s="569"/>
      <c r="I21" s="570"/>
      <c r="J21" s="569"/>
      <c r="K21" s="570"/>
      <c r="L21" s="569"/>
      <c r="M21" s="570"/>
      <c r="N21" s="569"/>
      <c r="O21" s="570"/>
      <c r="P21" s="368">
        <f t="shared" si="0"/>
        <v>0</v>
      </c>
      <c r="Q21" s="369">
        <f t="shared" si="1"/>
        <v>0</v>
      </c>
      <c r="R21" s="331"/>
      <c r="S21" s="331"/>
      <c r="T21" s="331"/>
      <c r="U21" s="331"/>
    </row>
    <row r="22" spans="1:21">
      <c r="A22" s="792"/>
      <c r="B22" s="795"/>
      <c r="C22" s="567"/>
      <c r="D22" s="567"/>
      <c r="E22" s="567"/>
      <c r="F22" s="567"/>
      <c r="G22" s="568"/>
      <c r="H22" s="569"/>
      <c r="I22" s="570"/>
      <c r="J22" s="569"/>
      <c r="K22" s="570"/>
      <c r="L22" s="569"/>
      <c r="M22" s="570"/>
      <c r="N22" s="569"/>
      <c r="O22" s="570"/>
      <c r="P22" s="368">
        <f t="shared" si="0"/>
        <v>0</v>
      </c>
      <c r="Q22" s="369">
        <f t="shared" si="1"/>
        <v>0</v>
      </c>
      <c r="R22" s="331"/>
      <c r="S22" s="331"/>
      <c r="T22" s="331"/>
      <c r="U22" s="331"/>
    </row>
    <row r="23" spans="1:21">
      <c r="A23" s="792"/>
      <c r="B23" s="795"/>
      <c r="C23" s="567"/>
      <c r="D23" s="567"/>
      <c r="E23" s="567"/>
      <c r="F23" s="567"/>
      <c r="G23" s="568"/>
      <c r="H23" s="569"/>
      <c r="I23" s="570"/>
      <c r="J23" s="569"/>
      <c r="K23" s="570"/>
      <c r="L23" s="569"/>
      <c r="M23" s="570"/>
      <c r="N23" s="569"/>
      <c r="O23" s="570"/>
      <c r="P23" s="368">
        <f t="shared" si="0"/>
        <v>0</v>
      </c>
      <c r="Q23" s="369">
        <f t="shared" si="1"/>
        <v>0</v>
      </c>
      <c r="R23" s="331"/>
      <c r="S23" s="331"/>
      <c r="T23" s="331"/>
      <c r="U23" s="331"/>
    </row>
    <row r="24" spans="1:21">
      <c r="A24" s="792"/>
      <c r="B24" s="795"/>
      <c r="C24" s="573"/>
      <c r="D24" s="573"/>
      <c r="E24" s="567"/>
      <c r="F24" s="567"/>
      <c r="G24" s="568"/>
      <c r="H24" s="569"/>
      <c r="I24" s="570"/>
      <c r="J24" s="569"/>
      <c r="K24" s="570"/>
      <c r="L24" s="569"/>
      <c r="M24" s="570"/>
      <c r="N24" s="569"/>
      <c r="O24" s="570"/>
      <c r="P24" s="368">
        <f t="shared" si="0"/>
        <v>0</v>
      </c>
      <c r="Q24" s="369">
        <f t="shared" si="1"/>
        <v>0</v>
      </c>
      <c r="R24" s="331"/>
      <c r="S24" s="331"/>
      <c r="T24" s="331"/>
      <c r="U24" s="331"/>
    </row>
    <row r="25" spans="1:21">
      <c r="A25" s="792"/>
      <c r="B25" s="795"/>
      <c r="C25" s="573"/>
      <c r="D25" s="573"/>
      <c r="E25" s="567"/>
      <c r="F25" s="567"/>
      <c r="G25" s="568"/>
      <c r="H25" s="569"/>
      <c r="I25" s="570"/>
      <c r="J25" s="569"/>
      <c r="K25" s="570"/>
      <c r="L25" s="569"/>
      <c r="M25" s="570"/>
      <c r="N25" s="569"/>
      <c r="O25" s="570"/>
      <c r="P25" s="368">
        <f t="shared" si="0"/>
        <v>0</v>
      </c>
      <c r="Q25" s="369">
        <f t="shared" si="1"/>
        <v>0</v>
      </c>
      <c r="R25" s="331"/>
      <c r="S25" s="331"/>
      <c r="T25" s="331"/>
      <c r="U25" s="331"/>
    </row>
    <row r="26" spans="1:21">
      <c r="A26" s="792"/>
      <c r="B26" s="795"/>
      <c r="C26" s="567"/>
      <c r="D26" s="567"/>
      <c r="E26" s="567"/>
      <c r="F26" s="567"/>
      <c r="G26" s="568"/>
      <c r="H26" s="569"/>
      <c r="I26" s="570"/>
      <c r="J26" s="569"/>
      <c r="K26" s="570"/>
      <c r="L26" s="569"/>
      <c r="M26" s="570"/>
      <c r="N26" s="569"/>
      <c r="O26" s="570"/>
      <c r="P26" s="368">
        <f t="shared" si="0"/>
        <v>0</v>
      </c>
      <c r="Q26" s="369">
        <f t="shared" si="1"/>
        <v>0</v>
      </c>
      <c r="R26" s="331"/>
      <c r="S26" s="331"/>
      <c r="T26" s="331"/>
      <c r="U26" s="331"/>
    </row>
    <row r="27" spans="1:21" s="276" customFormat="1" ht="15.75">
      <c r="A27" s="562"/>
      <c r="B27" s="564"/>
      <c r="C27" s="563" t="s">
        <v>113</v>
      </c>
      <c r="D27" s="564"/>
      <c r="E27" s="564"/>
      <c r="F27" s="564"/>
      <c r="G27" s="565"/>
      <c r="H27" s="560">
        <f t="shared" ref="H27:Q27" si="2">SUM(H8:H26)</f>
        <v>0</v>
      </c>
      <c r="I27" s="559">
        <f t="shared" si="2"/>
        <v>0</v>
      </c>
      <c r="J27" s="560">
        <f t="shared" si="2"/>
        <v>3</v>
      </c>
      <c r="K27" s="559">
        <f t="shared" si="2"/>
        <v>0</v>
      </c>
      <c r="L27" s="560">
        <f t="shared" si="2"/>
        <v>3</v>
      </c>
      <c r="M27" s="559">
        <f t="shared" si="2"/>
        <v>0</v>
      </c>
      <c r="N27" s="560">
        <f t="shared" si="2"/>
        <v>3</v>
      </c>
      <c r="O27" s="559">
        <f t="shared" si="2"/>
        <v>0</v>
      </c>
      <c r="P27" s="559">
        <f t="shared" si="2"/>
        <v>9</v>
      </c>
      <c r="Q27" s="559">
        <f t="shared" si="2"/>
        <v>0</v>
      </c>
      <c r="R27" s="560"/>
      <c r="S27" s="560"/>
      <c r="T27" s="560"/>
      <c r="U27" s="560"/>
    </row>
    <row r="28" spans="1:21">
      <c r="I28"/>
      <c r="K28"/>
      <c r="M28"/>
      <c r="O28"/>
      <c r="Q28"/>
    </row>
    <row r="29" spans="1:21">
      <c r="I29"/>
      <c r="K29"/>
      <c r="M29"/>
      <c r="O29"/>
      <c r="Q29"/>
    </row>
    <row r="30" spans="1:21">
      <c r="C30" s="436"/>
      <c r="I30"/>
      <c r="K30"/>
      <c r="M30"/>
      <c r="O30"/>
      <c r="Q30"/>
    </row>
    <row r="31" spans="1:21">
      <c r="C31" s="436"/>
      <c r="I31"/>
      <c r="K31"/>
      <c r="M31"/>
      <c r="O31"/>
      <c r="Q31"/>
    </row>
    <row r="32" spans="1:21">
      <c r="C32" s="436"/>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zoomScale="70" zoomScaleNormal="70" workbookViewId="0">
      <pane ySplit="5" topLeftCell="A6" activePane="bottomLeft" state="frozen"/>
      <selection activeCell="R5" sqref="R5"/>
      <selection pane="bottomLeft" activeCell="S34" sqref="S34"/>
    </sheetView>
  </sheetViews>
  <sheetFormatPr baseColWidth="10" defaultRowHeight="15"/>
  <cols>
    <col min="1" max="2" width="35.7109375" customWidth="1"/>
    <col min="3" max="3" width="27.42578125" customWidth="1"/>
    <col min="4" max="4" width="27.42578125" style="436" customWidth="1"/>
    <col min="5" max="7" width="27.42578125" customWidth="1"/>
    <col min="8" max="8" width="15.28515625" customWidth="1"/>
    <col min="9" max="9" width="11.5703125" style="231"/>
    <col min="10" max="10" width="15.28515625" customWidth="1"/>
    <col min="11" max="11" width="18.85546875" style="231" customWidth="1"/>
    <col min="13" max="13" width="11.5703125" style="231"/>
    <col min="15" max="15" width="11.5703125" style="231"/>
    <col min="16" max="16" width="15.28515625" customWidth="1"/>
    <col min="17" max="17" width="18.28515625" style="231" customWidth="1"/>
    <col min="18" max="18" width="14.140625" hidden="1" customWidth="1"/>
    <col min="19" max="21" width="14.140625" customWidth="1"/>
    <col min="22" max="22" width="17" customWidth="1"/>
  </cols>
  <sheetData>
    <row r="1" spans="1:22" ht="18.75">
      <c r="B1" s="473" t="s">
        <v>1591</v>
      </c>
      <c r="C1" s="473" t="s">
        <v>1592</v>
      </c>
      <c r="D1" s="473" t="s">
        <v>1593</v>
      </c>
      <c r="E1" s="473" t="s">
        <v>1594</v>
      </c>
      <c r="F1" s="274"/>
      <c r="G1" s="274"/>
      <c r="H1" s="274" t="s">
        <v>478</v>
      </c>
      <c r="J1" s="274"/>
      <c r="K1" s="274"/>
      <c r="L1" s="274"/>
      <c r="M1" s="274"/>
      <c r="N1" s="274"/>
      <c r="O1" s="274"/>
      <c r="P1" s="274"/>
      <c r="Q1" s="274"/>
      <c r="R1" s="274"/>
      <c r="S1" s="274"/>
      <c r="T1" s="274"/>
      <c r="U1" s="274"/>
      <c r="V1" s="274"/>
    </row>
    <row r="2" spans="1:22">
      <c r="A2" s="262" t="s">
        <v>1339</v>
      </c>
      <c r="B2" s="262"/>
      <c r="C2" s="262"/>
      <c r="D2" s="262"/>
      <c r="E2" s="262"/>
      <c r="F2" s="262"/>
      <c r="G2" s="262"/>
      <c r="H2" s="262"/>
      <c r="I2" s="262"/>
      <c r="J2" s="262"/>
      <c r="K2" s="262"/>
      <c r="L2" s="262"/>
      <c r="M2" s="262"/>
      <c r="N2" s="262"/>
      <c r="O2" s="262"/>
      <c r="P2" s="262"/>
      <c r="Q2" s="262"/>
      <c r="R2" s="262"/>
      <c r="S2" s="262"/>
      <c r="T2" s="262"/>
      <c r="U2" s="262"/>
      <c r="V2" s="262"/>
    </row>
    <row r="3" spans="1:22" ht="15" customHeight="1">
      <c r="A3" s="733" t="s">
        <v>96</v>
      </c>
      <c r="B3" s="735" t="s">
        <v>110</v>
      </c>
      <c r="C3" s="745" t="s">
        <v>1522</v>
      </c>
      <c r="D3" s="745" t="s">
        <v>1523</v>
      </c>
      <c r="E3" s="745" t="s">
        <v>86</v>
      </c>
      <c r="F3" s="745" t="s">
        <v>391</v>
      </c>
      <c r="G3" s="745" t="s">
        <v>87</v>
      </c>
      <c r="H3" s="748" t="s">
        <v>99</v>
      </c>
      <c r="I3" s="750"/>
      <c r="J3" s="750"/>
      <c r="K3" s="750"/>
      <c r="L3" s="750"/>
      <c r="M3" s="750"/>
      <c r="N3" s="750"/>
      <c r="O3" s="749"/>
      <c r="P3" s="754" t="s">
        <v>100</v>
      </c>
      <c r="Q3" s="755"/>
      <c r="R3" s="735" t="s">
        <v>101</v>
      </c>
      <c r="S3" s="735" t="s">
        <v>102</v>
      </c>
      <c r="T3" s="735" t="s">
        <v>109</v>
      </c>
      <c r="U3" s="735" t="s">
        <v>108</v>
      </c>
      <c r="V3" s="751" t="s">
        <v>88</v>
      </c>
    </row>
    <row r="4" spans="1:22" ht="15" customHeight="1">
      <c r="A4" s="733"/>
      <c r="B4" s="733"/>
      <c r="C4" s="746"/>
      <c r="D4" s="746"/>
      <c r="E4" s="746"/>
      <c r="F4" s="746"/>
      <c r="G4" s="746"/>
      <c r="H4" s="748" t="s">
        <v>103</v>
      </c>
      <c r="I4" s="749"/>
      <c r="J4" s="748" t="s">
        <v>104</v>
      </c>
      <c r="K4" s="749"/>
      <c r="L4" s="748" t="s">
        <v>105</v>
      </c>
      <c r="M4" s="749"/>
      <c r="N4" s="748" t="s">
        <v>106</v>
      </c>
      <c r="O4" s="749"/>
      <c r="P4" s="756"/>
      <c r="Q4" s="757"/>
      <c r="R4" s="733"/>
      <c r="S4" s="733"/>
      <c r="T4" s="733"/>
      <c r="U4" s="733"/>
      <c r="V4" s="752"/>
    </row>
    <row r="5" spans="1:22" ht="25.5">
      <c r="A5" s="734"/>
      <c r="B5" s="734"/>
      <c r="C5" s="747"/>
      <c r="D5" s="747"/>
      <c r="E5" s="747"/>
      <c r="F5" s="747"/>
      <c r="G5" s="747"/>
      <c r="H5" s="412" t="s">
        <v>107</v>
      </c>
      <c r="I5" s="412" t="s">
        <v>12</v>
      </c>
      <c r="J5" s="412" t="s">
        <v>107</v>
      </c>
      <c r="K5" s="412" t="s">
        <v>12</v>
      </c>
      <c r="L5" s="412" t="s">
        <v>107</v>
      </c>
      <c r="M5" s="412" t="s">
        <v>12</v>
      </c>
      <c r="N5" s="412" t="s">
        <v>107</v>
      </c>
      <c r="O5" s="412" t="s">
        <v>12</v>
      </c>
      <c r="P5" s="412" t="s">
        <v>107</v>
      </c>
      <c r="Q5" s="412" t="s">
        <v>12</v>
      </c>
      <c r="R5" s="734"/>
      <c r="S5" s="734"/>
      <c r="T5" s="734"/>
      <c r="U5" s="734"/>
      <c r="V5" s="753"/>
    </row>
    <row r="6" spans="1:22" s="343" customFormat="1" ht="15.75">
      <c r="A6" s="413"/>
      <c r="B6" s="414"/>
      <c r="C6" s="415"/>
      <c r="D6" s="415"/>
      <c r="E6" s="415"/>
      <c r="F6" s="416"/>
      <c r="G6" s="415"/>
      <c r="H6" s="417"/>
      <c r="I6" s="417"/>
      <c r="J6" s="417"/>
      <c r="K6" s="417"/>
      <c r="L6" s="417"/>
      <c r="M6" s="417"/>
      <c r="N6" s="417"/>
      <c r="O6" s="417"/>
      <c r="P6" s="417"/>
      <c r="Q6" s="417"/>
      <c r="R6" s="418"/>
      <c r="S6" s="418"/>
      <c r="T6" s="418"/>
      <c r="U6" s="418"/>
      <c r="V6" s="419"/>
    </row>
    <row r="7" spans="1:22" ht="15.75">
      <c r="A7" s="796" t="s">
        <v>1435</v>
      </c>
      <c r="B7" s="758" t="s">
        <v>1340</v>
      </c>
      <c r="C7" s="74"/>
      <c r="D7" s="74"/>
      <c r="E7" s="310"/>
      <c r="F7" s="310"/>
      <c r="G7" s="268"/>
      <c r="H7" s="335"/>
      <c r="I7" s="336"/>
      <c r="J7" s="335"/>
      <c r="K7" s="336"/>
      <c r="L7" s="335"/>
      <c r="M7" s="336"/>
      <c r="N7" s="335"/>
      <c r="O7" s="336"/>
      <c r="P7" s="370">
        <f>H7+J7+L7+N7</f>
        <v>0</v>
      </c>
      <c r="Q7" s="371">
        <f>I7+K7+M7+O7</f>
        <v>0</v>
      </c>
      <c r="R7" s="310"/>
      <c r="S7" s="310"/>
      <c r="T7" s="310"/>
      <c r="U7" s="310"/>
      <c r="V7" s="310"/>
    </row>
    <row r="8" spans="1:22" s="343" customFormat="1" ht="15.75">
      <c r="A8" s="796"/>
      <c r="B8" s="759"/>
      <c r="C8" s="74"/>
      <c r="D8" s="74"/>
      <c r="E8" s="310"/>
      <c r="F8" s="310"/>
      <c r="G8" s="268"/>
      <c r="H8" s="335"/>
      <c r="I8" s="336"/>
      <c r="J8" s="335"/>
      <c r="K8" s="336"/>
      <c r="L8" s="335"/>
      <c r="M8" s="336"/>
      <c r="N8" s="335"/>
      <c r="O8" s="336"/>
      <c r="P8" s="370">
        <f t="shared" ref="P8:P33" si="0">H8+J8+L8+N8</f>
        <v>0</v>
      </c>
      <c r="Q8" s="371">
        <f t="shared" ref="Q8:Q33" si="1">I8+K8+M8+O8</f>
        <v>0</v>
      </c>
      <c r="R8" s="310"/>
      <c r="S8" s="310"/>
      <c r="T8" s="310"/>
      <c r="U8" s="310"/>
      <c r="V8" s="310"/>
    </row>
    <row r="9" spans="1:22" s="343" customFormat="1" ht="15.75">
      <c r="A9" s="796"/>
      <c r="B9" s="759"/>
      <c r="C9" s="74"/>
      <c r="D9" s="74"/>
      <c r="E9" s="310"/>
      <c r="F9" s="310"/>
      <c r="G9" s="268"/>
      <c r="H9" s="335"/>
      <c r="I9" s="336"/>
      <c r="J9" s="335"/>
      <c r="K9" s="336"/>
      <c r="L9" s="335"/>
      <c r="M9" s="336"/>
      <c r="N9" s="335"/>
      <c r="O9" s="336"/>
      <c r="P9" s="370">
        <f t="shared" si="0"/>
        <v>0</v>
      </c>
      <c r="Q9" s="371">
        <f t="shared" si="1"/>
        <v>0</v>
      </c>
      <c r="R9" s="310"/>
      <c r="S9" s="310"/>
      <c r="T9" s="310"/>
      <c r="U9" s="310"/>
      <c r="V9" s="310"/>
    </row>
    <row r="10" spans="1:22" ht="15.75">
      <c r="A10" s="796"/>
      <c r="B10" s="759"/>
      <c r="C10" s="74"/>
      <c r="D10" s="74"/>
      <c r="E10" s="310"/>
      <c r="F10" s="310"/>
      <c r="G10" s="268"/>
      <c r="H10" s="335"/>
      <c r="I10" s="336"/>
      <c r="J10" s="335"/>
      <c r="K10" s="336"/>
      <c r="L10" s="335"/>
      <c r="M10" s="336"/>
      <c r="N10" s="335"/>
      <c r="O10" s="336"/>
      <c r="P10" s="370">
        <f t="shared" si="0"/>
        <v>0</v>
      </c>
      <c r="Q10" s="371">
        <f t="shared" si="1"/>
        <v>0</v>
      </c>
      <c r="R10" s="310"/>
      <c r="S10" s="310"/>
      <c r="T10" s="310"/>
      <c r="U10" s="310"/>
      <c r="V10" s="310"/>
    </row>
    <row r="11" spans="1:22" ht="15.75">
      <c r="A11" s="796"/>
      <c r="B11" s="759"/>
      <c r="C11" s="74"/>
      <c r="D11" s="74"/>
      <c r="E11" s="310"/>
      <c r="F11" s="310"/>
      <c r="G11" s="268"/>
      <c r="H11" s="335"/>
      <c r="I11" s="336"/>
      <c r="J11" s="335"/>
      <c r="K11" s="336"/>
      <c r="L11" s="335"/>
      <c r="M11" s="336"/>
      <c r="N11" s="335"/>
      <c r="O11" s="336"/>
      <c r="P11" s="370">
        <f t="shared" si="0"/>
        <v>0</v>
      </c>
      <c r="Q11" s="371">
        <f t="shared" si="1"/>
        <v>0</v>
      </c>
      <c r="R11" s="310"/>
      <c r="S11" s="310"/>
      <c r="T11" s="310"/>
      <c r="U11" s="310"/>
      <c r="V11" s="310"/>
    </row>
    <row r="12" spans="1:22" ht="15.75">
      <c r="A12" s="796"/>
      <c r="B12" s="787"/>
      <c r="C12" s="74"/>
      <c r="D12" s="74"/>
      <c r="E12" s="310"/>
      <c r="F12" s="310"/>
      <c r="G12" s="268"/>
      <c r="H12" s="335"/>
      <c r="I12" s="336"/>
      <c r="J12" s="335"/>
      <c r="K12" s="336"/>
      <c r="L12" s="335"/>
      <c r="M12" s="336"/>
      <c r="N12" s="335"/>
      <c r="O12" s="336"/>
      <c r="P12" s="370">
        <f t="shared" si="0"/>
        <v>0</v>
      </c>
      <c r="Q12" s="371">
        <f t="shared" si="1"/>
        <v>0</v>
      </c>
      <c r="R12" s="310"/>
      <c r="S12" s="310"/>
      <c r="T12" s="310"/>
      <c r="U12" s="310"/>
      <c r="V12" s="310"/>
    </row>
    <row r="13" spans="1:22" ht="15.75">
      <c r="A13" s="759" t="s">
        <v>1436</v>
      </c>
      <c r="B13" s="758" t="s">
        <v>1437</v>
      </c>
      <c r="C13" s="74"/>
      <c r="D13" s="74"/>
      <c r="E13" s="294"/>
      <c r="F13" s="294"/>
      <c r="G13" s="294"/>
      <c r="H13" s="335"/>
      <c r="I13" s="336"/>
      <c r="J13" s="335"/>
      <c r="K13" s="336"/>
      <c r="L13" s="335"/>
      <c r="M13" s="336"/>
      <c r="N13" s="335"/>
      <c r="O13" s="336"/>
      <c r="P13" s="370">
        <f t="shared" si="0"/>
        <v>0</v>
      </c>
      <c r="Q13" s="371">
        <f t="shared" si="1"/>
        <v>0</v>
      </c>
      <c r="R13" s="310"/>
      <c r="S13" s="310"/>
      <c r="T13" s="310"/>
      <c r="U13" s="310"/>
      <c r="V13" s="310"/>
    </row>
    <row r="14" spans="1:22" ht="15.75">
      <c r="A14" s="759"/>
      <c r="B14" s="759"/>
      <c r="C14" s="74"/>
      <c r="D14" s="74"/>
      <c r="E14" s="310"/>
      <c r="F14" s="310"/>
      <c r="G14" s="268"/>
      <c r="H14" s="335"/>
      <c r="I14" s="336"/>
      <c r="J14" s="335"/>
      <c r="K14" s="336"/>
      <c r="L14" s="335"/>
      <c r="M14" s="336"/>
      <c r="N14" s="335"/>
      <c r="O14" s="336"/>
      <c r="P14" s="370">
        <f t="shared" si="0"/>
        <v>0</v>
      </c>
      <c r="Q14" s="371">
        <f t="shared" si="1"/>
        <v>0</v>
      </c>
      <c r="R14" s="310"/>
      <c r="S14" s="310"/>
      <c r="T14" s="310"/>
      <c r="U14" s="310"/>
      <c r="V14" s="310"/>
    </row>
    <row r="15" spans="1:22" ht="15.75">
      <c r="A15" s="759"/>
      <c r="B15" s="759"/>
      <c r="C15" s="74"/>
      <c r="D15" s="74"/>
      <c r="E15" s="310"/>
      <c r="F15" s="310"/>
      <c r="G15" s="268"/>
      <c r="H15" s="335"/>
      <c r="I15" s="336"/>
      <c r="J15" s="335"/>
      <c r="K15" s="336"/>
      <c r="L15" s="335"/>
      <c r="M15" s="336"/>
      <c r="N15" s="335"/>
      <c r="O15" s="336"/>
      <c r="P15" s="370">
        <f t="shared" si="0"/>
        <v>0</v>
      </c>
      <c r="Q15" s="371">
        <f t="shared" si="1"/>
        <v>0</v>
      </c>
      <c r="R15" s="310"/>
      <c r="S15" s="310"/>
      <c r="T15" s="310"/>
      <c r="U15" s="310"/>
      <c r="V15" s="310"/>
    </row>
    <row r="16" spans="1:22" ht="15.75">
      <c r="A16" s="759"/>
      <c r="B16" s="759"/>
      <c r="C16" s="74"/>
      <c r="D16" s="74"/>
      <c r="E16" s="310"/>
      <c r="F16" s="310"/>
      <c r="G16" s="268"/>
      <c r="H16" s="335"/>
      <c r="I16" s="336"/>
      <c r="J16" s="335"/>
      <c r="K16" s="336"/>
      <c r="L16" s="335"/>
      <c r="M16" s="336"/>
      <c r="N16" s="335"/>
      <c r="O16" s="336"/>
      <c r="P16" s="370">
        <f t="shared" si="0"/>
        <v>0</v>
      </c>
      <c r="Q16" s="371">
        <f t="shared" si="1"/>
        <v>0</v>
      </c>
      <c r="R16" s="310"/>
      <c r="S16" s="310"/>
      <c r="T16" s="310"/>
      <c r="U16" s="310"/>
      <c r="V16" s="310"/>
    </row>
    <row r="17" spans="1:22" ht="15.75">
      <c r="A17" s="759"/>
      <c r="B17" s="759"/>
      <c r="C17" s="74"/>
      <c r="D17" s="74"/>
      <c r="E17" s="310"/>
      <c r="F17" s="310"/>
      <c r="G17" s="268"/>
      <c r="H17" s="335"/>
      <c r="I17" s="336"/>
      <c r="J17" s="335"/>
      <c r="K17" s="336"/>
      <c r="L17" s="335"/>
      <c r="M17" s="336"/>
      <c r="N17" s="335"/>
      <c r="O17" s="336"/>
      <c r="P17" s="370">
        <f t="shared" si="0"/>
        <v>0</v>
      </c>
      <c r="Q17" s="371">
        <f t="shared" si="1"/>
        <v>0</v>
      </c>
      <c r="R17" s="310"/>
      <c r="S17" s="310"/>
      <c r="T17" s="310"/>
      <c r="U17" s="310"/>
      <c r="V17" s="310"/>
    </row>
    <row r="18" spans="1:22" ht="15.75">
      <c r="A18" s="759"/>
      <c r="B18" s="759"/>
      <c r="C18" s="74"/>
      <c r="D18" s="74"/>
      <c r="E18" s="310"/>
      <c r="F18" s="310"/>
      <c r="G18" s="268"/>
      <c r="H18" s="335"/>
      <c r="I18" s="336"/>
      <c r="J18" s="335"/>
      <c r="K18" s="336"/>
      <c r="L18" s="335"/>
      <c r="M18" s="336"/>
      <c r="N18" s="335"/>
      <c r="O18" s="336"/>
      <c r="P18" s="370">
        <f t="shared" si="0"/>
        <v>0</v>
      </c>
      <c r="Q18" s="371">
        <f t="shared" si="1"/>
        <v>0</v>
      </c>
      <c r="R18" s="310"/>
      <c r="S18" s="310"/>
      <c r="T18" s="310"/>
      <c r="U18" s="310"/>
      <c r="V18" s="310"/>
    </row>
    <row r="19" spans="1:22" ht="15.75">
      <c r="A19" s="787"/>
      <c r="B19" s="787"/>
      <c r="C19" s="74"/>
      <c r="D19" s="74"/>
      <c r="E19" s="310"/>
      <c r="F19" s="310"/>
      <c r="G19" s="268"/>
      <c r="H19" s="335"/>
      <c r="I19" s="336"/>
      <c r="J19" s="335"/>
      <c r="K19" s="336"/>
      <c r="L19" s="335"/>
      <c r="M19" s="336"/>
      <c r="N19" s="335"/>
      <c r="O19" s="336"/>
      <c r="P19" s="370">
        <f t="shared" si="0"/>
        <v>0</v>
      </c>
      <c r="Q19" s="371">
        <f t="shared" si="1"/>
        <v>0</v>
      </c>
      <c r="R19" s="310"/>
      <c r="S19" s="310"/>
      <c r="T19" s="310"/>
      <c r="U19" s="310"/>
      <c r="V19" s="310"/>
    </row>
    <row r="20" spans="1:22" ht="15.75">
      <c r="A20" s="758" t="s">
        <v>1438</v>
      </c>
      <c r="B20" s="758" t="s">
        <v>1439</v>
      </c>
      <c r="C20" s="74"/>
      <c r="D20" s="74"/>
      <c r="E20" s="310"/>
      <c r="F20" s="310"/>
      <c r="G20" s="268"/>
      <c r="H20" s="335"/>
      <c r="I20" s="336"/>
      <c r="J20" s="335"/>
      <c r="K20" s="336"/>
      <c r="L20" s="335"/>
      <c r="M20" s="336"/>
      <c r="N20" s="335"/>
      <c r="O20" s="336"/>
      <c r="P20" s="370">
        <f t="shared" si="0"/>
        <v>0</v>
      </c>
      <c r="Q20" s="371">
        <f t="shared" si="1"/>
        <v>0</v>
      </c>
      <c r="R20" s="310"/>
      <c r="S20" s="310"/>
      <c r="T20" s="310"/>
      <c r="U20" s="310"/>
      <c r="V20" s="310"/>
    </row>
    <row r="21" spans="1:22" s="343" customFormat="1" ht="15.75">
      <c r="A21" s="759"/>
      <c r="B21" s="759"/>
      <c r="C21" s="74"/>
      <c r="D21" s="74"/>
      <c r="E21" s="310"/>
      <c r="F21" s="310"/>
      <c r="G21" s="268"/>
      <c r="H21" s="335"/>
      <c r="I21" s="336"/>
      <c r="J21" s="335"/>
      <c r="K21" s="336"/>
      <c r="L21" s="335"/>
      <c r="M21" s="336"/>
      <c r="N21" s="335"/>
      <c r="O21" s="336"/>
      <c r="P21" s="370">
        <f t="shared" si="0"/>
        <v>0</v>
      </c>
      <c r="Q21" s="371">
        <f t="shared" si="1"/>
        <v>0</v>
      </c>
      <c r="R21" s="310"/>
      <c r="S21" s="310"/>
      <c r="T21" s="310"/>
      <c r="U21" s="310"/>
      <c r="V21" s="310"/>
    </row>
    <row r="22" spans="1:22" s="343" customFormat="1" ht="15.75">
      <c r="A22" s="759"/>
      <c r="B22" s="759"/>
      <c r="C22" s="74"/>
      <c r="D22" s="74"/>
      <c r="E22" s="310"/>
      <c r="F22" s="310"/>
      <c r="G22" s="268"/>
      <c r="H22" s="335"/>
      <c r="I22" s="336"/>
      <c r="J22" s="335"/>
      <c r="K22" s="336"/>
      <c r="L22" s="335"/>
      <c r="M22" s="336"/>
      <c r="N22" s="335"/>
      <c r="O22" s="336"/>
      <c r="P22" s="370">
        <f t="shared" si="0"/>
        <v>0</v>
      </c>
      <c r="Q22" s="371">
        <f t="shared" si="1"/>
        <v>0</v>
      </c>
      <c r="R22" s="310"/>
      <c r="S22" s="310"/>
      <c r="T22" s="310"/>
      <c r="U22" s="310"/>
      <c r="V22" s="310"/>
    </row>
    <row r="23" spans="1:22" s="343" customFormat="1" ht="15.75">
      <c r="A23" s="759"/>
      <c r="B23" s="759"/>
      <c r="C23" s="74"/>
      <c r="D23" s="74"/>
      <c r="E23" s="310"/>
      <c r="F23" s="310"/>
      <c r="G23" s="268"/>
      <c r="H23" s="335"/>
      <c r="I23" s="336"/>
      <c r="J23" s="335"/>
      <c r="K23" s="336"/>
      <c r="L23" s="335"/>
      <c r="M23" s="336"/>
      <c r="N23" s="335"/>
      <c r="O23" s="336"/>
      <c r="P23" s="370">
        <f t="shared" si="0"/>
        <v>0</v>
      </c>
      <c r="Q23" s="371">
        <f t="shared" si="1"/>
        <v>0</v>
      </c>
      <c r="R23" s="310"/>
      <c r="S23" s="310"/>
      <c r="T23" s="310"/>
      <c r="U23" s="310"/>
      <c r="V23" s="310"/>
    </row>
    <row r="24" spans="1:22" ht="15.75">
      <c r="A24" s="759"/>
      <c r="B24" s="759"/>
      <c r="C24" s="74"/>
      <c r="D24" s="74"/>
      <c r="E24" s="310"/>
      <c r="F24" s="310"/>
      <c r="G24" s="268"/>
      <c r="H24" s="335"/>
      <c r="I24" s="336"/>
      <c r="J24" s="335"/>
      <c r="K24" s="336"/>
      <c r="L24" s="335"/>
      <c r="M24" s="336"/>
      <c r="N24" s="335"/>
      <c r="O24" s="336"/>
      <c r="P24" s="370">
        <f t="shared" si="0"/>
        <v>0</v>
      </c>
      <c r="Q24" s="371">
        <f t="shared" si="1"/>
        <v>0</v>
      </c>
      <c r="R24" s="310"/>
      <c r="S24" s="310"/>
      <c r="T24" s="310"/>
      <c r="U24" s="310"/>
      <c r="V24" s="310"/>
    </row>
    <row r="25" spans="1:22" ht="15.75">
      <c r="A25" s="759"/>
      <c r="B25" s="759"/>
      <c r="C25" s="74"/>
      <c r="D25" s="74"/>
      <c r="E25" s="310"/>
      <c r="F25" s="310"/>
      <c r="G25" s="268"/>
      <c r="H25" s="335"/>
      <c r="I25" s="336"/>
      <c r="J25" s="335"/>
      <c r="K25" s="336"/>
      <c r="L25" s="335"/>
      <c r="M25" s="336"/>
      <c r="N25" s="335"/>
      <c r="O25" s="336"/>
      <c r="P25" s="370">
        <f t="shared" si="0"/>
        <v>0</v>
      </c>
      <c r="Q25" s="371">
        <f t="shared" si="1"/>
        <v>0</v>
      </c>
      <c r="R25" s="310"/>
      <c r="S25" s="310"/>
      <c r="T25" s="310"/>
      <c r="U25" s="310"/>
      <c r="V25" s="310"/>
    </row>
    <row r="26" spans="1:22" ht="15.75">
      <c r="A26" s="787"/>
      <c r="B26" s="787"/>
      <c r="C26" s="74"/>
      <c r="D26" s="74"/>
      <c r="E26" s="310"/>
      <c r="F26" s="310"/>
      <c r="G26" s="268"/>
      <c r="H26" s="335"/>
      <c r="I26" s="336"/>
      <c r="J26" s="335"/>
      <c r="K26" s="336"/>
      <c r="L26" s="335"/>
      <c r="M26" s="336"/>
      <c r="N26" s="335"/>
      <c r="O26" s="336"/>
      <c r="P26" s="370">
        <f t="shared" si="0"/>
        <v>0</v>
      </c>
      <c r="Q26" s="371">
        <f t="shared" si="1"/>
        <v>0</v>
      </c>
      <c r="R26" s="310"/>
      <c r="S26" s="310"/>
      <c r="T26" s="310"/>
      <c r="U26" s="310"/>
      <c r="V26" s="310"/>
    </row>
    <row r="27" spans="1:22" ht="15.75">
      <c r="A27" s="758" t="s">
        <v>1440</v>
      </c>
      <c r="B27" s="758" t="s">
        <v>1441</v>
      </c>
      <c r="C27" s="74"/>
      <c r="D27" s="74"/>
      <c r="E27" s="310"/>
      <c r="F27" s="310"/>
      <c r="G27" s="268"/>
      <c r="H27" s="335"/>
      <c r="I27" s="336"/>
      <c r="J27" s="335"/>
      <c r="K27" s="336"/>
      <c r="L27" s="335"/>
      <c r="M27" s="336"/>
      <c r="N27" s="335"/>
      <c r="O27" s="336"/>
      <c r="P27" s="370">
        <f t="shared" si="0"/>
        <v>0</v>
      </c>
      <c r="Q27" s="371">
        <f t="shared" si="1"/>
        <v>0</v>
      </c>
      <c r="R27" s="310"/>
      <c r="S27" s="310"/>
      <c r="T27" s="310"/>
      <c r="U27" s="310"/>
      <c r="V27" s="310"/>
    </row>
    <row r="28" spans="1:22" s="343" customFormat="1" ht="15.75">
      <c r="A28" s="759"/>
      <c r="B28" s="759"/>
      <c r="C28" s="74"/>
      <c r="D28" s="74"/>
      <c r="E28" s="310"/>
      <c r="F28" s="310"/>
      <c r="G28" s="268"/>
      <c r="H28" s="335"/>
      <c r="I28" s="336"/>
      <c r="J28" s="335"/>
      <c r="K28" s="336"/>
      <c r="L28" s="335"/>
      <c r="M28" s="336"/>
      <c r="N28" s="335"/>
      <c r="O28" s="336"/>
      <c r="P28" s="370">
        <f t="shared" si="0"/>
        <v>0</v>
      </c>
      <c r="Q28" s="371">
        <f t="shared" si="1"/>
        <v>0</v>
      </c>
      <c r="R28" s="310"/>
      <c r="S28" s="310"/>
      <c r="T28" s="310"/>
      <c r="U28" s="310"/>
      <c r="V28" s="310"/>
    </row>
    <row r="29" spans="1:22" s="343" customFormat="1" ht="15.75">
      <c r="A29" s="759"/>
      <c r="B29" s="759"/>
      <c r="C29" s="74"/>
      <c r="D29" s="74"/>
      <c r="E29" s="310"/>
      <c r="F29" s="310"/>
      <c r="G29" s="268"/>
      <c r="H29" s="335"/>
      <c r="I29" s="336"/>
      <c r="J29" s="335"/>
      <c r="K29" s="336"/>
      <c r="L29" s="335"/>
      <c r="M29" s="336"/>
      <c r="N29" s="335"/>
      <c r="O29" s="336"/>
      <c r="P29" s="370">
        <f t="shared" si="0"/>
        <v>0</v>
      </c>
      <c r="Q29" s="371">
        <f t="shared" si="1"/>
        <v>0</v>
      </c>
      <c r="R29" s="310"/>
      <c r="S29" s="310"/>
      <c r="T29" s="310"/>
      <c r="U29" s="310"/>
      <c r="V29" s="310"/>
    </row>
    <row r="30" spans="1:22" s="343" customFormat="1" ht="15.75">
      <c r="A30" s="759"/>
      <c r="B30" s="759"/>
      <c r="C30" s="74"/>
      <c r="D30" s="74"/>
      <c r="E30" s="310"/>
      <c r="F30" s="310"/>
      <c r="G30" s="268"/>
      <c r="H30" s="335"/>
      <c r="I30" s="336"/>
      <c r="J30" s="335"/>
      <c r="K30" s="336"/>
      <c r="L30" s="335"/>
      <c r="M30" s="336"/>
      <c r="N30" s="335"/>
      <c r="O30" s="336"/>
      <c r="P30" s="370">
        <f t="shared" si="0"/>
        <v>0</v>
      </c>
      <c r="Q30" s="371">
        <f t="shared" si="1"/>
        <v>0</v>
      </c>
      <c r="R30" s="310"/>
      <c r="S30" s="310"/>
      <c r="T30" s="310"/>
      <c r="U30" s="310"/>
      <c r="V30" s="310"/>
    </row>
    <row r="31" spans="1:22" ht="15.75">
      <c r="A31" s="759"/>
      <c r="B31" s="759"/>
      <c r="C31" s="74"/>
      <c r="D31" s="74"/>
      <c r="E31" s="310"/>
      <c r="F31" s="310"/>
      <c r="G31" s="268"/>
      <c r="H31" s="335"/>
      <c r="I31" s="336"/>
      <c r="J31" s="335"/>
      <c r="K31" s="336"/>
      <c r="L31" s="335"/>
      <c r="M31" s="336"/>
      <c r="N31" s="335"/>
      <c r="O31" s="336"/>
      <c r="P31" s="370">
        <f t="shared" si="0"/>
        <v>0</v>
      </c>
      <c r="Q31" s="371">
        <f t="shared" si="1"/>
        <v>0</v>
      </c>
      <c r="R31" s="310"/>
      <c r="S31" s="310"/>
      <c r="T31" s="310"/>
      <c r="U31" s="310"/>
      <c r="V31" s="310"/>
    </row>
    <row r="32" spans="1:22" ht="15.75">
      <c r="A32" s="759"/>
      <c r="B32" s="759"/>
      <c r="C32" s="74"/>
      <c r="D32" s="74"/>
      <c r="E32" s="310"/>
      <c r="F32" s="310"/>
      <c r="G32" s="268"/>
      <c r="H32" s="335"/>
      <c r="I32" s="336"/>
      <c r="J32" s="335"/>
      <c r="K32" s="336"/>
      <c r="L32" s="335"/>
      <c r="M32" s="336"/>
      <c r="N32" s="335"/>
      <c r="O32" s="336"/>
      <c r="P32" s="370">
        <f t="shared" si="0"/>
        <v>0</v>
      </c>
      <c r="Q32" s="371">
        <f t="shared" si="1"/>
        <v>0</v>
      </c>
      <c r="R32" s="310"/>
      <c r="S32" s="310"/>
      <c r="T32" s="310"/>
      <c r="U32" s="310"/>
      <c r="V32" s="310"/>
    </row>
    <row r="33" spans="1:22" ht="15.75">
      <c r="A33" s="787"/>
      <c r="B33" s="787"/>
      <c r="C33" s="74"/>
      <c r="D33" s="74"/>
      <c r="E33" s="310"/>
      <c r="F33" s="310"/>
      <c r="G33" s="268"/>
      <c r="H33" s="335"/>
      <c r="I33" s="336"/>
      <c r="J33" s="335"/>
      <c r="K33" s="336"/>
      <c r="L33" s="335"/>
      <c r="M33" s="336"/>
      <c r="N33" s="335"/>
      <c r="O33" s="336"/>
      <c r="P33" s="370">
        <f t="shared" si="0"/>
        <v>0</v>
      </c>
      <c r="Q33" s="371">
        <f t="shared" si="1"/>
        <v>0</v>
      </c>
      <c r="R33" s="310"/>
      <c r="S33" s="310"/>
      <c r="T33" s="310"/>
      <c r="U33" s="310"/>
      <c r="V33" s="310"/>
    </row>
    <row r="34" spans="1:22" ht="15.6" customHeight="1">
      <c r="A34" s="282"/>
      <c r="B34" s="283"/>
      <c r="C34" s="282" t="s">
        <v>117</v>
      </c>
      <c r="D34" s="283"/>
      <c r="E34" s="283"/>
      <c r="F34" s="283"/>
      <c r="G34" s="284"/>
      <c r="H34" s="273">
        <f t="shared" ref="H34:P34" si="2">SUM(H7:I33)</f>
        <v>0</v>
      </c>
      <c r="I34" s="273">
        <f t="shared" si="2"/>
        <v>0</v>
      </c>
      <c r="J34" s="273">
        <f t="shared" si="2"/>
        <v>0</v>
      </c>
      <c r="K34" s="273">
        <f t="shared" si="2"/>
        <v>0</v>
      </c>
      <c r="L34" s="273">
        <f t="shared" si="2"/>
        <v>0</v>
      </c>
      <c r="M34" s="273">
        <f t="shared" si="2"/>
        <v>0</v>
      </c>
      <c r="N34" s="273">
        <f t="shared" si="2"/>
        <v>0</v>
      </c>
      <c r="O34" s="273">
        <f t="shared" si="2"/>
        <v>0</v>
      </c>
      <c r="P34" s="273">
        <f t="shared" si="2"/>
        <v>0</v>
      </c>
      <c r="Q34" s="273">
        <f>SUM(Q7:R33)</f>
        <v>0</v>
      </c>
      <c r="R34" s="257"/>
      <c r="S34" s="257"/>
      <c r="T34" s="257"/>
      <c r="U34" s="257"/>
      <c r="V34" s="257"/>
    </row>
    <row r="38" spans="1:22">
      <c r="C38" s="436"/>
    </row>
    <row r="39" spans="1:22">
      <c r="C39" s="436"/>
    </row>
    <row r="40" spans="1:22">
      <c r="C40" s="436"/>
    </row>
    <row r="41" spans="1:22">
      <c r="C41" s="436"/>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80" zoomScaleNormal="80" workbookViewId="0">
      <pane ySplit="6" topLeftCell="A7" activePane="bottomLeft" state="frozen"/>
      <selection activeCell="A7" sqref="A7"/>
      <selection pane="bottomLeft" activeCell="C9" sqref="C9"/>
    </sheetView>
  </sheetViews>
  <sheetFormatPr baseColWidth="10" defaultRowHeight="15"/>
  <cols>
    <col min="1" max="2" width="21.7109375" customWidth="1"/>
    <col min="3" max="3" width="27.42578125" customWidth="1"/>
    <col min="4" max="4" width="27.42578125" style="436" customWidth="1"/>
    <col min="5" max="7" width="27.42578125" customWidth="1"/>
    <col min="8" max="8" width="15.28515625" customWidth="1"/>
    <col min="9" max="9" width="13.7109375" style="231" bestFit="1" customWidth="1"/>
    <col min="10" max="10" width="15.28515625" customWidth="1"/>
    <col min="11" max="11" width="18.85546875" style="231" customWidth="1"/>
    <col min="13" max="13" width="13.7109375" style="231" bestFit="1" customWidth="1"/>
    <col min="15" max="15" width="13.7109375" style="231" bestFit="1" customWidth="1"/>
    <col min="16" max="16" width="15.28515625" customWidth="1"/>
    <col min="17" max="17" width="18.28515625" style="231" customWidth="1"/>
    <col min="18" max="20" width="14.140625" customWidth="1"/>
    <col min="21" max="21" width="17" customWidth="1"/>
  </cols>
  <sheetData>
    <row r="1" spans="1:21" ht="18.75">
      <c r="B1" s="274"/>
      <c r="C1" s="471" t="s">
        <v>1595</v>
      </c>
      <c r="D1" s="471"/>
      <c r="E1" s="274"/>
      <c r="F1" s="274"/>
      <c r="G1" s="274"/>
      <c r="H1" s="274" t="s">
        <v>1405</v>
      </c>
      <c r="K1" s="274"/>
      <c r="L1" s="274"/>
      <c r="M1" s="274"/>
      <c r="N1" s="274"/>
      <c r="O1" s="274"/>
      <c r="P1" s="274"/>
      <c r="Q1" s="274"/>
      <c r="R1" s="274"/>
      <c r="S1" s="274"/>
      <c r="T1" s="274"/>
      <c r="U1" s="274"/>
    </row>
    <row r="2" spans="1:21" ht="18.75">
      <c r="A2" s="262" t="s">
        <v>1346</v>
      </c>
      <c r="B2" s="274"/>
      <c r="C2" s="274"/>
      <c r="D2" s="274"/>
      <c r="E2" s="274"/>
      <c r="F2" s="274"/>
      <c r="G2" s="274"/>
      <c r="H2" s="274"/>
      <c r="K2" s="274"/>
      <c r="L2" s="274"/>
      <c r="M2" s="274"/>
      <c r="N2" s="274"/>
      <c r="O2" s="274"/>
      <c r="P2" s="274"/>
      <c r="Q2" s="274"/>
      <c r="R2" s="274"/>
      <c r="S2" s="274"/>
      <c r="T2" s="274"/>
      <c r="U2" s="274"/>
    </row>
    <row r="3" spans="1:21">
      <c r="A3" s="800" t="s">
        <v>1406</v>
      </c>
      <c r="B3" s="800"/>
      <c r="C3" s="800"/>
      <c r="D3" s="800"/>
      <c r="E3" s="800"/>
      <c r="F3" s="800"/>
      <c r="G3" s="800"/>
      <c r="H3" s="800"/>
      <c r="I3" s="800"/>
      <c r="J3" s="800"/>
      <c r="K3" s="800"/>
      <c r="L3" s="800"/>
      <c r="M3" s="800"/>
      <c r="N3" s="800"/>
      <c r="O3" s="800"/>
      <c r="P3" s="800"/>
      <c r="Q3" s="800"/>
      <c r="R3" s="800"/>
      <c r="S3" s="800"/>
      <c r="T3" s="800"/>
      <c r="U3" s="800"/>
    </row>
    <row r="4" spans="1:21" ht="15" customHeight="1">
      <c r="A4" s="733" t="s">
        <v>96</v>
      </c>
      <c r="B4" s="735" t="s">
        <v>110</v>
      </c>
      <c r="C4" s="745" t="s">
        <v>1522</v>
      </c>
      <c r="D4" s="745" t="s">
        <v>1523</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21" ht="15" customHeight="1">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21" ht="25.5">
      <c r="A6" s="734"/>
      <c r="B6" s="734"/>
      <c r="C6" s="747"/>
      <c r="D6" s="747"/>
      <c r="E6" s="747"/>
      <c r="F6" s="747"/>
      <c r="G6" s="747"/>
      <c r="H6" s="412" t="s">
        <v>107</v>
      </c>
      <c r="I6" s="412" t="s">
        <v>12</v>
      </c>
      <c r="J6" s="412" t="s">
        <v>107</v>
      </c>
      <c r="K6" s="412" t="s">
        <v>12</v>
      </c>
      <c r="L6" s="412" t="s">
        <v>107</v>
      </c>
      <c r="M6" s="412" t="s">
        <v>12</v>
      </c>
      <c r="N6" s="412" t="s">
        <v>107</v>
      </c>
      <c r="O6" s="412" t="s">
        <v>12</v>
      </c>
      <c r="P6" s="412" t="s">
        <v>107</v>
      </c>
      <c r="Q6" s="412" t="s">
        <v>12</v>
      </c>
      <c r="R6" s="734"/>
      <c r="S6" s="734"/>
      <c r="T6" s="734"/>
      <c r="U6" s="753"/>
    </row>
    <row r="7" spans="1:21" s="343" customFormat="1" ht="15.75">
      <c r="A7" s="413"/>
      <c r="B7" s="414"/>
      <c r="C7" s="415"/>
      <c r="D7" s="415"/>
      <c r="E7" s="415"/>
      <c r="F7" s="416"/>
      <c r="G7" s="415"/>
      <c r="H7" s="417"/>
      <c r="I7" s="417"/>
      <c r="J7" s="417"/>
      <c r="K7" s="417"/>
      <c r="L7" s="417"/>
      <c r="M7" s="417"/>
      <c r="N7" s="417"/>
      <c r="O7" s="417"/>
      <c r="P7" s="417"/>
      <c r="Q7" s="417"/>
      <c r="R7" s="418"/>
      <c r="S7" s="418"/>
      <c r="T7" s="418"/>
      <c r="U7" s="419"/>
    </row>
    <row r="8" spans="1:21" ht="15.75" customHeight="1">
      <c r="A8" s="797" t="s">
        <v>1406</v>
      </c>
      <c r="B8" s="797" t="s">
        <v>1407</v>
      </c>
      <c r="C8" s="270"/>
      <c r="D8" s="463"/>
      <c r="E8" s="270"/>
      <c r="F8" s="270"/>
      <c r="G8" s="271"/>
      <c r="H8" s="271"/>
      <c r="I8" s="338"/>
      <c r="J8" s="271"/>
      <c r="K8" s="338"/>
      <c r="L8" s="271"/>
      <c r="M8" s="338"/>
      <c r="N8" s="271"/>
      <c r="O8" s="338"/>
      <c r="P8" s="372">
        <f t="shared" ref="P8:Q8" si="0">H8+J8+L8+N8</f>
        <v>0</v>
      </c>
      <c r="Q8" s="373">
        <f t="shared" si="0"/>
        <v>0</v>
      </c>
      <c r="R8" s="271"/>
      <c r="S8" s="271"/>
      <c r="T8" s="271"/>
      <c r="U8" s="271"/>
    </row>
    <row r="9" spans="1:21" ht="15.75">
      <c r="A9" s="798"/>
      <c r="B9" s="798"/>
      <c r="C9" s="270"/>
      <c r="D9" s="463"/>
      <c r="E9" s="270"/>
      <c r="F9" s="270"/>
      <c r="G9" s="271"/>
      <c r="H9" s="271"/>
      <c r="I9" s="338"/>
      <c r="J9" s="271"/>
      <c r="K9" s="338"/>
      <c r="L9" s="271"/>
      <c r="M9" s="338"/>
      <c r="N9" s="271"/>
      <c r="O9" s="338"/>
      <c r="P9" s="372">
        <f t="shared" ref="P9:P20" si="1">H9+J9+L9+N9</f>
        <v>0</v>
      </c>
      <c r="Q9" s="373">
        <f t="shared" ref="Q9:Q20" si="2">I9+K9+M9+O9</f>
        <v>0</v>
      </c>
      <c r="R9" s="271"/>
      <c r="S9" s="271"/>
      <c r="T9" s="271"/>
      <c r="U9" s="271"/>
    </row>
    <row r="10" spans="1:21" ht="15.75">
      <c r="A10" s="798"/>
      <c r="B10" s="798"/>
      <c r="C10" s="270"/>
      <c r="D10" s="463"/>
      <c r="E10" s="270"/>
      <c r="F10" s="270"/>
      <c r="G10" s="271"/>
      <c r="H10" s="271"/>
      <c r="I10" s="338"/>
      <c r="J10" s="271"/>
      <c r="K10" s="338"/>
      <c r="L10" s="271"/>
      <c r="M10" s="338"/>
      <c r="N10" s="271"/>
      <c r="O10" s="338"/>
      <c r="P10" s="372">
        <f t="shared" si="1"/>
        <v>0</v>
      </c>
      <c r="Q10" s="373">
        <f t="shared" si="2"/>
        <v>0</v>
      </c>
      <c r="R10" s="271"/>
      <c r="S10" s="271"/>
      <c r="T10" s="271"/>
      <c r="U10" s="271"/>
    </row>
    <row r="11" spans="1:21" ht="15.75">
      <c r="A11" s="798"/>
      <c r="B11" s="798"/>
      <c r="C11" s="270"/>
      <c r="D11" s="463"/>
      <c r="E11" s="270"/>
      <c r="F11" s="270"/>
      <c r="G11" s="271"/>
      <c r="H11" s="271"/>
      <c r="I11" s="338"/>
      <c r="J11" s="271"/>
      <c r="K11" s="338"/>
      <c r="L11" s="271"/>
      <c r="M11" s="338"/>
      <c r="N11" s="271"/>
      <c r="O11" s="338"/>
      <c r="P11" s="372">
        <f t="shared" si="1"/>
        <v>0</v>
      </c>
      <c r="Q11" s="373">
        <f t="shared" si="2"/>
        <v>0</v>
      </c>
      <c r="R11" s="271"/>
      <c r="S11" s="271"/>
      <c r="T11" s="271"/>
      <c r="U11" s="271"/>
    </row>
    <row r="12" spans="1:21" ht="15.75">
      <c r="A12" s="798"/>
      <c r="B12" s="798"/>
      <c r="C12" s="270"/>
      <c r="D12" s="463"/>
      <c r="E12" s="270"/>
      <c r="F12" s="270"/>
      <c r="G12" s="271"/>
      <c r="H12" s="271"/>
      <c r="I12" s="338"/>
      <c r="J12" s="271"/>
      <c r="K12" s="338"/>
      <c r="L12" s="271"/>
      <c r="M12" s="338"/>
      <c r="N12" s="271"/>
      <c r="O12" s="338"/>
      <c r="P12" s="372">
        <f t="shared" si="1"/>
        <v>0</v>
      </c>
      <c r="Q12" s="373">
        <f t="shared" si="2"/>
        <v>0</v>
      </c>
      <c r="R12" s="271"/>
      <c r="S12" s="271"/>
      <c r="T12" s="271"/>
      <c r="U12" s="271"/>
    </row>
    <row r="13" spans="1:21" s="343" customFormat="1" ht="15.75">
      <c r="A13" s="798"/>
      <c r="B13" s="798"/>
      <c r="C13" s="378"/>
      <c r="D13" s="463"/>
      <c r="E13" s="378"/>
      <c r="F13" s="378"/>
      <c r="G13" s="271"/>
      <c r="H13" s="271"/>
      <c r="I13" s="338"/>
      <c r="J13" s="271"/>
      <c r="K13" s="338"/>
      <c r="L13" s="271"/>
      <c r="M13" s="338"/>
      <c r="N13" s="271"/>
      <c r="O13" s="338"/>
      <c r="P13" s="372">
        <f t="shared" ref="P13" si="3">H13+J13+L13+N13</f>
        <v>0</v>
      </c>
      <c r="Q13" s="373">
        <f t="shared" ref="Q13" si="4">I13+K13+M13+O13</f>
        <v>0</v>
      </c>
      <c r="R13" s="271"/>
      <c r="S13" s="271"/>
      <c r="T13" s="271"/>
      <c r="U13" s="271"/>
    </row>
    <row r="14" spans="1:21" ht="15.75">
      <c r="A14" s="798"/>
      <c r="B14" s="798"/>
      <c r="C14" s="270"/>
      <c r="D14" s="463"/>
      <c r="E14" s="270"/>
      <c r="F14" s="270"/>
      <c r="G14" s="271"/>
      <c r="H14" s="271"/>
      <c r="I14" s="338"/>
      <c r="J14" s="271"/>
      <c r="K14" s="338"/>
      <c r="L14" s="271"/>
      <c r="M14" s="338"/>
      <c r="N14" s="271"/>
      <c r="O14" s="338"/>
      <c r="P14" s="372">
        <f t="shared" si="1"/>
        <v>0</v>
      </c>
      <c r="Q14" s="373">
        <f t="shared" si="2"/>
        <v>0</v>
      </c>
      <c r="R14" s="271"/>
      <c r="S14" s="271"/>
      <c r="T14" s="271"/>
      <c r="U14" s="339"/>
    </row>
    <row r="15" spans="1:21" ht="15.75" customHeight="1">
      <c r="A15" s="798"/>
      <c r="B15" s="798"/>
      <c r="C15" s="270"/>
      <c r="D15" s="463"/>
      <c r="E15" s="270"/>
      <c r="F15" s="270"/>
      <c r="G15" s="271"/>
      <c r="H15" s="271"/>
      <c r="I15" s="338"/>
      <c r="J15" s="271"/>
      <c r="K15" s="338"/>
      <c r="L15" s="340"/>
      <c r="M15" s="338"/>
      <c r="N15" s="271"/>
      <c r="O15" s="338"/>
      <c r="P15" s="372">
        <f t="shared" si="1"/>
        <v>0</v>
      </c>
      <c r="Q15" s="373">
        <f t="shared" si="2"/>
        <v>0</v>
      </c>
      <c r="R15" s="271"/>
      <c r="S15" s="271"/>
      <c r="T15" s="271"/>
      <c r="U15" s="271"/>
    </row>
    <row r="16" spans="1:21" ht="15.75">
      <c r="A16" s="798"/>
      <c r="B16" s="798"/>
      <c r="C16" s="270"/>
      <c r="D16" s="463"/>
      <c r="E16" s="270"/>
      <c r="F16" s="270"/>
      <c r="G16" s="271"/>
      <c r="H16" s="271"/>
      <c r="I16" s="338"/>
      <c r="J16" s="271"/>
      <c r="K16" s="338"/>
      <c r="L16" s="340"/>
      <c r="M16" s="338"/>
      <c r="N16" s="271"/>
      <c r="O16" s="338"/>
      <c r="P16" s="372">
        <f t="shared" si="1"/>
        <v>0</v>
      </c>
      <c r="Q16" s="373">
        <f t="shared" si="2"/>
        <v>0</v>
      </c>
      <c r="R16" s="271"/>
      <c r="S16" s="271"/>
      <c r="T16" s="271"/>
      <c r="U16" s="271"/>
    </row>
    <row r="17" spans="1:21" ht="15.75">
      <c r="A17" s="798"/>
      <c r="B17" s="798"/>
      <c r="C17" s="270"/>
      <c r="D17" s="463"/>
      <c r="E17" s="270"/>
      <c r="F17" s="270"/>
      <c r="G17" s="271"/>
      <c r="H17" s="271"/>
      <c r="I17" s="338"/>
      <c r="J17" s="271"/>
      <c r="K17" s="338"/>
      <c r="L17" s="340"/>
      <c r="M17" s="338"/>
      <c r="N17" s="271"/>
      <c r="O17" s="338"/>
      <c r="P17" s="372">
        <f t="shared" si="1"/>
        <v>0</v>
      </c>
      <c r="Q17" s="373">
        <f t="shared" si="2"/>
        <v>0</v>
      </c>
      <c r="R17" s="271"/>
      <c r="S17" s="271"/>
      <c r="T17" s="271"/>
      <c r="U17" s="271"/>
    </row>
    <row r="18" spans="1:21" ht="15.75">
      <c r="A18" s="798"/>
      <c r="B18" s="798"/>
      <c r="C18" s="270"/>
      <c r="D18" s="463"/>
      <c r="E18" s="270"/>
      <c r="F18" s="270"/>
      <c r="G18" s="271"/>
      <c r="H18" s="271"/>
      <c r="I18" s="338"/>
      <c r="J18" s="271"/>
      <c r="K18" s="338"/>
      <c r="L18" s="340"/>
      <c r="M18" s="338"/>
      <c r="N18" s="271"/>
      <c r="O18" s="338"/>
      <c r="P18" s="372">
        <f t="shared" si="1"/>
        <v>0</v>
      </c>
      <c r="Q18" s="373">
        <f t="shared" si="2"/>
        <v>0</v>
      </c>
      <c r="R18" s="271"/>
      <c r="S18" s="271"/>
      <c r="T18" s="271"/>
      <c r="U18" s="271"/>
    </row>
    <row r="19" spans="1:21" ht="15.75">
      <c r="A19" s="798"/>
      <c r="B19" s="798"/>
      <c r="C19" s="270"/>
      <c r="D19" s="463"/>
      <c r="E19" s="270"/>
      <c r="F19" s="270"/>
      <c r="G19" s="271"/>
      <c r="H19" s="271"/>
      <c r="I19" s="338"/>
      <c r="J19" s="271"/>
      <c r="K19" s="338"/>
      <c r="L19" s="271"/>
      <c r="M19" s="338"/>
      <c r="N19" s="271"/>
      <c r="O19" s="338"/>
      <c r="P19" s="372">
        <f t="shared" si="1"/>
        <v>0</v>
      </c>
      <c r="Q19" s="373">
        <f t="shared" si="2"/>
        <v>0</v>
      </c>
      <c r="R19" s="271"/>
      <c r="S19" s="271"/>
      <c r="T19" s="271"/>
      <c r="U19" s="341"/>
    </row>
    <row r="20" spans="1:21" ht="15.75">
      <c r="A20" s="799"/>
      <c r="B20" s="799"/>
      <c r="C20" s="270"/>
      <c r="D20" s="463"/>
      <c r="E20" s="270"/>
      <c r="F20" s="270"/>
      <c r="G20" s="271"/>
      <c r="H20" s="271"/>
      <c r="I20" s="338"/>
      <c r="J20" s="271"/>
      <c r="K20" s="338"/>
      <c r="L20" s="271"/>
      <c r="M20" s="338"/>
      <c r="N20" s="271"/>
      <c r="O20" s="338"/>
      <c r="P20" s="372">
        <f t="shared" si="1"/>
        <v>0</v>
      </c>
      <c r="Q20" s="373">
        <f t="shared" si="2"/>
        <v>0</v>
      </c>
      <c r="R20" s="271"/>
      <c r="S20" s="271"/>
      <c r="T20" s="271"/>
      <c r="U20" s="271"/>
    </row>
    <row r="21" spans="1:21" ht="15.75">
      <c r="A21" s="282"/>
      <c r="B21" s="283"/>
      <c r="C21" s="282" t="s">
        <v>1404</v>
      </c>
      <c r="D21" s="283"/>
      <c r="E21" s="283"/>
      <c r="F21" s="283"/>
      <c r="G21" s="284"/>
      <c r="H21" s="272">
        <f t="shared" ref="H21:Q21" si="5">SUM(H8:H20)</f>
        <v>0</v>
      </c>
      <c r="I21" s="273">
        <f t="shared" si="5"/>
        <v>0</v>
      </c>
      <c r="J21" s="272">
        <f t="shared" si="5"/>
        <v>0</v>
      </c>
      <c r="K21" s="273">
        <f t="shared" si="5"/>
        <v>0</v>
      </c>
      <c r="L21" s="272">
        <f t="shared" si="5"/>
        <v>0</v>
      </c>
      <c r="M21" s="273">
        <f t="shared" si="5"/>
        <v>0</v>
      </c>
      <c r="N21" s="272">
        <f t="shared" si="5"/>
        <v>0</v>
      </c>
      <c r="O21" s="273">
        <f t="shared" si="5"/>
        <v>0</v>
      </c>
      <c r="P21" s="273">
        <f t="shared" si="5"/>
        <v>0</v>
      </c>
      <c r="Q21" s="273">
        <f t="shared" si="5"/>
        <v>0</v>
      </c>
      <c r="R21" s="256"/>
      <c r="S21" s="256"/>
      <c r="T21" s="256"/>
      <c r="U21" s="256"/>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zoomScale="80" zoomScaleNormal="80" workbookViewId="0">
      <selection activeCell="H18" sqref="H18"/>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4.85546875" style="196" customWidth="1"/>
    <col min="10" max="10" width="15.85546875" style="86" bestFit="1" customWidth="1"/>
    <col min="11" max="16384" width="11.5703125" style="86"/>
  </cols>
  <sheetData>
    <row r="2" spans="2:11" ht="16.5" thickBot="1">
      <c r="H2" s="723" t="s">
        <v>1368</v>
      </c>
      <c r="I2" s="723"/>
    </row>
    <row r="3" spans="2:11" ht="19.5" thickBot="1">
      <c r="B3" s="81" t="s">
        <v>21</v>
      </c>
      <c r="C3" s="81" t="s">
        <v>390</v>
      </c>
      <c r="H3" s="394" t="s">
        <v>389</v>
      </c>
      <c r="I3" s="395" t="s">
        <v>390</v>
      </c>
    </row>
    <row r="4" spans="2:11" ht="18.75">
      <c r="B4" s="82" t="s">
        <v>121</v>
      </c>
      <c r="C4" s="201">
        <f>'1. TALLERES SEMINARIOS'!D5</f>
        <v>817719.09133333329</v>
      </c>
      <c r="H4" s="387" t="s">
        <v>1356</v>
      </c>
      <c r="I4" s="390">
        <f>'1. Desarrollo e Innov. Curricu.'!Q28</f>
        <v>0</v>
      </c>
    </row>
    <row r="5" spans="2:11" ht="18.75">
      <c r="B5" s="82" t="s">
        <v>414</v>
      </c>
      <c r="C5" s="201">
        <f>'2. CONTRATACION DE PERSONAL'!D5</f>
        <v>6277500</v>
      </c>
      <c r="H5" s="388" t="s">
        <v>1358</v>
      </c>
      <c r="I5" s="391">
        <f>'2. Investigación Científica'!Q47</f>
        <v>0</v>
      </c>
    </row>
    <row r="6" spans="2:11" ht="18.75">
      <c r="B6" s="82" t="s">
        <v>125</v>
      </c>
      <c r="C6" s="201">
        <f>'3. EQUIPO DE OFICINA'!D5</f>
        <v>0</v>
      </c>
      <c r="H6" s="388" t="s">
        <v>470</v>
      </c>
      <c r="I6" s="391">
        <f>'3. Vinculación Univ. Sociedad'!Q74</f>
        <v>5000</v>
      </c>
    </row>
    <row r="7" spans="2:11" ht="19.5" thickBot="1">
      <c r="B7" s="82" t="s">
        <v>415</v>
      </c>
      <c r="C7" s="201">
        <f>'4. EQUIPO TECNOLÓGICOS'!D5</f>
        <v>0</v>
      </c>
      <c r="E7" s="398" t="s">
        <v>118</v>
      </c>
      <c r="F7" s="407" t="s">
        <v>1482</v>
      </c>
      <c r="H7" s="388" t="s">
        <v>1357</v>
      </c>
      <c r="I7" s="391">
        <f>'4. Docencia y Profesorado Univ.'!Q21</f>
        <v>0</v>
      </c>
    </row>
    <row r="8" spans="2:11" ht="18.75">
      <c r="B8" s="82" t="s">
        <v>126</v>
      </c>
      <c r="C8" s="201">
        <f>'5. ACTIVIDADES ESPECIALES'!D5</f>
        <v>211059744.5</v>
      </c>
      <c r="E8" s="403" t="s">
        <v>1484</v>
      </c>
      <c r="F8" s="404">
        <f>Presupuesto!D566</f>
        <v>122044.49933333333</v>
      </c>
      <c r="H8" s="388" t="s">
        <v>1359</v>
      </c>
      <c r="I8" s="391">
        <f>'5. Estudiantes y Graduados'!Q43</f>
        <v>139000</v>
      </c>
    </row>
    <row r="9" spans="2:11" ht="19.5" thickBot="1">
      <c r="B9" s="92" t="s">
        <v>385</v>
      </c>
      <c r="C9" s="83">
        <f>'6. Becas'!D5</f>
        <v>0</v>
      </c>
      <c r="E9" s="405" t="s">
        <v>1506</v>
      </c>
      <c r="F9" s="406">
        <f>Presupuesto!E566</f>
        <v>218632919.09200001</v>
      </c>
      <c r="H9" s="388" t="s">
        <v>471</v>
      </c>
      <c r="I9" s="391">
        <f>'6. Gestión del Conocimiento'!Q27</f>
        <v>0</v>
      </c>
    </row>
    <row r="10" spans="2:11" ht="19.5" thickBot="1">
      <c r="B10" s="92" t="s">
        <v>386</v>
      </c>
      <c r="C10" s="83">
        <f>'7. Infraestructura'!D5</f>
        <v>0</v>
      </c>
      <c r="E10" s="408" t="s">
        <v>1483</v>
      </c>
      <c r="F10" s="409">
        <f>Presupuesto!F566</f>
        <v>218754963.59133333</v>
      </c>
      <c r="G10" s="111"/>
      <c r="H10" s="388" t="s">
        <v>1360</v>
      </c>
      <c r="I10" s="392">
        <f>'7. Lo Esencial de la Reforma U.'!Q34</f>
        <v>0</v>
      </c>
    </row>
    <row r="11" spans="2:11" ht="18.75">
      <c r="B11" s="82" t="s">
        <v>417</v>
      </c>
      <c r="C11" s="83">
        <f>'8. Venta de Servicios'!D5</f>
        <v>600000</v>
      </c>
      <c r="E11" s="410" t="s">
        <v>404</v>
      </c>
      <c r="F11" s="411">
        <f>Presupuesto!AR566</f>
        <v>218754963.59133333</v>
      </c>
      <c r="G11" s="111"/>
      <c r="H11" s="388" t="s">
        <v>1362</v>
      </c>
      <c r="I11" s="392">
        <f>'8. Cultura de Inno. Insti...'!Q21</f>
        <v>0</v>
      </c>
    </row>
    <row r="12" spans="2:11" ht="18.75">
      <c r="B12" s="92"/>
      <c r="C12" s="83"/>
      <c r="F12" s="111"/>
      <c r="G12" s="111"/>
      <c r="H12" s="388" t="s">
        <v>1477</v>
      </c>
      <c r="I12" s="392">
        <f>'9. Asegura. de la Calid. y M'!Q36</f>
        <v>0</v>
      </c>
      <c r="K12" s="156"/>
    </row>
    <row r="13" spans="2:11" ht="24" thickBot="1">
      <c r="B13" s="84" t="s">
        <v>124</v>
      </c>
      <c r="C13" s="402">
        <f>SUM(C4:C12)</f>
        <v>218754963.59133333</v>
      </c>
      <c r="F13" s="111"/>
      <c r="G13" s="111"/>
      <c r="H13" s="389" t="s">
        <v>1453</v>
      </c>
      <c r="I13" s="393">
        <f>'10. Posgrado'!Q43</f>
        <v>0</v>
      </c>
    </row>
    <row r="14" spans="2:11" ht="23.25">
      <c r="B14" s="84"/>
      <c r="C14" s="85"/>
      <c r="F14" s="111"/>
      <c r="G14" s="111"/>
      <c r="H14" s="396" t="s">
        <v>124</v>
      </c>
      <c r="I14" s="397">
        <f>SUM(I4:I13)</f>
        <v>144000</v>
      </c>
    </row>
    <row r="15" spans="2:11" ht="15.75">
      <c r="F15" s="111"/>
      <c r="G15" s="111"/>
      <c r="H15" s="724"/>
      <c r="I15" s="724"/>
    </row>
    <row r="16" spans="2:11" ht="16.5" thickBot="1">
      <c r="F16" s="111"/>
      <c r="G16" s="111"/>
      <c r="H16" s="725" t="s">
        <v>1370</v>
      </c>
      <c r="I16" s="725"/>
    </row>
    <row r="17" spans="2:15" ht="15.75" thickBot="1">
      <c r="F17" s="111"/>
      <c r="G17" s="111"/>
      <c r="H17" s="398" t="s">
        <v>389</v>
      </c>
      <c r="I17" s="399" t="s">
        <v>390</v>
      </c>
      <c r="J17" s="196"/>
    </row>
    <row r="18" spans="2:15">
      <c r="H18" s="451" t="s">
        <v>1363</v>
      </c>
      <c r="I18" s="452">
        <f>'11. Gestion Administrativa'!Q39</f>
        <v>285000</v>
      </c>
      <c r="J18" s="196"/>
    </row>
    <row r="19" spans="2:15">
      <c r="H19" s="453" t="s">
        <v>1364</v>
      </c>
      <c r="I19" s="454">
        <f>'12. Gestión del Talento Humano'!Q21</f>
        <v>0</v>
      </c>
      <c r="J19" s="196"/>
    </row>
    <row r="20" spans="2:15">
      <c r="B20" s="445" t="s">
        <v>1504</v>
      </c>
      <c r="C20" s="446">
        <v>22.584900000000001</v>
      </c>
      <c r="D20" s="445" t="s">
        <v>1521</v>
      </c>
      <c r="E20" s="447"/>
      <c r="H20" s="453" t="s">
        <v>1365</v>
      </c>
      <c r="I20" s="454">
        <f>'13. Gestión Académica'!Q21</f>
        <v>0</v>
      </c>
      <c r="J20" s="196"/>
    </row>
    <row r="21" spans="2:15">
      <c r="H21" s="453" t="s">
        <v>1366</v>
      </c>
      <c r="I21" s="454">
        <f>'14. Internacional... de la E.S.'!Q36</f>
        <v>663023.26</v>
      </c>
      <c r="J21" s="196"/>
    </row>
    <row r="22" spans="2:15">
      <c r="H22" s="455" t="s">
        <v>1367</v>
      </c>
      <c r="I22" s="456">
        <f>'15. Gobernabilidad y Proceso...'!Q29</f>
        <v>0</v>
      </c>
      <c r="J22" s="196"/>
    </row>
    <row r="23" spans="2:15">
      <c r="H23" s="457" t="s">
        <v>1478</v>
      </c>
      <c r="I23" s="458">
        <f>'16. Desa. del Sistema Educ.Sup.'!Q70</f>
        <v>0</v>
      </c>
      <c r="J23" s="196"/>
    </row>
    <row r="24" spans="2:15" s="437" customFormat="1" ht="15.75" thickBot="1">
      <c r="H24" s="459" t="s">
        <v>1513</v>
      </c>
      <c r="I24" s="460">
        <f>'17. Gestión TIC'!Q136</f>
        <v>217662940.32999998</v>
      </c>
      <c r="J24" s="196"/>
    </row>
    <row r="25" spans="2:15" ht="15.75" thickBot="1">
      <c r="H25" s="449" t="s">
        <v>124</v>
      </c>
      <c r="I25" s="450">
        <f>SUM(I18:I24)</f>
        <v>218610963.58999997</v>
      </c>
    </row>
    <row r="26" spans="2:15" ht="15.75" thickBot="1"/>
    <row r="27" spans="2:15" ht="15.75" thickBot="1">
      <c r="H27" s="400" t="s">
        <v>1369</v>
      </c>
      <c r="I27" s="401">
        <f>I14+I25</f>
        <v>218754963.58999997</v>
      </c>
    </row>
    <row r="28" spans="2:15">
      <c r="H28" s="326"/>
      <c r="I28" s="327"/>
    </row>
    <row r="29" spans="2:15">
      <c r="H29" s="326"/>
      <c r="I29" s="327"/>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4" t="s">
        <v>474</v>
      </c>
    </row>
    <row r="40" spans="2:8" ht="18.75">
      <c r="B40" s="86" t="s">
        <v>481</v>
      </c>
      <c r="C40" s="167">
        <f>SUMIF('2. CONTRATACION DE PERSONAL'!C:C,'Cuadro Resumen'!$B$40:$B$56,'2. CONTRATACION DE PERSONAL'!D:D)</f>
        <v>0</v>
      </c>
      <c r="D40" s="235">
        <f>SUMIF('2. CONTRATACION DE PERSONAL'!$C:$C,'Cuadro Resumen'!$B$40:$B$56,'2. CONTRATACION DE PERSONAL'!$G:$G)</f>
        <v>0</v>
      </c>
    </row>
    <row r="41" spans="2:8" ht="18.75">
      <c r="B41" s="86" t="s">
        <v>482</v>
      </c>
      <c r="C41" s="167">
        <f>SUMIF('2. CONTRATACION DE PERSONAL'!C:C,'Cuadro Resumen'!$B$40:$B$56,'2. CONTRATACION DE PERSONAL'!D:D)</f>
        <v>0</v>
      </c>
      <c r="D41" s="235">
        <f>SUMIF('2. CONTRATACION DE PERSONAL'!$C:$C,'Cuadro Resumen'!$B$40:$B$56,'2. CONTRATACION DE PERSONAL'!$G:$G)</f>
        <v>0</v>
      </c>
    </row>
    <row r="42" spans="2:8" ht="18.75">
      <c r="B42" s="86" t="s">
        <v>483</v>
      </c>
      <c r="C42" s="167">
        <f>SUMIF('2. CONTRATACION DE PERSONAL'!C:C,'Cuadro Resumen'!$B$40:$B$56,'2. CONTRATACION DE PERSONAL'!D:D)</f>
        <v>0</v>
      </c>
      <c r="D42" s="235">
        <f>SUMIF('2. CONTRATACION DE PERSONAL'!$C:$C,'Cuadro Resumen'!$B$40:$B$56,'2. CONTRATACION DE PERSONAL'!$G:$G)</f>
        <v>0</v>
      </c>
    </row>
    <row r="43" spans="2:8" ht="18.75">
      <c r="B43" s="86" t="s">
        <v>484</v>
      </c>
      <c r="C43" s="167">
        <f>SUMIF('2. CONTRATACION DE PERSONAL'!C:C,'Cuadro Resumen'!$B$40:$B$56,'2. CONTRATACION DE PERSONAL'!D:D)</f>
        <v>0</v>
      </c>
      <c r="D43" s="235">
        <f>SUMIF('2. CONTRATACION DE PERSONAL'!$C:$C,'Cuadro Resumen'!$B$40:$B$56,'2. CONTRATACION DE PERSONAL'!$G:$G)</f>
        <v>0</v>
      </c>
    </row>
    <row r="44" spans="2:8" ht="18.75">
      <c r="B44" s="86" t="s">
        <v>485</v>
      </c>
      <c r="C44" s="167">
        <f>SUMIF('2. CONTRATACION DE PERSONAL'!C:C,'Cuadro Resumen'!$B$40:$B$56,'2. CONTRATACION DE PERSONAL'!D:D)</f>
        <v>0</v>
      </c>
      <c r="D44" s="235">
        <f>SUMIF('2. CONTRATACION DE PERSONAL'!$C:$C,'Cuadro Resumen'!$B$40:$B$56,'2. CONTRATACION DE PERSONAL'!$G:$G)</f>
        <v>0</v>
      </c>
    </row>
    <row r="45" spans="2:8" ht="18.75">
      <c r="B45" s="86" t="s">
        <v>486</v>
      </c>
      <c r="C45" s="167">
        <f>SUMIF('2. CONTRATACION DE PERSONAL'!C:C,'Cuadro Resumen'!$B$40:$B$56,'2. CONTRATACION DE PERSONAL'!D:D)</f>
        <v>0</v>
      </c>
      <c r="D45" s="235">
        <f>SUMIF('2. CONTRATACION DE PERSONAL'!$C:$C,'Cuadro Resumen'!$B$40:$B$56,'2. CONTRATACION DE PERSONAL'!$G:$G)</f>
        <v>0</v>
      </c>
    </row>
    <row r="46" spans="2:8" ht="18.75">
      <c r="B46" s="86" t="s">
        <v>487</v>
      </c>
      <c r="C46" s="167">
        <f>SUMIF('2. CONTRATACION DE PERSONAL'!C:C,'Cuadro Resumen'!$B$40:$B$56,'2. CONTRATACION DE PERSONAL'!D:D)</f>
        <v>0</v>
      </c>
      <c r="D46" s="235">
        <f>SUMIF('2. CONTRATACION DE PERSONAL'!$C:$C,'Cuadro Resumen'!$B$40:$B$56,'2. CONTRATACION DE PERSONAL'!$G:$G)</f>
        <v>0</v>
      </c>
    </row>
    <row r="47" spans="2:8" ht="18.75">
      <c r="B47" s="86" t="s">
        <v>488</v>
      </c>
      <c r="C47" s="167">
        <f>SUMIF('2. CONTRATACION DE PERSONAL'!C:C,'Cuadro Resumen'!$B$40:$B$56,'2. CONTRATACION DE PERSONAL'!D:D)</f>
        <v>0</v>
      </c>
      <c r="D47" s="235">
        <f>SUMIF('2. CONTRATACION DE PERSONAL'!$C:$C,'Cuadro Resumen'!$B$40:$B$56,'2. CONTRATACION DE PERSONAL'!$G:$G)</f>
        <v>0</v>
      </c>
    </row>
    <row r="48" spans="2:8" ht="18.75">
      <c r="B48" s="86" t="s">
        <v>489</v>
      </c>
      <c r="C48" s="167">
        <f>SUMIF('2. CONTRATACION DE PERSONAL'!C:C,'Cuadro Resumen'!$B$40:$B$56,'2. CONTRATACION DE PERSONAL'!D:D)</f>
        <v>0</v>
      </c>
      <c r="D48" s="235">
        <f>SUMIF('2. CONTRATACION DE PERSONAL'!$C:$C,'Cuadro Resumen'!$B$40:$B$56,'2. CONTRATACION DE PERSONAL'!$G:$G)</f>
        <v>0</v>
      </c>
    </row>
    <row r="49" spans="2:4" ht="18.75">
      <c r="B49" s="86" t="s">
        <v>490</v>
      </c>
      <c r="C49" s="167">
        <f>SUMIF('2. CONTRATACION DE PERSONAL'!C:C,'Cuadro Resumen'!$B$40:$B$56,'2. CONTRATACION DE PERSONAL'!D:D)</f>
        <v>0</v>
      </c>
      <c r="D49" s="235">
        <f>SUMIF('2. CONTRATACION DE PERSONAL'!$C:$C,'Cuadro Resumen'!$B$40:$B$56,'2. CONTRATACION DE PERSONAL'!$G:$G)</f>
        <v>0</v>
      </c>
    </row>
    <row r="50" spans="2:4" ht="18.75">
      <c r="B50" s="86" t="s">
        <v>491</v>
      </c>
      <c r="C50" s="167">
        <f>SUMIF('2. CONTRATACION DE PERSONAL'!C:C,'Cuadro Resumen'!$B$40:$B$56,'2. CONTRATACION DE PERSONAL'!D:D)</f>
        <v>0</v>
      </c>
      <c r="D50" s="235">
        <f>SUMIF('2. CONTRATACION DE PERSONAL'!$C:$C,'Cuadro Resumen'!$B$40:$B$56,'2. CONTRATACION DE PERSONAL'!$G:$G)</f>
        <v>0</v>
      </c>
    </row>
    <row r="51" spans="2:4" ht="18.75">
      <c r="B51" s="86" t="s">
        <v>492</v>
      </c>
      <c r="C51" s="167">
        <f>SUMIF('2. CONTRATACION DE PERSONAL'!C:C,'Cuadro Resumen'!$B$40:$B$56,'2. CONTRATACION DE PERSONAL'!D:D)</f>
        <v>0</v>
      </c>
      <c r="D51" s="235">
        <f>SUMIF('2. CONTRATACION DE PERSONAL'!$C:$C,'Cuadro Resumen'!$B$40:$B$56,'2. CONTRATACION DE PERSONAL'!$G:$G)</f>
        <v>0</v>
      </c>
    </row>
    <row r="52" spans="2:4" ht="18.75">
      <c r="B52" s="86" t="s">
        <v>493</v>
      </c>
      <c r="C52" s="167">
        <f>SUMIF('2. CONTRATACION DE PERSONAL'!C:C,'Cuadro Resumen'!$B$40:$B$56,'2. CONTRATACION DE PERSONAL'!D:D)</f>
        <v>0</v>
      </c>
      <c r="D52" s="235">
        <f>SUMIF('2. CONTRATACION DE PERSONAL'!$C:$C,'Cuadro Resumen'!$B$40:$B$56,'2. CONTRATACION DE PERSONAL'!$G:$G)</f>
        <v>0</v>
      </c>
    </row>
    <row r="53" spans="2:4" ht="18.75">
      <c r="B53" s="86" t="s">
        <v>494</v>
      </c>
      <c r="C53" s="167">
        <f>SUMIF('2. CONTRATACION DE PERSONAL'!C:C,'Cuadro Resumen'!$B$40:$B$56,'2. CONTRATACION DE PERSONAL'!D:D)</f>
        <v>0</v>
      </c>
      <c r="D53" s="235">
        <f>SUMIF('2. CONTRATACION DE PERSONAL'!$C:$C,'Cuadro Resumen'!$B$40:$B$56,'2. CONTRATACION DE PERSONAL'!$G:$G)</f>
        <v>0</v>
      </c>
    </row>
    <row r="54" spans="2:4" ht="18.75">
      <c r="B54" s="82" t="s">
        <v>83</v>
      </c>
      <c r="C54" s="167">
        <f>SUMIF('2. CONTRATACION DE PERSONAL'!C:C,'Cuadro Resumen'!$B$40:$B$56,'2. CONTRATACION DE PERSONAL'!D:D)</f>
        <v>31</v>
      </c>
      <c r="D54" s="235">
        <f>SUMIF('2. CONTRATACION DE PERSONAL'!$C:$C,'Cuadro Resumen'!$B$40:$B$56,'2. CONTRATACION DE PERSONAL'!$G:$G)</f>
        <v>5580000</v>
      </c>
    </row>
    <row r="55" spans="2:4" ht="18.75">
      <c r="B55" s="82" t="s">
        <v>60</v>
      </c>
      <c r="C55" s="167">
        <f>SUMIF('2. CONTRATACION DE PERSONAL'!C:C,'Cuadro Resumen'!$B$40:$B$56,'2. CONTRATACION DE PERSONAL'!D:D)</f>
        <v>0</v>
      </c>
      <c r="D55" s="235">
        <f>SUMIF('2. CONTRATACION DE PERSONAL'!$C:$C,'Cuadro Resumen'!$B$40:$B$56,'2. CONTRATACION DE PERSONAL'!$G:$G)</f>
        <v>0</v>
      </c>
    </row>
    <row r="56" spans="2:4" ht="18.75">
      <c r="B56" s="82" t="s">
        <v>61</v>
      </c>
      <c r="C56" s="167">
        <f>SUMIF('2. CONTRATACION DE PERSONAL'!C:C,'Cuadro Resumen'!$B$40:$B$56,'2. CONTRATACION DE PERSONAL'!D:D)</f>
        <v>0</v>
      </c>
      <c r="D56" s="235">
        <f>SUMIF('2. CONTRATACION DE PERSONAL'!$C:$C,'Cuadro Resumen'!$B$40:$B$56,'2. CONTRATACION DE PERSONAL'!$G:$G)</f>
        <v>0</v>
      </c>
    </row>
    <row r="57" spans="2:4" ht="23.25">
      <c r="B57" s="84" t="s">
        <v>124</v>
      </c>
      <c r="C57" s="168">
        <f>SUBTOTAL(109,C40:C56)</f>
        <v>31</v>
      </c>
      <c r="D57" s="235">
        <f>SUM(D40:D56)</f>
        <v>5580000</v>
      </c>
    </row>
    <row r="66" spans="2:4">
      <c r="B66" s="197" t="s">
        <v>379</v>
      </c>
    </row>
    <row r="68" spans="2:4" ht="18.75">
      <c r="B68" s="81" t="s">
        <v>21</v>
      </c>
      <c r="C68" s="81" t="s">
        <v>55</v>
      </c>
      <c r="D68" s="234" t="s">
        <v>474</v>
      </c>
    </row>
    <row r="69" spans="2:4" ht="18.75">
      <c r="B69" s="82" t="s">
        <v>63</v>
      </c>
      <c r="C69" s="83">
        <f>SUMIF('3. EQUIPO DE OFICINA'!C:C,'Cuadro Resumen'!$B$69:$B$78,'3. EQUIPO DE OFICINA'!D:D)</f>
        <v>0</v>
      </c>
      <c r="D69" s="236">
        <f>SUMIF('3. EQUIPO DE OFICINA'!$C:$C,'Cuadro Resumen'!$B$69:$B$78,'3. EQUIPO DE OFICINA'!$F:$F)</f>
        <v>0</v>
      </c>
    </row>
    <row r="70" spans="2:4" ht="18.75">
      <c r="B70" s="92" t="s">
        <v>64</v>
      </c>
      <c r="C70" s="83">
        <f>SUMIF('3. EQUIPO DE OFICINA'!C:C,'Cuadro Resumen'!$B$69:$B$78,'3. EQUIPO DE OFICINA'!D:D)</f>
        <v>0</v>
      </c>
      <c r="D70" s="236">
        <f>SUMIF('3. EQUIPO DE OFICINA'!$C:$C,'Cuadro Resumen'!$B$69:$B$78,'3. EQUIPO DE OFICINA'!$F:$F)</f>
        <v>0</v>
      </c>
    </row>
    <row r="71" spans="2:4" ht="18.75">
      <c r="B71" s="92" t="s">
        <v>65</v>
      </c>
      <c r="C71" s="83">
        <f>SUMIF('3. EQUIPO DE OFICINA'!C:C,'Cuadro Resumen'!$B$69:$B$78,'3. EQUIPO DE OFICINA'!D:D)</f>
        <v>0</v>
      </c>
      <c r="D71" s="236">
        <f>SUMIF('3. EQUIPO DE OFICINA'!$C:$C,'Cuadro Resumen'!$B$69:$B$78,'3. EQUIPO DE OFICINA'!$F:$F)</f>
        <v>0</v>
      </c>
    </row>
    <row r="72" spans="2:4" ht="18.75">
      <c r="B72" s="92" t="s">
        <v>66</v>
      </c>
      <c r="C72" s="83">
        <f>SUMIF('3. EQUIPO DE OFICINA'!C:C,'Cuadro Resumen'!$B$69:$B$78,'3. EQUIPO DE OFICINA'!D:D)</f>
        <v>0</v>
      </c>
      <c r="D72" s="236">
        <f>SUMIF('3. EQUIPO DE OFICINA'!$C:$C,'Cuadro Resumen'!$B$69:$B$78,'3. EQUIPO DE OFICINA'!$F:$F)</f>
        <v>0</v>
      </c>
    </row>
    <row r="73" spans="2:4" ht="18.75">
      <c r="B73" s="92" t="s">
        <v>67</v>
      </c>
      <c r="C73" s="83">
        <f>SUMIF('3. EQUIPO DE OFICINA'!C:C,'Cuadro Resumen'!$B$69:$B$78,'3. EQUIPO DE OFICINA'!D:D)</f>
        <v>0</v>
      </c>
      <c r="D73" s="236">
        <f>SUMIF('3. EQUIPO DE OFICINA'!$C:$C,'Cuadro Resumen'!$B$69:$B$78,'3. EQUIPO DE OFICINA'!$F:$F)</f>
        <v>0</v>
      </c>
    </row>
    <row r="74" spans="2:4" ht="18.75">
      <c r="B74" s="92" t="s">
        <v>68</v>
      </c>
      <c r="C74" s="83">
        <f>SUMIF('3. EQUIPO DE OFICINA'!C:C,'Cuadro Resumen'!$B$69:$B$78,'3. EQUIPO DE OFICINA'!D:D)</f>
        <v>0</v>
      </c>
      <c r="D74" s="236">
        <f>SUMIF('3. EQUIPO DE OFICINA'!$C:$C,'Cuadro Resumen'!$B$69:$B$78,'3. EQUIPO DE OFICINA'!$F:$F)</f>
        <v>0</v>
      </c>
    </row>
    <row r="75" spans="2:4" ht="18.75">
      <c r="B75" s="92" t="s">
        <v>69</v>
      </c>
      <c r="C75" s="83">
        <f>SUMIF('3. EQUIPO DE OFICINA'!C:C,'Cuadro Resumen'!$B$69:$B$78,'3. EQUIPO DE OFICINA'!D:D)</f>
        <v>0</v>
      </c>
      <c r="D75" s="236">
        <f>SUMIF('3. EQUIPO DE OFICINA'!$C:$C,'Cuadro Resumen'!$B$69:$B$78,'3. EQUIPO DE OFICINA'!$F:$F)</f>
        <v>0</v>
      </c>
    </row>
    <row r="76" spans="2:4" ht="18.75">
      <c r="B76" s="82" t="s">
        <v>70</v>
      </c>
      <c r="C76" s="83">
        <f>SUMIF('3. EQUIPO DE OFICINA'!C:C,'Cuadro Resumen'!$B$69:$B$78,'3. EQUIPO DE OFICINA'!D:D)</f>
        <v>0</v>
      </c>
      <c r="D76" s="236">
        <f>SUMIF('3. EQUIPO DE OFICINA'!$C:$C,'Cuadro Resumen'!$B$69:$B$78,'3. EQUIPO DE OFICINA'!$F:$F)</f>
        <v>0</v>
      </c>
    </row>
    <row r="77" spans="2:4" ht="18.75">
      <c r="B77" s="82" t="s">
        <v>71</v>
      </c>
      <c r="C77" s="83">
        <f>SUMIF('3. EQUIPO DE OFICINA'!C:C,'Cuadro Resumen'!$B$69:$B$78,'3. EQUIPO DE OFICINA'!D:D)</f>
        <v>0</v>
      </c>
      <c r="D77" s="236">
        <f>SUMIF('3. EQUIPO DE OFICINA'!$C:$C,'Cuadro Resumen'!$B$69:$B$78,'3. EQUIPO DE OFICINA'!$F:$F)</f>
        <v>0</v>
      </c>
    </row>
    <row r="78" spans="2:4" ht="18.75">
      <c r="B78" s="82" t="s">
        <v>72</v>
      </c>
      <c r="C78" s="83">
        <f>SUMIF('3. EQUIPO DE OFICINA'!C:C,'Cuadro Resumen'!$B$69:$B$78,'3. EQUIPO DE OFICINA'!D:D)</f>
        <v>0</v>
      </c>
      <c r="D78" s="236">
        <f>SUMIF('3. EQUIPO DE OFICINA'!$C:$C,'Cuadro Resumen'!$B$69:$B$78,'3. EQUIPO DE OFICINA'!$F:$F)</f>
        <v>0</v>
      </c>
    </row>
    <row r="79" spans="2:4" ht="18.75">
      <c r="B79" s="82"/>
      <c r="C79" s="83">
        <f>SUMIF('3. EQUIPO DE OFICINA'!C:C,'Cuadro Resumen'!$B$69:$B$78,'3. EQUIPO DE OFICINA'!D:D)</f>
        <v>0</v>
      </c>
      <c r="D79" s="236">
        <f>SUMIF('3. EQUIPO DE OFICINA'!$C:$C,'Cuadro Resumen'!$B$69:$B$78,'3. EQUIPO DE OFICINA'!$F:$F)</f>
        <v>0</v>
      </c>
    </row>
    <row r="80" spans="2:4" ht="23.25">
      <c r="B80" s="84" t="s">
        <v>124</v>
      </c>
      <c r="C80" s="85">
        <f>SUM(C69:C79)</f>
        <v>0</v>
      </c>
      <c r="D80" s="237">
        <f>SUM(D69:D79)</f>
        <v>0</v>
      </c>
    </row>
    <row r="83" spans="2:4">
      <c r="B83" s="197" t="s">
        <v>380</v>
      </c>
    </row>
    <row r="85" spans="2:4" ht="18.75">
      <c r="B85" s="81" t="s">
        <v>381</v>
      </c>
      <c r="C85" s="81" t="s">
        <v>55</v>
      </c>
      <c r="D85" s="234" t="s">
        <v>474</v>
      </c>
    </row>
    <row r="86" spans="2:4" ht="37.5">
      <c r="B86" s="293" t="s">
        <v>1336</v>
      </c>
      <c r="C86" s="83">
        <f>SUMIF('4. EQUIPO TECNOLÓGICOS'!C:C,'Cuadro Resumen'!$B$86:$B$102,'4. EQUIPO TECNOLÓGICOS'!D:D)</f>
        <v>0</v>
      </c>
      <c r="D86" s="83">
        <f>SUMIF('4. EQUIPO TECNOLÓGICOS'!$C:$C,'Cuadro Resumen'!$B$86:$B$102,'4. EQUIPO TECNOLÓGICOS'!F:F)</f>
        <v>0</v>
      </c>
    </row>
    <row r="87" spans="2:4" ht="18.75">
      <c r="B87" s="293" t="s">
        <v>1337</v>
      </c>
      <c r="C87" s="83">
        <f>SUMIF('4. EQUIPO TECNOLÓGICOS'!C:C,'Cuadro Resumen'!$B$86:$B$102,'4. EQUIPO TECNOLÓGICOS'!D:D)</f>
        <v>0</v>
      </c>
      <c r="D87" s="83">
        <f>SUMIF('4. EQUIPO TECNOLÓGICOS'!$C:$C,'Cuadro Resumen'!$B$86:$B$102,'4. EQUIPO TECNOLÓGICOS'!F:F)</f>
        <v>0</v>
      </c>
    </row>
    <row r="88" spans="2:4" ht="37.5">
      <c r="B88" s="293" t="s">
        <v>1335</v>
      </c>
      <c r="C88" s="83">
        <f>SUMIF('4. EQUIPO TECNOLÓGICOS'!C:C,'Cuadro Resumen'!$B$86:$B$102,'4. EQUIPO TECNOLÓGICOS'!D:D)</f>
        <v>0</v>
      </c>
      <c r="D88" s="83">
        <f>SUMIF('4. EQUIPO TECNOLÓGICOS'!$C:$C,'Cuadro Resumen'!$B$86:$B$102,'4. EQUIPO TECNOLÓGICOS'!F:F)</f>
        <v>0</v>
      </c>
    </row>
    <row r="89" spans="2:4" ht="37.5">
      <c r="B89" s="293" t="s">
        <v>1338</v>
      </c>
      <c r="C89" s="83">
        <f>SUMIF('4. EQUIPO TECNOLÓGICOS'!C:C,'Cuadro Resumen'!$B$86:$B$102,'4. EQUIPO TECNOLÓGICOS'!D:D)</f>
        <v>0</v>
      </c>
      <c r="D89" s="83">
        <f>SUMIF('4. EQUIPO TECNOLÓGICOS'!$C:$C,'Cuadro Resumen'!$B$86:$B$102,'4. EQUIPO TECNOLÓGICOS'!F:F)</f>
        <v>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1481</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124</v>
      </c>
      <c r="C103" s="85">
        <f>SUM(C86:C102)</f>
        <v>0</v>
      </c>
      <c r="D103" s="85">
        <f>SUM(D86:D102)</f>
        <v>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21"/>
    </row>
    <row r="198" spans="2:9" hidden="1">
      <c r="B198" s="726" t="s">
        <v>1497</v>
      </c>
      <c r="C198" s="726"/>
      <c r="D198" s="726"/>
      <c r="E198" s="726"/>
      <c r="F198" s="726"/>
    </row>
    <row r="199" spans="2:9" hidden="1">
      <c r="B199" s="425" t="s">
        <v>1498</v>
      </c>
      <c r="C199" s="424" t="s">
        <v>1499</v>
      </c>
      <c r="D199" s="424" t="s">
        <v>1499</v>
      </c>
      <c r="E199" s="424" t="s">
        <v>1500</v>
      </c>
      <c r="F199" s="424" t="s">
        <v>1500</v>
      </c>
    </row>
    <row r="200" spans="2:9" hidden="1">
      <c r="B200" s="423"/>
      <c r="C200" s="423" t="s">
        <v>1501</v>
      </c>
      <c r="D200" s="423" t="s">
        <v>1502</v>
      </c>
      <c r="E200" s="423" t="s">
        <v>1501</v>
      </c>
      <c r="F200" s="423" t="s">
        <v>1502</v>
      </c>
    </row>
    <row r="201" spans="2:9" hidden="1">
      <c r="B201" s="425" t="s">
        <v>3</v>
      </c>
      <c r="C201" s="422">
        <v>255</v>
      </c>
      <c r="D201" s="422">
        <v>235</v>
      </c>
      <c r="E201" s="422">
        <v>300</v>
      </c>
      <c r="F201" s="422">
        <v>280</v>
      </c>
    </row>
    <row r="202" spans="2:9" hidden="1">
      <c r="B202" s="425" t="s">
        <v>4</v>
      </c>
      <c r="C202" s="422">
        <v>225</v>
      </c>
      <c r="D202" s="422">
        <v>205</v>
      </c>
      <c r="E202" s="422">
        <v>270</v>
      </c>
      <c r="F202" s="422">
        <v>250</v>
      </c>
    </row>
    <row r="203" spans="2:9" hidden="1">
      <c r="B203" s="425" t="s">
        <v>5</v>
      </c>
      <c r="C203" s="422">
        <v>195</v>
      </c>
      <c r="D203" s="422">
        <v>180</v>
      </c>
      <c r="E203" s="422">
        <v>240</v>
      </c>
      <c r="F203" s="422">
        <v>220</v>
      </c>
    </row>
    <row r="204" spans="2:9" hidden="1">
      <c r="B204" s="425" t="s">
        <v>6</v>
      </c>
      <c r="C204" s="422">
        <v>165</v>
      </c>
      <c r="D204" s="422">
        <v>150</v>
      </c>
      <c r="E204" s="422">
        <v>210</v>
      </c>
      <c r="F204" s="422">
        <v>195</v>
      </c>
    </row>
    <row r="205" spans="2:9" hidden="1">
      <c r="B205" s="425" t="s">
        <v>1503</v>
      </c>
      <c r="C205" s="422">
        <v>145</v>
      </c>
      <c r="D205" s="422">
        <v>135</v>
      </c>
      <c r="E205" s="422">
        <v>185</v>
      </c>
      <c r="F205" s="422">
        <v>170</v>
      </c>
    </row>
    <row r="206" spans="2:9" hidden="1">
      <c r="B206" s="420"/>
      <c r="C206" s="420"/>
      <c r="D206" s="420"/>
      <c r="E206" s="420"/>
      <c r="F206" s="420"/>
    </row>
    <row r="207" spans="2:9" hidden="1">
      <c r="B207" s="727" t="s">
        <v>1504</v>
      </c>
      <c r="C207" s="727"/>
      <c r="D207" s="727"/>
      <c r="E207" s="448">
        <f>C20</f>
        <v>22.584900000000001</v>
      </c>
      <c r="F207" s="448" t="str">
        <f>D20</f>
        <v>Lunes, 08 de febrero del 2016 Fuente el BCH</v>
      </c>
    </row>
    <row r="208" spans="2:9" hidden="1">
      <c r="B208" s="420"/>
      <c r="C208" s="420"/>
      <c r="D208" s="420"/>
      <c r="E208" s="420"/>
      <c r="F208" s="420"/>
    </row>
    <row r="209" spans="2:9" hidden="1">
      <c r="B209" s="420"/>
      <c r="C209" s="420"/>
      <c r="D209" s="420"/>
      <c r="E209" s="420"/>
      <c r="F209" s="420"/>
    </row>
    <row r="210" spans="2:9" hidden="1">
      <c r="B210" s="726" t="s">
        <v>1497</v>
      </c>
      <c r="C210" s="726"/>
      <c r="D210" s="726"/>
      <c r="E210" s="726"/>
      <c r="F210" s="726"/>
    </row>
    <row r="211" spans="2:9" hidden="1">
      <c r="B211" s="425" t="s">
        <v>1498</v>
      </c>
      <c r="C211" s="424" t="s">
        <v>1499</v>
      </c>
      <c r="D211" s="424" t="s">
        <v>1499</v>
      </c>
      <c r="E211" s="424" t="s">
        <v>1500</v>
      </c>
      <c r="F211" s="424" t="s">
        <v>1500</v>
      </c>
    </row>
    <row r="212" spans="2:9" hidden="1">
      <c r="B212" s="423"/>
      <c r="C212" s="423" t="s">
        <v>1501</v>
      </c>
      <c r="D212" s="423" t="s">
        <v>1502</v>
      </c>
      <c r="E212" s="423" t="s">
        <v>1501</v>
      </c>
      <c r="F212" s="423" t="s">
        <v>1502</v>
      </c>
    </row>
    <row r="213" spans="2:9" hidden="1">
      <c r="B213" s="425" t="s">
        <v>3</v>
      </c>
      <c r="C213" s="426">
        <f>+C201*E207</f>
        <v>5759.1495000000004</v>
      </c>
      <c r="D213" s="427">
        <f>+D201*E207</f>
        <v>5307.4515000000001</v>
      </c>
      <c r="E213" s="427">
        <f>+E201*E207</f>
        <v>6775.47</v>
      </c>
      <c r="F213" s="427">
        <f>+F201*E207</f>
        <v>6323.7719999999999</v>
      </c>
    </row>
    <row r="214" spans="2:9" hidden="1">
      <c r="B214" s="425" t="s">
        <v>4</v>
      </c>
      <c r="C214" s="426">
        <f>+C202*E207</f>
        <v>5081.6025</v>
      </c>
      <c r="D214" s="427">
        <f>+D202*E207</f>
        <v>4629.9045000000006</v>
      </c>
      <c r="E214" s="427">
        <f>+E202*E207</f>
        <v>6097.9230000000007</v>
      </c>
      <c r="F214" s="427">
        <f>+F202*E207</f>
        <v>5646.2250000000004</v>
      </c>
    </row>
    <row r="215" spans="2:9" hidden="1">
      <c r="B215" s="425" t="s">
        <v>5</v>
      </c>
      <c r="C215" s="426">
        <f>+C203*E207</f>
        <v>4404.0555000000004</v>
      </c>
      <c r="D215" s="427">
        <f>+D203*E207</f>
        <v>4065.2820000000002</v>
      </c>
      <c r="E215" s="427">
        <f>+E203*E207</f>
        <v>5420.3760000000002</v>
      </c>
      <c r="F215" s="427">
        <f>+F203*E207</f>
        <v>4968.6779999999999</v>
      </c>
    </row>
    <row r="216" spans="2:9" hidden="1">
      <c r="B216" s="425" t="s">
        <v>6</v>
      </c>
      <c r="C216" s="426">
        <f>+C204*E207</f>
        <v>3726.5085000000004</v>
      </c>
      <c r="D216" s="427">
        <f>+D204*E207</f>
        <v>3387.7350000000001</v>
      </c>
      <c r="E216" s="427">
        <f>+E204*E207</f>
        <v>4742.8290000000006</v>
      </c>
      <c r="F216" s="427">
        <f>+F204*E207</f>
        <v>4404.0555000000004</v>
      </c>
    </row>
    <row r="217" spans="2:9" hidden="1">
      <c r="B217" s="425" t="s">
        <v>1503</v>
      </c>
      <c r="C217" s="426">
        <f>+C205*E207</f>
        <v>3274.8105</v>
      </c>
      <c r="D217" s="427">
        <f>+D205*E207</f>
        <v>3048.9615000000003</v>
      </c>
      <c r="E217" s="427">
        <f>+E205*E207</f>
        <v>4178.2065000000002</v>
      </c>
      <c r="F217" s="427">
        <f>+F205*E207</f>
        <v>3839.433</v>
      </c>
    </row>
    <row r="218" spans="2:9" hidden="1"/>
    <row r="220" spans="2:9" s="122" customFormat="1">
      <c r="I220" s="42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zoomScale="50" zoomScaleNormal="50" workbookViewId="0">
      <pane ySplit="8" topLeftCell="A9" activePane="bottomLeft" state="frozen"/>
      <selection activeCell="A7" sqref="A7"/>
      <selection pane="bottomLeft" activeCell="H21" sqref="H21"/>
    </sheetView>
  </sheetViews>
  <sheetFormatPr baseColWidth="10" defaultRowHeight="15"/>
  <cols>
    <col min="1" max="2" width="21.7109375" customWidth="1"/>
    <col min="3" max="3" width="27.42578125" customWidth="1"/>
    <col min="4" max="4" width="27.42578125" style="436" customWidth="1"/>
    <col min="5" max="7" width="27.42578125" customWidth="1"/>
    <col min="8" max="8" width="15.28515625" customWidth="1"/>
    <col min="9" max="9" width="13.7109375" style="231" bestFit="1" customWidth="1"/>
    <col min="10" max="10" width="15.28515625" customWidth="1"/>
    <col min="11" max="11" width="18.85546875" style="231" customWidth="1"/>
    <col min="13" max="13" width="13.7109375" style="231" bestFit="1" customWidth="1"/>
    <col min="15" max="15" width="13.7109375" style="231" bestFit="1" customWidth="1"/>
    <col min="16" max="16" width="15.28515625" customWidth="1"/>
    <col min="17" max="17" width="18.28515625" style="231" customWidth="1"/>
    <col min="18" max="20" width="14.140625" customWidth="1"/>
    <col min="21" max="21" width="17" customWidth="1"/>
  </cols>
  <sheetData>
    <row r="1" spans="1:23" ht="18.75">
      <c r="B1" s="274"/>
      <c r="C1" s="274"/>
      <c r="D1" s="274"/>
      <c r="E1" s="274"/>
      <c r="F1" s="274"/>
      <c r="G1" s="274"/>
      <c r="H1" s="274" t="s">
        <v>1514</v>
      </c>
      <c r="K1" s="274"/>
      <c r="L1" s="274"/>
      <c r="M1" s="274"/>
      <c r="N1" s="274"/>
      <c r="O1" s="274"/>
      <c r="P1" s="473" t="s">
        <v>1596</v>
      </c>
      <c r="Q1" s="473" t="s">
        <v>1597</v>
      </c>
      <c r="R1" s="473" t="s">
        <v>1598</v>
      </c>
      <c r="S1" s="473" t="s">
        <v>1599</v>
      </c>
      <c r="T1" s="473" t="s">
        <v>1600</v>
      </c>
      <c r="U1" s="473" t="s">
        <v>1601</v>
      </c>
      <c r="V1" s="473" t="s">
        <v>1602</v>
      </c>
      <c r="W1" s="473" t="s">
        <v>1603</v>
      </c>
    </row>
    <row r="2" spans="1:23" ht="18.75">
      <c r="A2" s="262" t="s">
        <v>1346</v>
      </c>
      <c r="B2" s="274"/>
      <c r="C2" s="274"/>
      <c r="D2" s="274"/>
      <c r="E2" s="274"/>
      <c r="F2" s="274"/>
      <c r="G2" s="274"/>
      <c r="H2" s="274"/>
      <c r="K2" s="274"/>
      <c r="L2" s="274"/>
      <c r="M2" s="274"/>
      <c r="N2" s="274"/>
      <c r="O2" s="274"/>
      <c r="P2" s="274"/>
      <c r="Q2" s="274"/>
      <c r="R2" s="274"/>
      <c r="S2" s="274"/>
      <c r="T2" s="274"/>
      <c r="U2" s="274"/>
    </row>
    <row r="3" spans="1:23">
      <c r="A3" s="800" t="s">
        <v>1401</v>
      </c>
      <c r="B3" s="800"/>
      <c r="C3" s="800"/>
      <c r="D3" s="800"/>
      <c r="E3" s="800"/>
      <c r="F3" s="800"/>
      <c r="G3" s="800"/>
      <c r="H3" s="800"/>
      <c r="I3" s="800"/>
      <c r="J3" s="800"/>
      <c r="K3" s="800"/>
      <c r="L3" s="800"/>
      <c r="M3" s="800"/>
      <c r="N3" s="800"/>
      <c r="O3" s="800"/>
      <c r="P3" s="800"/>
      <c r="Q3" s="800"/>
      <c r="R3" s="800"/>
      <c r="S3" s="800"/>
      <c r="T3" s="800"/>
      <c r="U3" s="800"/>
    </row>
    <row r="4" spans="1:23" s="343" customFormat="1">
      <c r="A4" s="354" t="s">
        <v>1400</v>
      </c>
      <c r="B4" s="352"/>
      <c r="C4" s="352"/>
      <c r="D4" s="462"/>
      <c r="E4" s="352"/>
      <c r="F4" s="352"/>
      <c r="G4" s="352"/>
      <c r="H4" s="352"/>
      <c r="I4" s="352"/>
      <c r="J4" s="352"/>
      <c r="K4" s="352"/>
      <c r="L4" s="352"/>
      <c r="M4" s="352"/>
      <c r="N4" s="352"/>
      <c r="O4" s="352"/>
      <c r="P4" s="352"/>
      <c r="Q4" s="352"/>
      <c r="R4" s="352"/>
      <c r="S4" s="352"/>
      <c r="T4" s="352"/>
      <c r="U4" s="352"/>
    </row>
    <row r="5" spans="1:23">
      <c r="A5" s="300" t="s">
        <v>1476</v>
      </c>
      <c r="B5" s="262"/>
      <c r="C5" s="262"/>
      <c r="D5" s="262"/>
      <c r="E5" s="262"/>
      <c r="F5" s="262"/>
      <c r="G5" s="262"/>
      <c r="H5" s="262"/>
      <c r="I5" s="262"/>
      <c r="J5" s="262"/>
      <c r="K5" s="262"/>
      <c r="L5" s="262"/>
      <c r="M5" s="262"/>
      <c r="N5" s="262"/>
      <c r="O5" s="262"/>
      <c r="P5" s="262"/>
      <c r="Q5" s="262"/>
      <c r="R5" s="262"/>
      <c r="S5" s="262"/>
      <c r="T5" s="262"/>
      <c r="U5" s="262"/>
    </row>
    <row r="6" spans="1:23" ht="15" customHeight="1">
      <c r="A6" s="733" t="s">
        <v>96</v>
      </c>
      <c r="B6" s="735" t="s">
        <v>110</v>
      </c>
      <c r="C6" s="745" t="s">
        <v>1522</v>
      </c>
      <c r="D6" s="745" t="s">
        <v>1523</v>
      </c>
      <c r="E6" s="745" t="s">
        <v>86</v>
      </c>
      <c r="F6" s="745" t="s">
        <v>391</v>
      </c>
      <c r="G6" s="745" t="s">
        <v>87</v>
      </c>
      <c r="H6" s="748" t="s">
        <v>99</v>
      </c>
      <c r="I6" s="750"/>
      <c r="J6" s="750"/>
      <c r="K6" s="750"/>
      <c r="L6" s="750"/>
      <c r="M6" s="750"/>
      <c r="N6" s="750"/>
      <c r="O6" s="749"/>
      <c r="P6" s="754" t="s">
        <v>100</v>
      </c>
      <c r="Q6" s="755"/>
      <c r="R6" s="735" t="s">
        <v>102</v>
      </c>
      <c r="S6" s="735" t="s">
        <v>109</v>
      </c>
      <c r="T6" s="735" t="s">
        <v>108</v>
      </c>
      <c r="U6" s="751" t="s">
        <v>88</v>
      </c>
    </row>
    <row r="7" spans="1:23" ht="15" customHeight="1">
      <c r="A7" s="733"/>
      <c r="B7" s="733"/>
      <c r="C7" s="746"/>
      <c r="D7" s="746"/>
      <c r="E7" s="746"/>
      <c r="F7" s="746"/>
      <c r="G7" s="746"/>
      <c r="H7" s="748" t="s">
        <v>103</v>
      </c>
      <c r="I7" s="749"/>
      <c r="J7" s="748" t="s">
        <v>104</v>
      </c>
      <c r="K7" s="749"/>
      <c r="L7" s="748" t="s">
        <v>105</v>
      </c>
      <c r="M7" s="749"/>
      <c r="N7" s="748" t="s">
        <v>106</v>
      </c>
      <c r="O7" s="749"/>
      <c r="P7" s="756"/>
      <c r="Q7" s="757"/>
      <c r="R7" s="733"/>
      <c r="S7" s="733"/>
      <c r="T7" s="733"/>
      <c r="U7" s="752"/>
    </row>
    <row r="8" spans="1:23" ht="25.5">
      <c r="A8" s="734"/>
      <c r="B8" s="734"/>
      <c r="C8" s="747"/>
      <c r="D8" s="747"/>
      <c r="E8" s="747"/>
      <c r="F8" s="747"/>
      <c r="G8" s="747"/>
      <c r="H8" s="412" t="s">
        <v>107</v>
      </c>
      <c r="I8" s="412" t="s">
        <v>12</v>
      </c>
      <c r="J8" s="412" t="s">
        <v>107</v>
      </c>
      <c r="K8" s="412" t="s">
        <v>12</v>
      </c>
      <c r="L8" s="412" t="s">
        <v>107</v>
      </c>
      <c r="M8" s="412" t="s">
        <v>12</v>
      </c>
      <c r="N8" s="412" t="s">
        <v>107</v>
      </c>
      <c r="O8" s="412" t="s">
        <v>12</v>
      </c>
      <c r="P8" s="412" t="s">
        <v>107</v>
      </c>
      <c r="Q8" s="412" t="s">
        <v>12</v>
      </c>
      <c r="R8" s="734"/>
      <c r="S8" s="734"/>
      <c r="T8" s="734"/>
      <c r="U8" s="753"/>
    </row>
    <row r="9" spans="1:23" s="343" customFormat="1" ht="15.75">
      <c r="A9" s="413"/>
      <c r="B9" s="414"/>
      <c r="C9" s="415"/>
      <c r="D9" s="415"/>
      <c r="E9" s="415"/>
      <c r="F9" s="416"/>
      <c r="G9" s="415"/>
      <c r="H9" s="417"/>
      <c r="I9" s="417"/>
      <c r="J9" s="417"/>
      <c r="K9" s="417"/>
      <c r="L9" s="417"/>
      <c r="M9" s="417"/>
      <c r="N9" s="417"/>
      <c r="O9" s="417"/>
      <c r="P9" s="417"/>
      <c r="Q9" s="417"/>
      <c r="R9" s="418"/>
      <c r="S9" s="418"/>
      <c r="T9" s="418"/>
      <c r="U9" s="419"/>
    </row>
    <row r="10" spans="1:23" ht="15.75">
      <c r="A10" s="797" t="s">
        <v>1401</v>
      </c>
      <c r="B10" s="797" t="s">
        <v>1402</v>
      </c>
      <c r="C10" s="270"/>
      <c r="D10" s="463"/>
      <c r="E10" s="270"/>
      <c r="F10" s="270"/>
      <c r="G10" s="271"/>
      <c r="H10" s="271"/>
      <c r="I10" s="338"/>
      <c r="J10" s="271"/>
      <c r="K10" s="338"/>
      <c r="L10" s="271"/>
      <c r="M10" s="338"/>
      <c r="N10" s="271"/>
      <c r="O10" s="338"/>
      <c r="P10" s="372">
        <f>H10+J10+L10+N10</f>
        <v>0</v>
      </c>
      <c r="Q10" s="373">
        <f>I10+K10+M10+O10</f>
        <v>0</v>
      </c>
      <c r="R10" s="271"/>
      <c r="S10" s="271"/>
      <c r="T10" s="271"/>
      <c r="U10" s="271"/>
    </row>
    <row r="11" spans="1:23" ht="15.75">
      <c r="A11" s="798"/>
      <c r="B11" s="798"/>
      <c r="C11" s="270"/>
      <c r="D11" s="463"/>
      <c r="E11" s="270"/>
      <c r="F11" s="270"/>
      <c r="G11" s="271"/>
      <c r="H11" s="271"/>
      <c r="I11" s="338"/>
      <c r="J11" s="271"/>
      <c r="K11" s="338"/>
      <c r="L11" s="271"/>
      <c r="M11" s="338"/>
      <c r="N11" s="271"/>
      <c r="O11" s="338"/>
      <c r="P11" s="372">
        <f t="shared" ref="P11:P35" si="0">H11+J11+L11+N11</f>
        <v>0</v>
      </c>
      <c r="Q11" s="373">
        <f t="shared" ref="Q11:Q35" si="1">I11+K11+M11+O11</f>
        <v>0</v>
      </c>
      <c r="R11" s="271"/>
      <c r="S11" s="271"/>
      <c r="T11" s="271"/>
      <c r="U11" s="271"/>
    </row>
    <row r="12" spans="1:23" ht="15.75">
      <c r="A12" s="798"/>
      <c r="B12" s="798"/>
      <c r="C12" s="270"/>
      <c r="D12" s="463"/>
      <c r="E12" s="270"/>
      <c r="F12" s="270"/>
      <c r="G12" s="271"/>
      <c r="H12" s="271"/>
      <c r="I12" s="338"/>
      <c r="J12" s="271"/>
      <c r="K12" s="338"/>
      <c r="L12" s="271"/>
      <c r="M12" s="338"/>
      <c r="N12" s="271"/>
      <c r="O12" s="338"/>
      <c r="P12" s="372">
        <f t="shared" si="0"/>
        <v>0</v>
      </c>
      <c r="Q12" s="373">
        <f t="shared" si="1"/>
        <v>0</v>
      </c>
      <c r="R12" s="271"/>
      <c r="S12" s="271"/>
      <c r="T12" s="271"/>
      <c r="U12" s="271"/>
    </row>
    <row r="13" spans="1:23" ht="15.75">
      <c r="A13" s="798"/>
      <c r="B13" s="798"/>
      <c r="C13" s="270"/>
      <c r="D13" s="463"/>
      <c r="E13" s="270"/>
      <c r="F13" s="270"/>
      <c r="G13" s="271"/>
      <c r="H13" s="271"/>
      <c r="I13" s="338"/>
      <c r="J13" s="271"/>
      <c r="K13" s="338"/>
      <c r="L13" s="271"/>
      <c r="M13" s="338"/>
      <c r="N13" s="271"/>
      <c r="O13" s="338"/>
      <c r="P13" s="372">
        <f t="shared" si="0"/>
        <v>0</v>
      </c>
      <c r="Q13" s="373">
        <f t="shared" si="1"/>
        <v>0</v>
      </c>
      <c r="R13" s="271"/>
      <c r="S13" s="271"/>
      <c r="T13" s="271"/>
      <c r="U13" s="271"/>
    </row>
    <row r="14" spans="1:23" ht="15.75">
      <c r="A14" s="798"/>
      <c r="B14" s="798"/>
      <c r="C14" s="270"/>
      <c r="D14" s="463"/>
      <c r="E14" s="270"/>
      <c r="F14" s="270"/>
      <c r="G14" s="271"/>
      <c r="H14" s="271"/>
      <c r="I14" s="338"/>
      <c r="J14" s="271"/>
      <c r="K14" s="338"/>
      <c r="L14" s="271"/>
      <c r="M14" s="338"/>
      <c r="N14" s="271"/>
      <c r="O14" s="338"/>
      <c r="P14" s="372">
        <f t="shared" si="0"/>
        <v>0</v>
      </c>
      <c r="Q14" s="373">
        <f t="shared" si="1"/>
        <v>0</v>
      </c>
      <c r="R14" s="271"/>
      <c r="S14" s="271"/>
      <c r="T14" s="271"/>
      <c r="U14" s="271"/>
    </row>
    <row r="15" spans="1:23" ht="15.75">
      <c r="A15" s="799"/>
      <c r="B15" s="799"/>
      <c r="C15" s="270"/>
      <c r="D15" s="463"/>
      <c r="E15" s="270"/>
      <c r="F15" s="270"/>
      <c r="G15" s="271"/>
      <c r="H15" s="271"/>
      <c r="I15" s="338"/>
      <c r="J15" s="271"/>
      <c r="K15" s="338"/>
      <c r="L15" s="271"/>
      <c r="M15" s="338"/>
      <c r="N15" s="271"/>
      <c r="O15" s="338"/>
      <c r="P15" s="372">
        <f t="shared" si="0"/>
        <v>0</v>
      </c>
      <c r="Q15" s="373">
        <f t="shared" si="1"/>
        <v>0</v>
      </c>
      <c r="R15" s="271"/>
      <c r="S15" s="271"/>
      <c r="T15" s="271"/>
      <c r="U15" s="339"/>
    </row>
    <row r="16" spans="1:23" ht="15.75" customHeight="1">
      <c r="A16" s="797" t="s">
        <v>1400</v>
      </c>
      <c r="B16" s="797" t="s">
        <v>1403</v>
      </c>
      <c r="C16" s="270"/>
      <c r="D16" s="463"/>
      <c r="E16" s="270"/>
      <c r="F16" s="270"/>
      <c r="G16" s="271"/>
      <c r="H16" s="271"/>
      <c r="I16" s="338"/>
      <c r="J16" s="271"/>
      <c r="K16" s="338"/>
      <c r="L16" s="340"/>
      <c r="M16" s="338"/>
      <c r="N16" s="271"/>
      <c r="O16" s="338"/>
      <c r="P16" s="372">
        <f t="shared" si="0"/>
        <v>0</v>
      </c>
      <c r="Q16" s="373">
        <f t="shared" si="1"/>
        <v>0</v>
      </c>
      <c r="R16" s="271"/>
      <c r="S16" s="271"/>
      <c r="T16" s="271"/>
      <c r="U16" s="271"/>
    </row>
    <row r="17" spans="1:21" ht="15.75">
      <c r="A17" s="798"/>
      <c r="B17" s="798"/>
      <c r="C17" s="270"/>
      <c r="D17" s="463"/>
      <c r="E17" s="270"/>
      <c r="F17" s="270"/>
      <c r="G17" s="271"/>
      <c r="H17" s="271"/>
      <c r="I17" s="338"/>
      <c r="J17" s="271"/>
      <c r="K17" s="338"/>
      <c r="L17" s="340"/>
      <c r="M17" s="338"/>
      <c r="N17" s="271"/>
      <c r="O17" s="338"/>
      <c r="P17" s="372">
        <f t="shared" si="0"/>
        <v>0</v>
      </c>
      <c r="Q17" s="373">
        <f t="shared" si="1"/>
        <v>0</v>
      </c>
      <c r="R17" s="271"/>
      <c r="S17" s="271"/>
      <c r="T17" s="271"/>
      <c r="U17" s="271"/>
    </row>
    <row r="18" spans="1:21" ht="15.75">
      <c r="A18" s="798"/>
      <c r="B18" s="798"/>
      <c r="C18" s="270"/>
      <c r="D18" s="463"/>
      <c r="E18" s="270"/>
      <c r="F18" s="270"/>
      <c r="G18" s="271"/>
      <c r="H18" s="271"/>
      <c r="I18" s="338"/>
      <c r="J18" s="271"/>
      <c r="K18" s="338"/>
      <c r="L18" s="340"/>
      <c r="M18" s="338"/>
      <c r="N18" s="271"/>
      <c r="O18" s="338"/>
      <c r="P18" s="372">
        <f t="shared" si="0"/>
        <v>0</v>
      </c>
      <c r="Q18" s="373">
        <f t="shared" si="1"/>
        <v>0</v>
      </c>
      <c r="R18" s="271"/>
      <c r="S18" s="271"/>
      <c r="T18" s="271"/>
      <c r="U18" s="271"/>
    </row>
    <row r="19" spans="1:21" ht="15.75">
      <c r="A19" s="798"/>
      <c r="B19" s="798"/>
      <c r="C19" s="270"/>
      <c r="D19" s="463"/>
      <c r="E19" s="270"/>
      <c r="F19" s="270"/>
      <c r="G19" s="271"/>
      <c r="H19" s="271"/>
      <c r="I19" s="338"/>
      <c r="J19" s="271"/>
      <c r="K19" s="338"/>
      <c r="L19" s="340"/>
      <c r="M19" s="338"/>
      <c r="N19" s="271"/>
      <c r="O19" s="338"/>
      <c r="P19" s="372">
        <f t="shared" si="0"/>
        <v>0</v>
      </c>
      <c r="Q19" s="373">
        <f t="shared" si="1"/>
        <v>0</v>
      </c>
      <c r="R19" s="271"/>
      <c r="S19" s="271"/>
      <c r="T19" s="271"/>
      <c r="U19" s="271"/>
    </row>
    <row r="20" spans="1:21" ht="15.75">
      <c r="A20" s="798"/>
      <c r="B20" s="798"/>
      <c r="C20" s="270"/>
      <c r="D20" s="463"/>
      <c r="E20" s="270"/>
      <c r="F20" s="270"/>
      <c r="G20" s="271"/>
      <c r="H20" s="271"/>
      <c r="I20" s="338"/>
      <c r="J20" s="271"/>
      <c r="K20" s="338"/>
      <c r="L20" s="271"/>
      <c r="M20" s="338"/>
      <c r="N20" s="271"/>
      <c r="O20" s="338"/>
      <c r="P20" s="372">
        <f t="shared" si="0"/>
        <v>0</v>
      </c>
      <c r="Q20" s="373">
        <f t="shared" si="1"/>
        <v>0</v>
      </c>
      <c r="R20" s="271"/>
      <c r="S20" s="271"/>
      <c r="T20" s="271"/>
      <c r="U20" s="341"/>
    </row>
    <row r="21" spans="1:21" s="343" customFormat="1" ht="15.75">
      <c r="A21" s="798"/>
      <c r="B21" s="798"/>
      <c r="C21" s="353"/>
      <c r="D21" s="463"/>
      <c r="E21" s="353"/>
      <c r="F21" s="353"/>
      <c r="G21" s="271"/>
      <c r="H21" s="271"/>
      <c r="I21" s="338"/>
      <c r="J21" s="271"/>
      <c r="K21" s="338"/>
      <c r="L21" s="271"/>
      <c r="M21" s="338"/>
      <c r="N21" s="271"/>
      <c r="O21" s="338"/>
      <c r="P21" s="372">
        <f t="shared" si="0"/>
        <v>0</v>
      </c>
      <c r="Q21" s="373">
        <f t="shared" si="1"/>
        <v>0</v>
      </c>
      <c r="R21" s="271"/>
      <c r="S21" s="271"/>
      <c r="T21" s="271"/>
      <c r="U21" s="341"/>
    </row>
    <row r="22" spans="1:21" s="343" customFormat="1" ht="15.75">
      <c r="A22" s="798"/>
      <c r="B22" s="798"/>
      <c r="C22" s="353"/>
      <c r="D22" s="463"/>
      <c r="E22" s="353"/>
      <c r="F22" s="353"/>
      <c r="G22" s="271"/>
      <c r="H22" s="271"/>
      <c r="I22" s="338"/>
      <c r="J22" s="271"/>
      <c r="K22" s="338"/>
      <c r="L22" s="271"/>
      <c r="M22" s="338"/>
      <c r="N22" s="271"/>
      <c r="O22" s="338"/>
      <c r="P22" s="372">
        <f t="shared" si="0"/>
        <v>0</v>
      </c>
      <c r="Q22" s="373">
        <f t="shared" si="1"/>
        <v>0</v>
      </c>
      <c r="R22" s="271"/>
      <c r="S22" s="271"/>
      <c r="T22" s="271"/>
      <c r="U22" s="341"/>
    </row>
    <row r="23" spans="1:21" s="343" customFormat="1" ht="15.75">
      <c r="A23" s="798"/>
      <c r="B23" s="798"/>
      <c r="C23" s="353"/>
      <c r="D23" s="463"/>
      <c r="E23" s="353"/>
      <c r="F23" s="353"/>
      <c r="G23" s="271"/>
      <c r="H23" s="271"/>
      <c r="I23" s="338"/>
      <c r="J23" s="271"/>
      <c r="K23" s="338"/>
      <c r="L23" s="271"/>
      <c r="M23" s="338"/>
      <c r="N23" s="271"/>
      <c r="O23" s="338"/>
      <c r="P23" s="372">
        <f t="shared" si="0"/>
        <v>0</v>
      </c>
      <c r="Q23" s="373">
        <f t="shared" si="1"/>
        <v>0</v>
      </c>
      <c r="R23" s="271"/>
      <c r="S23" s="271"/>
      <c r="T23" s="271"/>
      <c r="U23" s="341"/>
    </row>
    <row r="24" spans="1:21" s="343" customFormat="1" ht="15.75">
      <c r="A24" s="798"/>
      <c r="B24" s="798"/>
      <c r="C24" s="353"/>
      <c r="D24" s="463"/>
      <c r="E24" s="353"/>
      <c r="F24" s="353"/>
      <c r="G24" s="271"/>
      <c r="H24" s="271"/>
      <c r="I24" s="338"/>
      <c r="J24" s="271"/>
      <c r="K24" s="338"/>
      <c r="L24" s="271"/>
      <c r="M24" s="338"/>
      <c r="N24" s="271"/>
      <c r="O24" s="338"/>
      <c r="P24" s="372">
        <f t="shared" si="0"/>
        <v>0</v>
      </c>
      <c r="Q24" s="373">
        <f t="shared" si="1"/>
        <v>0</v>
      </c>
      <c r="R24" s="271"/>
      <c r="S24" s="271"/>
      <c r="T24" s="271"/>
      <c r="U24" s="341"/>
    </row>
    <row r="25" spans="1:21" s="343" customFormat="1" ht="15.75">
      <c r="A25" s="801" t="s">
        <v>1476</v>
      </c>
      <c r="B25" s="801" t="s">
        <v>1424</v>
      </c>
      <c r="C25" s="353"/>
      <c r="D25" s="463"/>
      <c r="E25" s="353"/>
      <c r="F25" s="353"/>
      <c r="G25" s="271"/>
      <c r="H25" s="271"/>
      <c r="I25" s="338"/>
      <c r="J25" s="271"/>
      <c r="K25" s="338"/>
      <c r="L25" s="271"/>
      <c r="M25" s="338"/>
      <c r="N25" s="271"/>
      <c r="O25" s="338"/>
      <c r="P25" s="372">
        <f t="shared" si="0"/>
        <v>0</v>
      </c>
      <c r="Q25" s="373">
        <f t="shared" si="1"/>
        <v>0</v>
      </c>
      <c r="R25" s="271"/>
      <c r="S25" s="271"/>
      <c r="T25" s="271"/>
      <c r="U25" s="341"/>
    </row>
    <row r="26" spans="1:21" s="343" customFormat="1" ht="15.75">
      <c r="A26" s="801"/>
      <c r="B26" s="801"/>
      <c r="C26" s="353"/>
      <c r="D26" s="463"/>
      <c r="E26" s="353"/>
      <c r="F26" s="353"/>
      <c r="G26" s="271"/>
      <c r="H26" s="271"/>
      <c r="I26" s="338"/>
      <c r="J26" s="271"/>
      <c r="K26" s="338"/>
      <c r="L26" s="271"/>
      <c r="M26" s="338"/>
      <c r="N26" s="271"/>
      <c r="O26" s="338"/>
      <c r="P26" s="372">
        <f t="shared" si="0"/>
        <v>0</v>
      </c>
      <c r="Q26" s="373">
        <f t="shared" si="1"/>
        <v>0</v>
      </c>
      <c r="R26" s="271"/>
      <c r="S26" s="271"/>
      <c r="T26" s="271"/>
      <c r="U26" s="341"/>
    </row>
    <row r="27" spans="1:21" s="343" customFormat="1" ht="15.75">
      <c r="A27" s="801"/>
      <c r="B27" s="801"/>
      <c r="C27" s="353"/>
      <c r="D27" s="463"/>
      <c r="E27" s="353"/>
      <c r="F27" s="353"/>
      <c r="G27" s="271"/>
      <c r="H27" s="271"/>
      <c r="I27" s="338"/>
      <c r="J27" s="271"/>
      <c r="K27" s="338"/>
      <c r="L27" s="271"/>
      <c r="M27" s="338"/>
      <c r="N27" s="271"/>
      <c r="O27" s="338"/>
      <c r="P27" s="372">
        <f t="shared" si="0"/>
        <v>0</v>
      </c>
      <c r="Q27" s="373">
        <f t="shared" si="1"/>
        <v>0</v>
      </c>
      <c r="R27" s="271"/>
      <c r="S27" s="271"/>
      <c r="T27" s="271"/>
      <c r="U27" s="341"/>
    </row>
    <row r="28" spans="1:21" s="343" customFormat="1" ht="15.75">
      <c r="A28" s="801"/>
      <c r="B28" s="801"/>
      <c r="C28" s="353"/>
      <c r="D28" s="463"/>
      <c r="E28" s="353"/>
      <c r="F28" s="353"/>
      <c r="G28" s="271"/>
      <c r="H28" s="271"/>
      <c r="I28" s="338"/>
      <c r="J28" s="271"/>
      <c r="K28" s="338"/>
      <c r="L28" s="271"/>
      <c r="M28" s="338"/>
      <c r="N28" s="271"/>
      <c r="O28" s="338"/>
      <c r="P28" s="372">
        <f t="shared" si="0"/>
        <v>0</v>
      </c>
      <c r="Q28" s="373">
        <f t="shared" si="1"/>
        <v>0</v>
      </c>
      <c r="R28" s="271"/>
      <c r="S28" s="271"/>
      <c r="T28" s="271"/>
      <c r="U28" s="341"/>
    </row>
    <row r="29" spans="1:21" s="343" customFormat="1" ht="15.75">
      <c r="A29" s="801"/>
      <c r="B29" s="801"/>
      <c r="C29" s="353"/>
      <c r="D29" s="463"/>
      <c r="E29" s="353"/>
      <c r="F29" s="353"/>
      <c r="G29" s="271"/>
      <c r="H29" s="271"/>
      <c r="I29" s="338"/>
      <c r="J29" s="271"/>
      <c r="K29" s="338"/>
      <c r="L29" s="271"/>
      <c r="M29" s="338"/>
      <c r="N29" s="271"/>
      <c r="O29" s="338"/>
      <c r="P29" s="372">
        <f t="shared" si="0"/>
        <v>0</v>
      </c>
      <c r="Q29" s="373">
        <f t="shared" si="1"/>
        <v>0</v>
      </c>
      <c r="R29" s="271"/>
      <c r="S29" s="271"/>
      <c r="T29" s="271"/>
      <c r="U29" s="341"/>
    </row>
    <row r="30" spans="1:21" s="343" customFormat="1" ht="15.75">
      <c r="A30" s="801"/>
      <c r="B30" s="801"/>
      <c r="C30" s="353"/>
      <c r="D30" s="463"/>
      <c r="E30" s="353"/>
      <c r="F30" s="353"/>
      <c r="G30" s="271"/>
      <c r="H30" s="271"/>
      <c r="I30" s="338"/>
      <c r="J30" s="271"/>
      <c r="K30" s="338"/>
      <c r="L30" s="271"/>
      <c r="M30" s="338"/>
      <c r="N30" s="271"/>
      <c r="O30" s="338"/>
      <c r="P30" s="372">
        <f t="shared" si="0"/>
        <v>0</v>
      </c>
      <c r="Q30" s="373">
        <f t="shared" si="1"/>
        <v>0</v>
      </c>
      <c r="R30" s="271"/>
      <c r="S30" s="271"/>
      <c r="T30" s="271"/>
      <c r="U30" s="341"/>
    </row>
    <row r="31" spans="1:21" s="343" customFormat="1" ht="15.75">
      <c r="A31" s="801"/>
      <c r="B31" s="801"/>
      <c r="C31" s="353"/>
      <c r="D31" s="463"/>
      <c r="E31" s="353"/>
      <c r="F31" s="353"/>
      <c r="G31" s="271"/>
      <c r="H31" s="271"/>
      <c r="I31" s="338"/>
      <c r="J31" s="271"/>
      <c r="K31" s="338"/>
      <c r="L31" s="271"/>
      <c r="M31" s="338"/>
      <c r="N31" s="271"/>
      <c r="O31" s="338"/>
      <c r="P31" s="372">
        <f t="shared" si="0"/>
        <v>0</v>
      </c>
      <c r="Q31" s="373">
        <f t="shared" si="1"/>
        <v>0</v>
      </c>
      <c r="R31" s="271"/>
      <c r="S31" s="271"/>
      <c r="T31" s="271"/>
      <c r="U31" s="341"/>
    </row>
    <row r="32" spans="1:21" s="343" customFormat="1" ht="15.75">
      <c r="A32" s="801"/>
      <c r="B32" s="801"/>
      <c r="C32" s="353"/>
      <c r="D32" s="463"/>
      <c r="E32" s="353"/>
      <c r="F32" s="353"/>
      <c r="G32" s="271"/>
      <c r="H32" s="271"/>
      <c r="I32" s="338"/>
      <c r="J32" s="271"/>
      <c r="K32" s="338"/>
      <c r="L32" s="271"/>
      <c r="M32" s="338"/>
      <c r="N32" s="271"/>
      <c r="O32" s="338"/>
      <c r="P32" s="372">
        <f t="shared" si="0"/>
        <v>0</v>
      </c>
      <c r="Q32" s="373">
        <f t="shared" si="1"/>
        <v>0</v>
      </c>
      <c r="R32" s="271"/>
      <c r="S32" s="271"/>
      <c r="T32" s="271"/>
      <c r="U32" s="341"/>
    </row>
    <row r="33" spans="1:21" s="343" customFormat="1" ht="15.75">
      <c r="A33" s="801"/>
      <c r="B33" s="801"/>
      <c r="C33" s="353"/>
      <c r="D33" s="463"/>
      <c r="E33" s="353"/>
      <c r="F33" s="353"/>
      <c r="G33" s="271"/>
      <c r="H33" s="271"/>
      <c r="I33" s="338"/>
      <c r="J33" s="271"/>
      <c r="K33" s="338"/>
      <c r="L33" s="271"/>
      <c r="M33" s="338"/>
      <c r="N33" s="271"/>
      <c r="O33" s="338"/>
      <c r="P33" s="372">
        <f t="shared" si="0"/>
        <v>0</v>
      </c>
      <c r="Q33" s="373">
        <f t="shared" si="1"/>
        <v>0</v>
      </c>
      <c r="R33" s="271"/>
      <c r="S33" s="271"/>
      <c r="T33" s="271"/>
      <c r="U33" s="341"/>
    </row>
    <row r="34" spans="1:21" s="343" customFormat="1" ht="15.75">
      <c r="A34" s="801"/>
      <c r="B34" s="801"/>
      <c r="C34" s="353"/>
      <c r="D34" s="463"/>
      <c r="E34" s="353"/>
      <c r="F34" s="353"/>
      <c r="G34" s="271"/>
      <c r="H34" s="271"/>
      <c r="I34" s="338"/>
      <c r="J34" s="271"/>
      <c r="K34" s="338"/>
      <c r="L34" s="271"/>
      <c r="M34" s="338"/>
      <c r="N34" s="271"/>
      <c r="O34" s="338"/>
      <c r="P34" s="372">
        <f t="shared" si="0"/>
        <v>0</v>
      </c>
      <c r="Q34" s="373">
        <f t="shared" si="1"/>
        <v>0</v>
      </c>
      <c r="R34" s="271"/>
      <c r="S34" s="271"/>
      <c r="T34" s="271"/>
      <c r="U34" s="341"/>
    </row>
    <row r="35" spans="1:21" ht="15.75">
      <c r="A35" s="801"/>
      <c r="B35" s="801"/>
      <c r="C35" s="270"/>
      <c r="D35" s="463"/>
      <c r="E35" s="270"/>
      <c r="F35" s="270"/>
      <c r="G35" s="271"/>
      <c r="H35" s="271"/>
      <c r="I35" s="338"/>
      <c r="J35" s="271"/>
      <c r="K35" s="338"/>
      <c r="L35" s="271"/>
      <c r="M35" s="338"/>
      <c r="N35" s="271"/>
      <c r="O35" s="338"/>
      <c r="P35" s="372">
        <f t="shared" si="0"/>
        <v>0</v>
      </c>
      <c r="Q35" s="373">
        <f t="shared" si="1"/>
        <v>0</v>
      </c>
      <c r="R35" s="271"/>
      <c r="S35" s="271"/>
      <c r="T35" s="271"/>
      <c r="U35" s="271"/>
    </row>
    <row r="36" spans="1:21" ht="15.75">
      <c r="A36" s="282"/>
      <c r="B36" s="283"/>
      <c r="C36" s="282" t="s">
        <v>1515</v>
      </c>
      <c r="D36" s="283"/>
      <c r="E36" s="283"/>
      <c r="F36" s="283"/>
      <c r="G36" s="284"/>
      <c r="H36" s="272">
        <f t="shared" ref="H36:Q36" si="2">SUM(H10:H35)</f>
        <v>0</v>
      </c>
      <c r="I36" s="273">
        <f t="shared" si="2"/>
        <v>0</v>
      </c>
      <c r="J36" s="272">
        <f t="shared" si="2"/>
        <v>0</v>
      </c>
      <c r="K36" s="273">
        <f t="shared" si="2"/>
        <v>0</v>
      </c>
      <c r="L36" s="272">
        <f t="shared" si="2"/>
        <v>0</v>
      </c>
      <c r="M36" s="273">
        <f t="shared" si="2"/>
        <v>0</v>
      </c>
      <c r="N36" s="272">
        <f t="shared" si="2"/>
        <v>0</v>
      </c>
      <c r="O36" s="273">
        <f t="shared" si="2"/>
        <v>0</v>
      </c>
      <c r="P36" s="273">
        <f t="shared" si="2"/>
        <v>0</v>
      </c>
      <c r="Q36" s="273">
        <f t="shared" si="2"/>
        <v>0</v>
      </c>
      <c r="R36" s="256"/>
      <c r="S36" s="256"/>
      <c r="T36" s="256"/>
      <c r="U36" s="256"/>
    </row>
    <row r="39" spans="1:21">
      <c r="C39" s="436"/>
    </row>
    <row r="40" spans="1:21">
      <c r="C40" s="436"/>
    </row>
    <row r="41" spans="1:21">
      <c r="C41" s="436"/>
    </row>
    <row r="42" spans="1:21">
      <c r="C42" s="436"/>
      <c r="I42"/>
      <c r="K42"/>
      <c r="M42"/>
      <c r="O42"/>
      <c r="Q42"/>
    </row>
    <row r="43" spans="1:21">
      <c r="C43" s="436"/>
      <c r="I43"/>
      <c r="K43"/>
      <c r="M43"/>
      <c r="O43"/>
      <c r="Q43"/>
    </row>
    <row r="44" spans="1:21">
      <c r="C44" s="436"/>
      <c r="I44"/>
      <c r="K44"/>
      <c r="M44"/>
      <c r="O44"/>
      <c r="Q44"/>
    </row>
    <row r="45" spans="1:21">
      <c r="C45" s="436"/>
      <c r="I45"/>
      <c r="K45"/>
      <c r="M45"/>
      <c r="O45"/>
      <c r="Q45"/>
    </row>
    <row r="46" spans="1:21">
      <c r="C46" s="436"/>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60" zoomScaleNormal="60" workbookViewId="0">
      <pane ySplit="6" topLeftCell="A7" activePane="bottomLeft" state="frozen"/>
      <selection activeCell="A7" sqref="A7"/>
      <selection pane="bottomLeft" activeCell="C50" sqref="C50:C70"/>
    </sheetView>
  </sheetViews>
  <sheetFormatPr baseColWidth="10" defaultRowHeight="15"/>
  <cols>
    <col min="1" max="1" width="21.7109375" style="343" customWidth="1"/>
    <col min="2" max="2" width="24.28515625" style="343" customWidth="1"/>
    <col min="3" max="3" width="27.42578125" style="343" customWidth="1"/>
    <col min="4" max="4" width="27.42578125" style="436" customWidth="1"/>
    <col min="5" max="7" width="27.42578125" style="343" customWidth="1"/>
    <col min="8" max="8" width="15.28515625" style="343" customWidth="1"/>
    <col min="9" max="9" width="13.7109375" style="231" bestFit="1" customWidth="1"/>
    <col min="10" max="10" width="15.28515625" style="343" customWidth="1"/>
    <col min="11" max="11" width="18.85546875" style="231" customWidth="1"/>
    <col min="12" max="12" width="11.42578125" style="343"/>
    <col min="13" max="13" width="13.7109375" style="231" bestFit="1" customWidth="1"/>
    <col min="14" max="14" width="11.42578125" style="343"/>
    <col min="15" max="15" width="13.7109375" style="231" bestFit="1" customWidth="1"/>
    <col min="16" max="16" width="15.28515625" style="343" customWidth="1"/>
    <col min="17" max="17" width="18.28515625" style="231" customWidth="1"/>
    <col min="18" max="20" width="14.140625" style="343" customWidth="1"/>
    <col min="21" max="21" width="17" style="343" customWidth="1"/>
    <col min="22" max="16384" width="11.42578125" style="343"/>
  </cols>
  <sheetData>
    <row r="1" spans="1:32" ht="18.75">
      <c r="B1" s="274"/>
      <c r="C1" s="274"/>
      <c r="D1" s="274"/>
      <c r="E1" s="274"/>
      <c r="F1" s="274"/>
      <c r="G1" s="274"/>
      <c r="H1" s="274" t="s">
        <v>1451</v>
      </c>
      <c r="K1" s="274"/>
      <c r="L1" s="274"/>
      <c r="M1" s="473" t="s">
        <v>1604</v>
      </c>
      <c r="N1" s="473" t="s">
        <v>1605</v>
      </c>
      <c r="O1" s="473" t="s">
        <v>1606</v>
      </c>
      <c r="P1" s="473" t="s">
        <v>1607</v>
      </c>
      <c r="Q1" s="473" t="s">
        <v>1608</v>
      </c>
      <c r="R1" s="473" t="s">
        <v>1609</v>
      </c>
      <c r="S1" s="473" t="s">
        <v>1610</v>
      </c>
      <c r="T1" s="473" t="s">
        <v>1611</v>
      </c>
      <c r="U1" s="473" t="s">
        <v>1612</v>
      </c>
      <c r="V1" s="475" t="s">
        <v>1613</v>
      </c>
      <c r="W1" s="473" t="s">
        <v>1614</v>
      </c>
      <c r="X1" s="473" t="s">
        <v>1615</v>
      </c>
      <c r="Y1" s="473" t="s">
        <v>1616</v>
      </c>
      <c r="Z1" s="473" t="s">
        <v>1617</v>
      </c>
      <c r="AA1" s="473" t="s">
        <v>1618</v>
      </c>
      <c r="AB1" s="473" t="s">
        <v>1619</v>
      </c>
      <c r="AC1" s="473" t="s">
        <v>1620</v>
      </c>
      <c r="AD1" s="473" t="s">
        <v>1621</v>
      </c>
      <c r="AE1" s="473" t="s">
        <v>1622</v>
      </c>
      <c r="AF1" s="473" t="s">
        <v>1623</v>
      </c>
    </row>
    <row r="2" spans="1:32" ht="18.75">
      <c r="A2" s="262" t="s">
        <v>1346</v>
      </c>
      <c r="B2" s="274"/>
      <c r="C2" s="274"/>
      <c r="D2" s="274"/>
      <c r="E2" s="274"/>
      <c r="F2" s="274"/>
      <c r="G2" s="274"/>
      <c r="H2" s="274"/>
      <c r="K2" s="274"/>
      <c r="L2" s="274"/>
      <c r="M2" s="274"/>
      <c r="N2" s="274"/>
      <c r="O2" s="274"/>
      <c r="P2" s="274"/>
      <c r="Q2" s="274"/>
      <c r="R2" s="274"/>
      <c r="S2" s="274"/>
      <c r="T2" s="274"/>
      <c r="U2" s="274"/>
    </row>
    <row r="3" spans="1:32">
      <c r="A3" s="800" t="s">
        <v>1450</v>
      </c>
      <c r="B3" s="800"/>
      <c r="C3" s="800"/>
      <c r="D3" s="800"/>
      <c r="E3" s="800"/>
      <c r="F3" s="800"/>
      <c r="G3" s="800"/>
      <c r="H3" s="800"/>
      <c r="I3" s="800"/>
      <c r="J3" s="800"/>
      <c r="K3" s="800"/>
      <c r="L3" s="800"/>
      <c r="M3" s="800"/>
      <c r="N3" s="800"/>
      <c r="O3" s="800"/>
      <c r="P3" s="800"/>
      <c r="Q3" s="800"/>
      <c r="R3" s="800"/>
      <c r="S3" s="800"/>
      <c r="T3" s="800"/>
      <c r="U3" s="800"/>
    </row>
    <row r="4" spans="1:32" ht="15" customHeight="1">
      <c r="A4" s="733" t="s">
        <v>96</v>
      </c>
      <c r="B4" s="735" t="s">
        <v>110</v>
      </c>
      <c r="C4" s="745" t="s">
        <v>1522</v>
      </c>
      <c r="D4" s="745" t="s">
        <v>1523</v>
      </c>
      <c r="E4" s="745" t="s">
        <v>86</v>
      </c>
      <c r="F4" s="745" t="s">
        <v>391</v>
      </c>
      <c r="G4" s="745" t="s">
        <v>87</v>
      </c>
      <c r="H4" s="748" t="s">
        <v>99</v>
      </c>
      <c r="I4" s="750"/>
      <c r="J4" s="750"/>
      <c r="K4" s="750"/>
      <c r="L4" s="750"/>
      <c r="M4" s="750"/>
      <c r="N4" s="750"/>
      <c r="O4" s="749"/>
      <c r="P4" s="754" t="s">
        <v>100</v>
      </c>
      <c r="Q4" s="755"/>
      <c r="R4" s="735" t="s">
        <v>102</v>
      </c>
      <c r="S4" s="735" t="s">
        <v>109</v>
      </c>
      <c r="T4" s="735" t="s">
        <v>108</v>
      </c>
      <c r="U4" s="751" t="s">
        <v>88</v>
      </c>
    </row>
    <row r="5" spans="1:32" ht="15" customHeight="1">
      <c r="A5" s="733"/>
      <c r="B5" s="733"/>
      <c r="C5" s="746"/>
      <c r="D5" s="746"/>
      <c r="E5" s="746"/>
      <c r="F5" s="746"/>
      <c r="G5" s="746"/>
      <c r="H5" s="748" t="s">
        <v>103</v>
      </c>
      <c r="I5" s="749"/>
      <c r="J5" s="748" t="s">
        <v>104</v>
      </c>
      <c r="K5" s="749"/>
      <c r="L5" s="748" t="s">
        <v>105</v>
      </c>
      <c r="M5" s="749"/>
      <c r="N5" s="748" t="s">
        <v>106</v>
      </c>
      <c r="O5" s="749"/>
      <c r="P5" s="756"/>
      <c r="Q5" s="757"/>
      <c r="R5" s="733"/>
      <c r="S5" s="733"/>
      <c r="T5" s="733"/>
      <c r="U5" s="752"/>
    </row>
    <row r="6" spans="1:32" ht="25.5">
      <c r="A6" s="734"/>
      <c r="B6" s="734"/>
      <c r="C6" s="747"/>
      <c r="D6" s="747"/>
      <c r="E6" s="747"/>
      <c r="F6" s="747"/>
      <c r="G6" s="747"/>
      <c r="H6" s="412" t="s">
        <v>107</v>
      </c>
      <c r="I6" s="412" t="s">
        <v>12</v>
      </c>
      <c r="J6" s="412" t="s">
        <v>107</v>
      </c>
      <c r="K6" s="412" t="s">
        <v>12</v>
      </c>
      <c r="L6" s="412" t="s">
        <v>107</v>
      </c>
      <c r="M6" s="412" t="s">
        <v>12</v>
      </c>
      <c r="N6" s="412" t="s">
        <v>107</v>
      </c>
      <c r="O6" s="412" t="s">
        <v>12</v>
      </c>
      <c r="P6" s="412" t="s">
        <v>107</v>
      </c>
      <c r="Q6" s="412" t="s">
        <v>12</v>
      </c>
      <c r="R6" s="734"/>
      <c r="S6" s="734"/>
      <c r="T6" s="734"/>
      <c r="U6" s="753"/>
    </row>
    <row r="7" spans="1:32" ht="15.75">
      <c r="A7" s="413"/>
      <c r="B7" s="414"/>
      <c r="C7" s="415"/>
      <c r="D7" s="415"/>
      <c r="E7" s="415"/>
      <c r="F7" s="416"/>
      <c r="G7" s="415"/>
      <c r="H7" s="417"/>
      <c r="I7" s="417"/>
      <c r="J7" s="417"/>
      <c r="K7" s="417"/>
      <c r="L7" s="417"/>
      <c r="M7" s="417"/>
      <c r="N7" s="417"/>
      <c r="O7" s="417"/>
      <c r="P7" s="417"/>
      <c r="Q7" s="417"/>
      <c r="R7" s="418"/>
      <c r="S7" s="418"/>
      <c r="T7" s="418"/>
      <c r="U7" s="419"/>
    </row>
    <row r="8" spans="1:32" ht="15.75">
      <c r="A8" s="797" t="s">
        <v>1444</v>
      </c>
      <c r="B8" s="801" t="s">
        <v>1442</v>
      </c>
      <c r="C8" s="270"/>
      <c r="D8" s="463"/>
      <c r="E8" s="270"/>
      <c r="F8" s="270"/>
      <c r="G8" s="271"/>
      <c r="H8" s="271"/>
      <c r="I8" s="338"/>
      <c r="J8" s="271"/>
      <c r="K8" s="338"/>
      <c r="L8" s="271"/>
      <c r="M8" s="338"/>
      <c r="N8" s="271"/>
      <c r="O8" s="338"/>
      <c r="P8" s="374">
        <f t="shared" ref="P8:P22" si="0">H8+J8+L8+N8</f>
        <v>0</v>
      </c>
      <c r="Q8" s="373">
        <f t="shared" ref="Q8:Q22" si="1">I8+K8+M8+O8</f>
        <v>0</v>
      </c>
      <c r="R8" s="271"/>
      <c r="S8" s="271"/>
      <c r="T8" s="271"/>
      <c r="U8" s="271"/>
    </row>
    <row r="9" spans="1:32" ht="15.75">
      <c r="A9" s="798"/>
      <c r="B9" s="801"/>
      <c r="C9" s="270"/>
      <c r="D9" s="463"/>
      <c r="E9" s="270"/>
      <c r="F9" s="270"/>
      <c r="G9" s="271"/>
      <c r="H9" s="271"/>
      <c r="I9" s="338"/>
      <c r="J9" s="271"/>
      <c r="K9" s="338"/>
      <c r="L9" s="271"/>
      <c r="M9" s="338"/>
      <c r="N9" s="271"/>
      <c r="O9" s="338"/>
      <c r="P9" s="374">
        <f t="shared" si="0"/>
        <v>0</v>
      </c>
      <c r="Q9" s="373">
        <f t="shared" si="1"/>
        <v>0</v>
      </c>
      <c r="R9" s="271"/>
      <c r="S9" s="271"/>
      <c r="T9" s="271"/>
      <c r="U9" s="271"/>
    </row>
    <row r="10" spans="1:32" ht="15.75">
      <c r="A10" s="798"/>
      <c r="B10" s="801"/>
      <c r="C10" s="270"/>
      <c r="D10" s="463"/>
      <c r="E10" s="270"/>
      <c r="F10" s="270"/>
      <c r="G10" s="271"/>
      <c r="H10" s="271"/>
      <c r="I10" s="338"/>
      <c r="J10" s="271"/>
      <c r="K10" s="338"/>
      <c r="L10" s="271"/>
      <c r="M10" s="338"/>
      <c r="N10" s="271"/>
      <c r="O10" s="338"/>
      <c r="P10" s="374">
        <f t="shared" si="0"/>
        <v>0</v>
      </c>
      <c r="Q10" s="373">
        <f t="shared" si="1"/>
        <v>0</v>
      </c>
      <c r="R10" s="271"/>
      <c r="S10" s="271"/>
      <c r="T10" s="271"/>
      <c r="U10" s="271"/>
    </row>
    <row r="11" spans="1:32" ht="15.75">
      <c r="A11" s="798"/>
      <c r="B11" s="801"/>
      <c r="C11" s="270"/>
      <c r="D11" s="463"/>
      <c r="E11" s="270"/>
      <c r="F11" s="270"/>
      <c r="G11" s="271"/>
      <c r="H11" s="271"/>
      <c r="I11" s="338"/>
      <c r="J11" s="271"/>
      <c r="K11" s="338"/>
      <c r="L11" s="271"/>
      <c r="M11" s="338"/>
      <c r="N11" s="271"/>
      <c r="O11" s="338"/>
      <c r="P11" s="374">
        <f t="shared" si="0"/>
        <v>0</v>
      </c>
      <c r="Q11" s="373">
        <f t="shared" si="1"/>
        <v>0</v>
      </c>
      <c r="R11" s="271"/>
      <c r="S11" s="271"/>
      <c r="T11" s="271"/>
      <c r="U11" s="271"/>
    </row>
    <row r="12" spans="1:32" ht="15.75">
      <c r="A12" s="798"/>
      <c r="B12" s="801"/>
      <c r="C12" s="270"/>
      <c r="D12" s="463"/>
      <c r="E12" s="270"/>
      <c r="F12" s="270"/>
      <c r="G12" s="271"/>
      <c r="H12" s="271"/>
      <c r="I12" s="338"/>
      <c r="J12" s="271"/>
      <c r="K12" s="338"/>
      <c r="L12" s="271"/>
      <c r="M12" s="338"/>
      <c r="N12" s="271"/>
      <c r="O12" s="338"/>
      <c r="P12" s="374">
        <f t="shared" si="0"/>
        <v>0</v>
      </c>
      <c r="Q12" s="373">
        <f t="shared" si="1"/>
        <v>0</v>
      </c>
      <c r="R12" s="271"/>
      <c r="S12" s="271"/>
      <c r="T12" s="271"/>
      <c r="U12" s="271"/>
    </row>
    <row r="13" spans="1:32" ht="15.75">
      <c r="A13" s="798"/>
      <c r="B13" s="801" t="s">
        <v>1449</v>
      </c>
      <c r="C13" s="270"/>
      <c r="D13" s="463"/>
      <c r="E13" s="270"/>
      <c r="F13" s="270"/>
      <c r="G13" s="271"/>
      <c r="H13" s="271"/>
      <c r="I13" s="338"/>
      <c r="J13" s="271"/>
      <c r="K13" s="338"/>
      <c r="L13" s="271"/>
      <c r="M13" s="338"/>
      <c r="N13" s="271"/>
      <c r="O13" s="338"/>
      <c r="P13" s="374">
        <f t="shared" si="0"/>
        <v>0</v>
      </c>
      <c r="Q13" s="373">
        <f t="shared" si="1"/>
        <v>0</v>
      </c>
      <c r="R13" s="271"/>
      <c r="S13" s="271"/>
      <c r="T13" s="271"/>
      <c r="U13" s="271"/>
    </row>
    <row r="14" spans="1:32" ht="15.75">
      <c r="A14" s="798"/>
      <c r="B14" s="801"/>
      <c r="C14" s="270"/>
      <c r="D14" s="463"/>
      <c r="E14" s="270"/>
      <c r="F14" s="270"/>
      <c r="G14" s="271"/>
      <c r="H14" s="271"/>
      <c r="I14" s="338"/>
      <c r="J14" s="271"/>
      <c r="K14" s="338"/>
      <c r="L14" s="271"/>
      <c r="M14" s="338"/>
      <c r="N14" s="271"/>
      <c r="O14" s="338"/>
      <c r="P14" s="374">
        <f t="shared" si="0"/>
        <v>0</v>
      </c>
      <c r="Q14" s="373">
        <f t="shared" si="1"/>
        <v>0</v>
      </c>
      <c r="R14" s="271"/>
      <c r="S14" s="271"/>
      <c r="T14" s="271"/>
      <c r="U14" s="339"/>
    </row>
    <row r="15" spans="1:32" ht="15.75">
      <c r="A15" s="798"/>
      <c r="B15" s="801"/>
      <c r="C15" s="270"/>
      <c r="D15" s="463"/>
      <c r="E15" s="270"/>
      <c r="F15" s="270"/>
      <c r="G15" s="271"/>
      <c r="H15" s="271"/>
      <c r="I15" s="338"/>
      <c r="J15" s="271"/>
      <c r="K15" s="338"/>
      <c r="L15" s="271"/>
      <c r="M15" s="338"/>
      <c r="N15" s="271"/>
      <c r="O15" s="338"/>
      <c r="P15" s="374">
        <f t="shared" si="0"/>
        <v>0</v>
      </c>
      <c r="Q15" s="373">
        <f t="shared" si="1"/>
        <v>0</v>
      </c>
      <c r="R15" s="271"/>
      <c r="S15" s="271"/>
      <c r="T15" s="271"/>
      <c r="U15" s="339"/>
    </row>
    <row r="16" spans="1:32" ht="15.75">
      <c r="A16" s="798"/>
      <c r="B16" s="801"/>
      <c r="C16" s="270"/>
      <c r="D16" s="463"/>
      <c r="E16" s="270"/>
      <c r="F16" s="270"/>
      <c r="G16" s="271"/>
      <c r="H16" s="271"/>
      <c r="I16" s="338"/>
      <c r="J16" s="271"/>
      <c r="K16" s="338"/>
      <c r="L16" s="271"/>
      <c r="M16" s="338"/>
      <c r="N16" s="271"/>
      <c r="O16" s="338"/>
      <c r="P16" s="374">
        <f t="shared" si="0"/>
        <v>0</v>
      </c>
      <c r="Q16" s="373">
        <f t="shared" si="1"/>
        <v>0</v>
      </c>
      <c r="R16" s="271"/>
      <c r="S16" s="271"/>
      <c r="T16" s="271"/>
      <c r="U16" s="339"/>
    </row>
    <row r="17" spans="1:21" ht="15.75">
      <c r="A17" s="798"/>
      <c r="B17" s="801"/>
      <c r="C17" s="270"/>
      <c r="D17" s="463"/>
      <c r="E17" s="270"/>
      <c r="F17" s="270"/>
      <c r="G17" s="271"/>
      <c r="H17" s="271"/>
      <c r="I17" s="338"/>
      <c r="J17" s="271"/>
      <c r="K17" s="338"/>
      <c r="L17" s="340"/>
      <c r="M17" s="338"/>
      <c r="N17" s="271"/>
      <c r="O17" s="338"/>
      <c r="P17" s="374">
        <f t="shared" si="0"/>
        <v>0</v>
      </c>
      <c r="Q17" s="373">
        <f t="shared" si="1"/>
        <v>0</v>
      </c>
      <c r="R17" s="271"/>
      <c r="S17" s="271"/>
      <c r="T17" s="271"/>
      <c r="U17" s="271"/>
    </row>
    <row r="18" spans="1:21" ht="15.75">
      <c r="A18" s="798"/>
      <c r="B18" s="801" t="s">
        <v>1443</v>
      </c>
      <c r="C18" s="270"/>
      <c r="D18" s="463"/>
      <c r="E18" s="270"/>
      <c r="F18" s="270"/>
      <c r="G18" s="271"/>
      <c r="H18" s="271"/>
      <c r="I18" s="338"/>
      <c r="J18" s="271"/>
      <c r="K18" s="338"/>
      <c r="L18" s="340"/>
      <c r="M18" s="338"/>
      <c r="N18" s="271"/>
      <c r="O18" s="338"/>
      <c r="P18" s="374">
        <f t="shared" si="0"/>
        <v>0</v>
      </c>
      <c r="Q18" s="373">
        <f t="shared" si="1"/>
        <v>0</v>
      </c>
      <c r="R18" s="271"/>
      <c r="S18" s="271"/>
      <c r="T18" s="271"/>
      <c r="U18" s="271"/>
    </row>
    <row r="19" spans="1:21" ht="15.75">
      <c r="A19" s="798"/>
      <c r="B19" s="801"/>
      <c r="C19" s="270"/>
      <c r="D19" s="463"/>
      <c r="E19" s="270"/>
      <c r="F19" s="270"/>
      <c r="G19" s="271"/>
      <c r="H19" s="271"/>
      <c r="I19" s="338"/>
      <c r="J19" s="271"/>
      <c r="K19" s="338"/>
      <c r="L19" s="340"/>
      <c r="M19" s="338"/>
      <c r="N19" s="271"/>
      <c r="O19" s="338"/>
      <c r="P19" s="374">
        <f t="shared" si="0"/>
        <v>0</v>
      </c>
      <c r="Q19" s="373">
        <f t="shared" si="1"/>
        <v>0</v>
      </c>
      <c r="R19" s="271"/>
      <c r="S19" s="271"/>
      <c r="T19" s="271"/>
      <c r="U19" s="271"/>
    </row>
    <row r="20" spans="1:21" ht="15.75">
      <c r="A20" s="798"/>
      <c r="B20" s="801"/>
      <c r="C20" s="270"/>
      <c r="D20" s="463"/>
      <c r="E20" s="270"/>
      <c r="F20" s="270"/>
      <c r="G20" s="271"/>
      <c r="H20" s="271"/>
      <c r="I20" s="338"/>
      <c r="J20" s="271"/>
      <c r="K20" s="338"/>
      <c r="L20" s="340"/>
      <c r="M20" s="338"/>
      <c r="N20" s="271"/>
      <c r="O20" s="338"/>
      <c r="P20" s="374">
        <f t="shared" si="0"/>
        <v>0</v>
      </c>
      <c r="Q20" s="373">
        <f t="shared" si="1"/>
        <v>0</v>
      </c>
      <c r="R20" s="271"/>
      <c r="S20" s="271"/>
      <c r="T20" s="271"/>
      <c r="U20" s="271"/>
    </row>
    <row r="21" spans="1:21" ht="15.75">
      <c r="A21" s="798"/>
      <c r="B21" s="801"/>
      <c r="C21" s="270"/>
      <c r="D21" s="463"/>
      <c r="E21" s="270"/>
      <c r="F21" s="270"/>
      <c r="G21" s="271"/>
      <c r="H21" s="271"/>
      <c r="I21" s="338"/>
      <c r="J21" s="271"/>
      <c r="K21" s="338"/>
      <c r="L21" s="340"/>
      <c r="M21" s="338"/>
      <c r="N21" s="271"/>
      <c r="O21" s="338"/>
      <c r="P21" s="374">
        <f t="shared" si="0"/>
        <v>0</v>
      </c>
      <c r="Q21" s="373">
        <f t="shared" si="1"/>
        <v>0</v>
      </c>
      <c r="R21" s="271"/>
      <c r="S21" s="271"/>
      <c r="T21" s="271"/>
      <c r="U21" s="271"/>
    </row>
    <row r="22" spans="1:21" ht="15.75">
      <c r="A22" s="798"/>
      <c r="B22" s="801"/>
      <c r="C22" s="270"/>
      <c r="D22" s="463"/>
      <c r="E22" s="270"/>
      <c r="F22" s="347"/>
      <c r="G22" s="271"/>
      <c r="H22" s="271"/>
      <c r="I22" s="338"/>
      <c r="J22" s="271"/>
      <c r="K22" s="338"/>
      <c r="L22" s="340"/>
      <c r="M22" s="338"/>
      <c r="N22" s="271"/>
      <c r="O22" s="338"/>
      <c r="P22" s="374">
        <f t="shared" si="0"/>
        <v>0</v>
      </c>
      <c r="Q22" s="373">
        <f t="shared" si="1"/>
        <v>0</v>
      </c>
      <c r="R22" s="271"/>
      <c r="S22" s="271"/>
      <c r="T22" s="271"/>
      <c r="U22" s="271"/>
    </row>
    <row r="23" spans="1:21" ht="15.75">
      <c r="A23" s="798"/>
      <c r="B23" s="797" t="s">
        <v>1445</v>
      </c>
      <c r="C23" s="270"/>
      <c r="D23" s="463"/>
      <c r="E23" s="270"/>
      <c r="F23" s="347"/>
      <c r="G23" s="271"/>
      <c r="H23" s="271"/>
      <c r="I23" s="338"/>
      <c r="J23" s="271"/>
      <c r="K23" s="338"/>
      <c r="L23" s="340"/>
      <c r="M23" s="338"/>
      <c r="N23" s="271"/>
      <c r="O23" s="338"/>
      <c r="P23" s="374">
        <f t="shared" ref="P23:Q23" si="2">H23+J23+L23+N23</f>
        <v>0</v>
      </c>
      <c r="Q23" s="373">
        <f t="shared" si="2"/>
        <v>0</v>
      </c>
      <c r="R23" s="271"/>
      <c r="S23" s="271"/>
      <c r="T23" s="271"/>
      <c r="U23" s="271"/>
    </row>
    <row r="24" spans="1:21" ht="15.75">
      <c r="A24" s="798"/>
      <c r="B24" s="798"/>
      <c r="C24" s="270"/>
      <c r="D24" s="463"/>
      <c r="E24" s="270"/>
      <c r="F24" s="347"/>
      <c r="G24" s="271"/>
      <c r="H24" s="271"/>
      <c r="I24" s="338"/>
      <c r="J24" s="271"/>
      <c r="K24" s="338"/>
      <c r="L24" s="340"/>
      <c r="M24" s="338"/>
      <c r="N24" s="271"/>
      <c r="O24" s="338"/>
      <c r="P24" s="374">
        <f t="shared" ref="P24:P42" si="3">H24+J24+L24+N24</f>
        <v>0</v>
      </c>
      <c r="Q24" s="373">
        <f t="shared" ref="Q24:Q42" si="4">I24+K24+M24+O24</f>
        <v>0</v>
      </c>
      <c r="R24" s="271"/>
      <c r="S24" s="271"/>
      <c r="T24" s="271"/>
      <c r="U24" s="271"/>
    </row>
    <row r="25" spans="1:21" ht="15.75">
      <c r="A25" s="798"/>
      <c r="B25" s="798"/>
      <c r="C25" s="270"/>
      <c r="D25" s="463"/>
      <c r="E25" s="270"/>
      <c r="F25" s="347"/>
      <c r="G25" s="271"/>
      <c r="H25" s="271"/>
      <c r="I25" s="338"/>
      <c r="J25" s="271"/>
      <c r="K25" s="338"/>
      <c r="L25" s="340"/>
      <c r="M25" s="338"/>
      <c r="N25" s="271"/>
      <c r="O25" s="338"/>
      <c r="P25" s="374">
        <f t="shared" si="3"/>
        <v>0</v>
      </c>
      <c r="Q25" s="373">
        <f t="shared" si="4"/>
        <v>0</v>
      </c>
      <c r="R25" s="271"/>
      <c r="S25" s="271"/>
      <c r="T25" s="271"/>
      <c r="U25" s="271"/>
    </row>
    <row r="26" spans="1:21" ht="15.75">
      <c r="A26" s="798"/>
      <c r="B26" s="798"/>
      <c r="C26" s="270"/>
      <c r="D26" s="463"/>
      <c r="E26" s="270"/>
      <c r="F26" s="347"/>
      <c r="G26" s="271"/>
      <c r="H26" s="271"/>
      <c r="I26" s="338"/>
      <c r="J26" s="271"/>
      <c r="K26" s="338"/>
      <c r="L26" s="340"/>
      <c r="M26" s="338"/>
      <c r="N26" s="271"/>
      <c r="O26" s="338"/>
      <c r="P26" s="374">
        <f t="shared" si="3"/>
        <v>0</v>
      </c>
      <c r="Q26" s="373">
        <f t="shared" si="4"/>
        <v>0</v>
      </c>
      <c r="R26" s="271"/>
      <c r="S26" s="271"/>
      <c r="T26" s="271"/>
      <c r="U26" s="271"/>
    </row>
    <row r="27" spans="1:21" ht="15.75">
      <c r="A27" s="798"/>
      <c r="B27" s="799"/>
      <c r="C27" s="270"/>
      <c r="D27" s="463"/>
      <c r="E27" s="270"/>
      <c r="F27" s="347"/>
      <c r="G27" s="271"/>
      <c r="H27" s="271"/>
      <c r="I27" s="338"/>
      <c r="J27" s="271"/>
      <c r="K27" s="338"/>
      <c r="L27" s="340"/>
      <c r="M27" s="338"/>
      <c r="N27" s="271"/>
      <c r="O27" s="338"/>
      <c r="P27" s="374">
        <f t="shared" si="3"/>
        <v>0</v>
      </c>
      <c r="Q27" s="373">
        <f t="shared" si="4"/>
        <v>0</v>
      </c>
      <c r="R27" s="271"/>
      <c r="S27" s="271"/>
      <c r="T27" s="271"/>
      <c r="U27" s="271"/>
    </row>
    <row r="28" spans="1:21" ht="15.75">
      <c r="A28" s="798"/>
      <c r="B28" s="797" t="s">
        <v>1446</v>
      </c>
      <c r="C28" s="270"/>
      <c r="D28" s="463"/>
      <c r="E28" s="270"/>
      <c r="F28" s="347"/>
      <c r="G28" s="271"/>
      <c r="H28" s="271"/>
      <c r="I28" s="338"/>
      <c r="J28" s="271"/>
      <c r="K28" s="338"/>
      <c r="L28" s="340"/>
      <c r="M28" s="338"/>
      <c r="N28" s="271"/>
      <c r="O28" s="338"/>
      <c r="P28" s="374">
        <f t="shared" si="3"/>
        <v>0</v>
      </c>
      <c r="Q28" s="373">
        <f t="shared" si="4"/>
        <v>0</v>
      </c>
      <c r="R28" s="271"/>
      <c r="S28" s="271"/>
      <c r="T28" s="271"/>
      <c r="U28" s="271"/>
    </row>
    <row r="29" spans="1:21" ht="15.75">
      <c r="A29" s="798"/>
      <c r="B29" s="798"/>
      <c r="C29" s="270"/>
      <c r="D29" s="463"/>
      <c r="E29" s="270"/>
      <c r="F29" s="347"/>
      <c r="G29" s="271"/>
      <c r="H29" s="271"/>
      <c r="I29" s="338"/>
      <c r="J29" s="271"/>
      <c r="K29" s="338"/>
      <c r="L29" s="340"/>
      <c r="M29" s="338"/>
      <c r="N29" s="271"/>
      <c r="O29" s="338"/>
      <c r="P29" s="374">
        <f t="shared" si="3"/>
        <v>0</v>
      </c>
      <c r="Q29" s="373">
        <f t="shared" si="4"/>
        <v>0</v>
      </c>
      <c r="R29" s="271"/>
      <c r="S29" s="271"/>
      <c r="T29" s="271"/>
      <c r="U29" s="271"/>
    </row>
    <row r="30" spans="1:21" ht="15.75">
      <c r="A30" s="798"/>
      <c r="B30" s="798"/>
      <c r="C30" s="270"/>
      <c r="D30" s="463"/>
      <c r="E30" s="270"/>
      <c r="F30" s="270"/>
      <c r="G30" s="271"/>
      <c r="H30" s="271"/>
      <c r="I30" s="338"/>
      <c r="J30" s="271"/>
      <c r="K30" s="338"/>
      <c r="L30" s="340"/>
      <c r="M30" s="338"/>
      <c r="N30" s="271"/>
      <c r="O30" s="338"/>
      <c r="P30" s="374">
        <f t="shared" si="3"/>
        <v>0</v>
      </c>
      <c r="Q30" s="373">
        <f t="shared" si="4"/>
        <v>0</v>
      </c>
      <c r="R30" s="271"/>
      <c r="S30" s="271"/>
      <c r="T30" s="271"/>
      <c r="U30" s="271"/>
    </row>
    <row r="31" spans="1:21" ht="15.75">
      <c r="A31" s="798"/>
      <c r="B31" s="798"/>
      <c r="C31" s="270"/>
      <c r="D31" s="463"/>
      <c r="E31" s="270"/>
      <c r="F31" s="270"/>
      <c r="G31" s="271"/>
      <c r="H31" s="271"/>
      <c r="I31" s="338"/>
      <c r="J31" s="271"/>
      <c r="K31" s="338"/>
      <c r="L31" s="340"/>
      <c r="M31" s="338"/>
      <c r="N31" s="271"/>
      <c r="O31" s="338"/>
      <c r="P31" s="374">
        <f t="shared" si="3"/>
        <v>0</v>
      </c>
      <c r="Q31" s="373">
        <f t="shared" si="4"/>
        <v>0</v>
      </c>
      <c r="R31" s="271"/>
      <c r="S31" s="271"/>
      <c r="T31" s="271"/>
      <c r="U31" s="271"/>
    </row>
    <row r="32" spans="1:21" ht="15.75">
      <c r="A32" s="798"/>
      <c r="B32" s="799"/>
      <c r="C32" s="270"/>
      <c r="D32" s="463"/>
      <c r="E32" s="270"/>
      <c r="F32" s="270"/>
      <c r="G32" s="271"/>
      <c r="H32" s="271"/>
      <c r="I32" s="338"/>
      <c r="J32" s="271"/>
      <c r="K32" s="338"/>
      <c r="L32" s="340"/>
      <c r="M32" s="338"/>
      <c r="N32" s="271"/>
      <c r="O32" s="338"/>
      <c r="P32" s="374">
        <f t="shared" si="3"/>
        <v>0</v>
      </c>
      <c r="Q32" s="373">
        <f t="shared" si="4"/>
        <v>0</v>
      </c>
      <c r="R32" s="271"/>
      <c r="S32" s="271"/>
      <c r="T32" s="271"/>
      <c r="U32" s="271"/>
    </row>
    <row r="33" spans="1:21" ht="15.75">
      <c r="A33" s="798"/>
      <c r="B33" s="801" t="s">
        <v>1447</v>
      </c>
      <c r="C33" s="346"/>
      <c r="D33" s="464"/>
      <c r="E33" s="270"/>
      <c r="F33" s="270"/>
      <c r="G33" s="271"/>
      <c r="H33" s="271"/>
      <c r="I33" s="338"/>
      <c r="J33" s="271"/>
      <c r="K33" s="338"/>
      <c r="L33" s="340"/>
      <c r="M33" s="338"/>
      <c r="N33" s="271"/>
      <c r="O33" s="338"/>
      <c r="P33" s="374">
        <f t="shared" si="3"/>
        <v>0</v>
      </c>
      <c r="Q33" s="373">
        <f t="shared" si="4"/>
        <v>0</v>
      </c>
      <c r="R33" s="271"/>
      <c r="S33" s="271"/>
      <c r="T33" s="271"/>
      <c r="U33" s="271"/>
    </row>
    <row r="34" spans="1:21" ht="15.75">
      <c r="A34" s="798"/>
      <c r="B34" s="801"/>
      <c r="C34" s="346"/>
      <c r="D34" s="464"/>
      <c r="E34" s="270"/>
      <c r="F34" s="270"/>
      <c r="G34" s="271"/>
      <c r="H34" s="271"/>
      <c r="I34" s="338"/>
      <c r="J34" s="271"/>
      <c r="K34" s="338"/>
      <c r="L34" s="340"/>
      <c r="M34" s="338"/>
      <c r="N34" s="271"/>
      <c r="O34" s="338"/>
      <c r="P34" s="374">
        <f t="shared" si="3"/>
        <v>0</v>
      </c>
      <c r="Q34" s="373">
        <f t="shared" si="4"/>
        <v>0</v>
      </c>
      <c r="R34" s="271"/>
      <c r="S34" s="271"/>
      <c r="T34" s="271"/>
      <c r="U34" s="271"/>
    </row>
    <row r="35" spans="1:21" ht="15.75">
      <c r="A35" s="798"/>
      <c r="B35" s="801"/>
      <c r="C35" s="346"/>
      <c r="D35" s="464"/>
      <c r="E35" s="270"/>
      <c r="F35" s="270"/>
      <c r="G35" s="271"/>
      <c r="H35" s="271"/>
      <c r="I35" s="338"/>
      <c r="J35" s="271"/>
      <c r="K35" s="338"/>
      <c r="L35" s="340"/>
      <c r="M35" s="338"/>
      <c r="N35" s="271"/>
      <c r="O35" s="338"/>
      <c r="P35" s="374">
        <f t="shared" si="3"/>
        <v>0</v>
      </c>
      <c r="Q35" s="373">
        <f t="shared" si="4"/>
        <v>0</v>
      </c>
      <c r="R35" s="271"/>
      <c r="S35" s="271"/>
      <c r="T35" s="271"/>
      <c r="U35" s="271"/>
    </row>
    <row r="36" spans="1:21" ht="15.75">
      <c r="A36" s="798"/>
      <c r="B36" s="801"/>
      <c r="C36" s="346"/>
      <c r="D36" s="464"/>
      <c r="E36" s="270"/>
      <c r="F36" s="270"/>
      <c r="G36" s="271"/>
      <c r="H36" s="271"/>
      <c r="I36" s="338"/>
      <c r="J36" s="271"/>
      <c r="K36" s="338"/>
      <c r="L36" s="340"/>
      <c r="M36" s="338"/>
      <c r="N36" s="271"/>
      <c r="O36" s="338"/>
      <c r="P36" s="374">
        <f t="shared" si="3"/>
        <v>0</v>
      </c>
      <c r="Q36" s="373">
        <f t="shared" si="4"/>
        <v>0</v>
      </c>
      <c r="R36" s="271"/>
      <c r="S36" s="271"/>
      <c r="T36" s="271"/>
      <c r="U36" s="271"/>
    </row>
    <row r="37" spans="1:21" ht="15.75">
      <c r="A37" s="798"/>
      <c r="B37" s="801"/>
      <c r="C37" s="346"/>
      <c r="D37" s="464"/>
      <c r="E37" s="270"/>
      <c r="F37" s="270"/>
      <c r="G37" s="271"/>
      <c r="H37" s="271"/>
      <c r="I37" s="338"/>
      <c r="J37" s="271"/>
      <c r="K37" s="338"/>
      <c r="L37" s="340"/>
      <c r="M37" s="338"/>
      <c r="N37" s="271"/>
      <c r="O37" s="338"/>
      <c r="P37" s="374">
        <f t="shared" si="3"/>
        <v>0</v>
      </c>
      <c r="Q37" s="373">
        <f t="shared" si="4"/>
        <v>0</v>
      </c>
      <c r="R37" s="271"/>
      <c r="S37" s="271"/>
      <c r="T37" s="271"/>
      <c r="U37" s="271"/>
    </row>
    <row r="38" spans="1:21" ht="15.75">
      <c r="A38" s="798"/>
      <c r="B38" s="801" t="s">
        <v>1448</v>
      </c>
      <c r="C38" s="346"/>
      <c r="D38" s="464"/>
      <c r="E38" s="270"/>
      <c r="F38" s="270"/>
      <c r="G38" s="271"/>
      <c r="H38" s="271"/>
      <c r="I38" s="338"/>
      <c r="J38" s="271"/>
      <c r="K38" s="338"/>
      <c r="L38" s="340"/>
      <c r="M38" s="338"/>
      <c r="N38" s="271"/>
      <c r="O38" s="338"/>
      <c r="P38" s="374">
        <f t="shared" si="3"/>
        <v>0</v>
      </c>
      <c r="Q38" s="373">
        <f t="shared" si="4"/>
        <v>0</v>
      </c>
      <c r="R38" s="271"/>
      <c r="S38" s="271"/>
      <c r="T38" s="271"/>
      <c r="U38" s="271"/>
    </row>
    <row r="39" spans="1:21" ht="15.75">
      <c r="A39" s="798"/>
      <c r="B39" s="801"/>
      <c r="C39" s="346"/>
      <c r="D39" s="464"/>
      <c r="E39" s="270"/>
      <c r="F39" s="270"/>
      <c r="G39" s="271"/>
      <c r="H39" s="271"/>
      <c r="I39" s="338"/>
      <c r="J39" s="271"/>
      <c r="K39" s="338"/>
      <c r="L39" s="340"/>
      <c r="M39" s="338"/>
      <c r="N39" s="271"/>
      <c r="O39" s="338"/>
      <c r="P39" s="374">
        <f t="shared" si="3"/>
        <v>0</v>
      </c>
      <c r="Q39" s="373">
        <f t="shared" si="4"/>
        <v>0</v>
      </c>
      <c r="R39" s="271"/>
      <c r="S39" s="271"/>
      <c r="T39" s="271"/>
      <c r="U39" s="271"/>
    </row>
    <row r="40" spans="1:21" ht="15.75">
      <c r="A40" s="798"/>
      <c r="B40" s="801"/>
      <c r="C40" s="346"/>
      <c r="D40" s="464"/>
      <c r="E40" s="270"/>
      <c r="F40" s="270"/>
      <c r="G40" s="271"/>
      <c r="H40" s="271"/>
      <c r="I40" s="338"/>
      <c r="J40" s="271"/>
      <c r="K40" s="338"/>
      <c r="L40" s="340"/>
      <c r="M40" s="338"/>
      <c r="N40" s="271"/>
      <c r="O40" s="338"/>
      <c r="P40" s="374">
        <f t="shared" si="3"/>
        <v>0</v>
      </c>
      <c r="Q40" s="373">
        <f t="shared" si="4"/>
        <v>0</v>
      </c>
      <c r="R40" s="271"/>
      <c r="S40" s="271"/>
      <c r="T40" s="271"/>
      <c r="U40" s="271"/>
    </row>
    <row r="41" spans="1:21" ht="15.75">
      <c r="A41" s="798"/>
      <c r="B41" s="801"/>
      <c r="C41" s="346"/>
      <c r="D41" s="464"/>
      <c r="E41" s="270"/>
      <c r="F41" s="270"/>
      <c r="G41" s="271"/>
      <c r="H41" s="271"/>
      <c r="I41" s="338"/>
      <c r="J41" s="271"/>
      <c r="K41" s="338"/>
      <c r="L41" s="340"/>
      <c r="M41" s="338"/>
      <c r="N41" s="271"/>
      <c r="O41" s="338"/>
      <c r="P41" s="374">
        <f t="shared" si="3"/>
        <v>0</v>
      </c>
      <c r="Q41" s="373">
        <f t="shared" si="4"/>
        <v>0</v>
      </c>
      <c r="R41" s="271"/>
      <c r="S41" s="271"/>
      <c r="T41" s="271"/>
      <c r="U41" s="271"/>
    </row>
    <row r="42" spans="1:21" ht="15.75">
      <c r="A42" s="798"/>
      <c r="B42" s="801"/>
      <c r="C42" s="346"/>
      <c r="D42" s="464"/>
      <c r="E42" s="270"/>
      <c r="F42" s="270"/>
      <c r="G42" s="271"/>
      <c r="H42" s="271"/>
      <c r="I42" s="338"/>
      <c r="J42" s="271"/>
      <c r="K42" s="338"/>
      <c r="L42" s="340"/>
      <c r="M42" s="338"/>
      <c r="N42" s="271"/>
      <c r="O42" s="338"/>
      <c r="P42" s="374">
        <f t="shared" si="3"/>
        <v>0</v>
      </c>
      <c r="Q42" s="373">
        <f t="shared" si="4"/>
        <v>0</v>
      </c>
      <c r="R42" s="271"/>
      <c r="S42" s="271"/>
      <c r="T42" s="271"/>
      <c r="U42" s="271"/>
    </row>
    <row r="43" spans="1:21" ht="15.75">
      <c r="A43" s="282"/>
      <c r="B43" s="283"/>
      <c r="C43" s="282" t="s">
        <v>1452</v>
      </c>
      <c r="D43" s="283"/>
      <c r="E43" s="283"/>
      <c r="F43" s="283"/>
      <c r="G43" s="284"/>
      <c r="H43" s="272">
        <f t="shared" ref="H43:Q43" si="5">SUM(H8:H42)</f>
        <v>0</v>
      </c>
      <c r="I43" s="273">
        <f t="shared" si="5"/>
        <v>0</v>
      </c>
      <c r="J43" s="272">
        <f t="shared" si="5"/>
        <v>0</v>
      </c>
      <c r="K43" s="273">
        <f t="shared" si="5"/>
        <v>0</v>
      </c>
      <c r="L43" s="272">
        <f t="shared" si="5"/>
        <v>0</v>
      </c>
      <c r="M43" s="273">
        <f t="shared" si="5"/>
        <v>0</v>
      </c>
      <c r="N43" s="272">
        <f t="shared" si="5"/>
        <v>0</v>
      </c>
      <c r="O43" s="273">
        <f t="shared" si="5"/>
        <v>0</v>
      </c>
      <c r="P43" s="273">
        <f t="shared" si="5"/>
        <v>0</v>
      </c>
      <c r="Q43" s="273">
        <f t="shared" si="5"/>
        <v>0</v>
      </c>
      <c r="R43" s="256"/>
      <c r="S43" s="256"/>
      <c r="T43" s="256"/>
      <c r="U43" s="256"/>
    </row>
    <row r="49" spans="3:17">
      <c r="I49" s="343"/>
      <c r="K49" s="343"/>
      <c r="M49" s="343"/>
      <c r="O49" s="343"/>
      <c r="Q49" s="343"/>
    </row>
    <row r="50" spans="3:17">
      <c r="I50" s="343"/>
      <c r="K50" s="343"/>
      <c r="M50" s="343"/>
      <c r="O50" s="343"/>
      <c r="Q50" s="343"/>
    </row>
    <row r="51" spans="3:17">
      <c r="C51" s="436"/>
      <c r="I51" s="343"/>
      <c r="K51" s="343"/>
      <c r="M51" s="343"/>
      <c r="O51" s="343"/>
      <c r="Q51" s="343"/>
    </row>
    <row r="52" spans="3:17">
      <c r="C52" s="436"/>
      <c r="I52" s="343"/>
      <c r="K52" s="343"/>
      <c r="M52" s="343"/>
      <c r="O52" s="343"/>
      <c r="Q52" s="343"/>
    </row>
    <row r="53" spans="3:17">
      <c r="C53" s="436"/>
      <c r="I53" s="343"/>
      <c r="K53" s="343"/>
      <c r="M53" s="343"/>
      <c r="O53" s="343"/>
      <c r="Q53" s="343"/>
    </row>
    <row r="54" spans="3:17">
      <c r="C54" s="436"/>
      <c r="I54" s="343"/>
      <c r="K54" s="343"/>
      <c r="M54" s="343"/>
      <c r="O54" s="343"/>
      <c r="Q54" s="343"/>
    </row>
    <row r="55" spans="3:17">
      <c r="C55" s="436"/>
      <c r="I55" s="343"/>
      <c r="K55" s="343"/>
      <c r="M55" s="343"/>
      <c r="O55" s="343"/>
      <c r="Q55" s="343"/>
    </row>
    <row r="56" spans="3:17">
      <c r="C56" s="436"/>
      <c r="I56" s="343"/>
      <c r="K56" s="343"/>
      <c r="M56" s="343"/>
      <c r="O56" s="343"/>
      <c r="Q56" s="343"/>
    </row>
    <row r="57" spans="3:17">
      <c r="C57" s="436"/>
      <c r="I57" s="343"/>
      <c r="K57" s="343"/>
      <c r="M57" s="343"/>
      <c r="O57" s="343"/>
      <c r="Q57" s="343"/>
    </row>
    <row r="58" spans="3:17">
      <c r="C58" s="436"/>
      <c r="I58" s="343"/>
      <c r="K58" s="343"/>
      <c r="M58" s="343"/>
      <c r="O58" s="343"/>
      <c r="Q58" s="343"/>
    </row>
    <row r="59" spans="3:17">
      <c r="C59" s="436"/>
      <c r="I59" s="343"/>
      <c r="K59" s="343"/>
      <c r="M59" s="343"/>
      <c r="O59" s="343"/>
      <c r="Q59" s="343"/>
    </row>
    <row r="60" spans="3:17">
      <c r="C60" s="474"/>
      <c r="D60" s="474"/>
    </row>
    <row r="61" spans="3:17">
      <c r="C61" s="436"/>
    </row>
    <row r="62" spans="3:17">
      <c r="C62" s="436"/>
    </row>
    <row r="63" spans="3:17">
      <c r="C63" s="436"/>
    </row>
    <row r="64" spans="3:17">
      <c r="C64" s="436"/>
    </row>
    <row r="65" spans="3:3">
      <c r="C65" s="436"/>
    </row>
    <row r="66" spans="3:3">
      <c r="C66" s="436"/>
    </row>
    <row r="67" spans="3:3">
      <c r="C67" s="436"/>
    </row>
    <row r="68" spans="3:3">
      <c r="C68" s="436"/>
    </row>
    <row r="69" spans="3:3">
      <c r="C69" s="436"/>
    </row>
    <row r="70" spans="3:3">
      <c r="C70" s="436"/>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Y74"/>
  <sheetViews>
    <sheetView topLeftCell="F1" zoomScale="55" zoomScaleNormal="55" workbookViewId="0">
      <pane ySplit="7" topLeftCell="A8" activePane="bottomLeft" state="frozen"/>
      <selection activeCell="Q6" sqref="Q6"/>
      <selection pane="bottomLeft" activeCell="Q18" sqref="Q18"/>
    </sheetView>
  </sheetViews>
  <sheetFormatPr baseColWidth="10" defaultColWidth="12.5703125" defaultRowHeight="15"/>
  <cols>
    <col min="1" max="1" width="32.5703125" customWidth="1"/>
    <col min="2" max="2" width="26.28515625" customWidth="1"/>
    <col min="3" max="3" width="39.42578125" customWidth="1"/>
    <col min="4" max="4" width="37.7109375" style="436" customWidth="1"/>
    <col min="5" max="5" width="40.85546875" customWidth="1"/>
    <col min="6" max="6" width="27.42578125" customWidth="1"/>
    <col min="7" max="7" width="33.7109375" customWidth="1"/>
    <col min="8" max="8" width="18.7109375" customWidth="1"/>
    <col min="9" max="9" width="15.5703125" bestFit="1" customWidth="1"/>
    <col min="10" max="10" width="18.42578125" customWidth="1"/>
    <col min="11" max="11" width="15.85546875" customWidth="1"/>
    <col min="12" max="12" width="20.140625" customWidth="1"/>
    <col min="13" max="13" width="15" customWidth="1"/>
    <col min="14" max="14" width="18.42578125" customWidth="1"/>
    <col min="15" max="15" width="14.85546875" bestFit="1" customWidth="1"/>
    <col min="16" max="16" width="15.28515625" customWidth="1"/>
    <col min="17" max="17" width="19.85546875" customWidth="1"/>
    <col min="18" max="19" width="18.85546875" customWidth="1"/>
    <col min="20" max="21" width="19.42578125" customWidth="1"/>
    <col min="22" max="22" width="22" style="436" customWidth="1"/>
    <col min="23" max="25" width="12.5703125" style="381"/>
  </cols>
  <sheetData>
    <row r="1" spans="1:25" s="267" customFormat="1" ht="18.75">
      <c r="H1" s="269" t="s">
        <v>1408</v>
      </c>
      <c r="M1" s="269"/>
      <c r="N1" s="269"/>
      <c r="O1" s="269"/>
      <c r="P1" s="473" t="s">
        <v>1624</v>
      </c>
      <c r="Q1" s="473" t="s">
        <v>1625</v>
      </c>
      <c r="R1" s="473" t="s">
        <v>1626</v>
      </c>
      <c r="S1" s="473" t="s">
        <v>1627</v>
      </c>
      <c r="T1" s="473" t="s">
        <v>1628</v>
      </c>
      <c r="U1" s="473" t="s">
        <v>1629</v>
      </c>
      <c r="V1" s="473"/>
      <c r="W1" s="616"/>
      <c r="X1" s="616"/>
      <c r="Y1" s="616"/>
    </row>
    <row r="2" spans="1:25" s="267" customFormat="1" ht="18.75">
      <c r="A2" s="305" t="s">
        <v>1351</v>
      </c>
      <c r="H2" s="269"/>
      <c r="M2" s="269"/>
      <c r="N2" s="269"/>
      <c r="O2" s="269"/>
      <c r="P2" s="269"/>
      <c r="Q2" s="269"/>
      <c r="R2" s="269"/>
      <c r="S2" s="269"/>
      <c r="T2" s="269"/>
      <c r="U2" s="269"/>
      <c r="V2" s="269"/>
      <c r="W2" s="616"/>
      <c r="X2" s="616"/>
      <c r="Y2" s="616"/>
    </row>
    <row r="3" spans="1:25" s="267" customFormat="1" ht="27.75" customHeight="1">
      <c r="A3" s="802" t="s">
        <v>1410</v>
      </c>
      <c r="B3" s="802"/>
      <c r="C3" s="802"/>
      <c r="D3" s="802"/>
      <c r="E3" s="802"/>
      <c r="F3" s="802"/>
      <c r="G3" s="802"/>
      <c r="H3" s="802"/>
      <c r="I3" s="802"/>
      <c r="J3" s="802"/>
      <c r="K3" s="802"/>
      <c r="L3" s="802"/>
      <c r="M3" s="802"/>
      <c r="N3" s="802"/>
      <c r="O3" s="802"/>
      <c r="P3" s="802"/>
      <c r="Q3" s="802"/>
      <c r="R3" s="802"/>
      <c r="S3" s="802"/>
      <c r="T3" s="802"/>
      <c r="U3" s="802"/>
      <c r="V3" s="482"/>
      <c r="W3" s="616"/>
      <c r="X3" s="616"/>
      <c r="Y3" s="616"/>
    </row>
    <row r="4" spans="1:25" s="304" customFormat="1">
      <c r="A4" s="807" t="s">
        <v>1416</v>
      </c>
      <c r="B4" s="807"/>
      <c r="C4" s="807"/>
      <c r="D4" s="807"/>
      <c r="E4" s="807"/>
      <c r="F4" s="807"/>
      <c r="G4" s="807"/>
      <c r="H4" s="807"/>
      <c r="I4" s="807"/>
      <c r="J4" s="807"/>
      <c r="K4" s="807"/>
      <c r="L4" s="807"/>
      <c r="M4" s="807"/>
      <c r="N4" s="807"/>
      <c r="O4" s="807"/>
      <c r="P4" s="807"/>
      <c r="Q4" s="807"/>
      <c r="R4" s="807"/>
      <c r="S4" s="807"/>
      <c r="T4" s="807"/>
      <c r="U4" s="807"/>
      <c r="V4" s="501"/>
      <c r="W4" s="617"/>
      <c r="X4" s="617"/>
      <c r="Y4" s="617"/>
    </row>
    <row r="5" spans="1:25" s="66" customFormat="1" ht="23.25" customHeight="1">
      <c r="A5" s="768" t="s">
        <v>96</v>
      </c>
      <c r="B5" s="767" t="s">
        <v>110</v>
      </c>
      <c r="C5" s="763" t="s">
        <v>1522</v>
      </c>
      <c r="D5" s="763" t="s">
        <v>1523</v>
      </c>
      <c r="E5" s="763" t="s">
        <v>86</v>
      </c>
      <c r="F5" s="763" t="s">
        <v>391</v>
      </c>
      <c r="G5" s="763" t="s">
        <v>87</v>
      </c>
      <c r="H5" s="770" t="s">
        <v>99</v>
      </c>
      <c r="I5" s="775"/>
      <c r="J5" s="775"/>
      <c r="K5" s="775"/>
      <c r="L5" s="775"/>
      <c r="M5" s="775"/>
      <c r="N5" s="775"/>
      <c r="O5" s="771"/>
      <c r="P5" s="776" t="s">
        <v>100</v>
      </c>
      <c r="Q5" s="777"/>
      <c r="R5" s="767" t="s">
        <v>102</v>
      </c>
      <c r="S5" s="767" t="s">
        <v>109</v>
      </c>
      <c r="T5" s="767" t="s">
        <v>108</v>
      </c>
      <c r="U5" s="772" t="s">
        <v>88</v>
      </c>
      <c r="V5" s="772" t="s">
        <v>1880</v>
      </c>
      <c r="W5" s="618"/>
      <c r="X5" s="618"/>
      <c r="Y5" s="618"/>
    </row>
    <row r="6" spans="1:25" s="66" customFormat="1" ht="15" customHeight="1">
      <c r="A6" s="768"/>
      <c r="B6" s="768"/>
      <c r="C6" s="764"/>
      <c r="D6" s="764"/>
      <c r="E6" s="764"/>
      <c r="F6" s="764"/>
      <c r="G6" s="764"/>
      <c r="H6" s="770" t="s">
        <v>103</v>
      </c>
      <c r="I6" s="771"/>
      <c r="J6" s="770" t="s">
        <v>104</v>
      </c>
      <c r="K6" s="771"/>
      <c r="L6" s="770" t="s">
        <v>105</v>
      </c>
      <c r="M6" s="771"/>
      <c r="N6" s="770" t="s">
        <v>106</v>
      </c>
      <c r="O6" s="771"/>
      <c r="P6" s="778"/>
      <c r="Q6" s="779"/>
      <c r="R6" s="768"/>
      <c r="S6" s="768"/>
      <c r="T6" s="768"/>
      <c r="U6" s="773"/>
      <c r="V6" s="773"/>
      <c r="W6" s="618"/>
      <c r="X6" s="618"/>
      <c r="Y6" s="618"/>
    </row>
    <row r="7" spans="1:25" s="67" customFormat="1" ht="24" customHeight="1">
      <c r="A7" s="769"/>
      <c r="B7" s="769"/>
      <c r="C7" s="765"/>
      <c r="D7" s="765"/>
      <c r="E7" s="765"/>
      <c r="F7" s="765"/>
      <c r="G7" s="765"/>
      <c r="H7" s="524" t="s">
        <v>107</v>
      </c>
      <c r="I7" s="524" t="s">
        <v>12</v>
      </c>
      <c r="J7" s="524" t="s">
        <v>107</v>
      </c>
      <c r="K7" s="524" t="s">
        <v>12</v>
      </c>
      <c r="L7" s="524" t="s">
        <v>107</v>
      </c>
      <c r="M7" s="524" t="s">
        <v>12</v>
      </c>
      <c r="N7" s="524" t="s">
        <v>107</v>
      </c>
      <c r="O7" s="524" t="s">
        <v>12</v>
      </c>
      <c r="P7" s="524" t="s">
        <v>107</v>
      </c>
      <c r="Q7" s="524" t="s">
        <v>12</v>
      </c>
      <c r="R7" s="769"/>
      <c r="S7" s="769"/>
      <c r="T7" s="769"/>
      <c r="U7" s="774"/>
      <c r="V7" s="774"/>
      <c r="W7" s="619"/>
      <c r="X7" s="619"/>
      <c r="Y7" s="619"/>
    </row>
    <row r="8" spans="1:25" s="253" customFormat="1">
      <c r="A8" s="538"/>
      <c r="B8" s="539"/>
      <c r="C8" s="527"/>
      <c r="D8" s="527"/>
      <c r="E8" s="527"/>
      <c r="F8" s="528"/>
      <c r="G8" s="527"/>
      <c r="H8" s="529"/>
      <c r="I8" s="529"/>
      <c r="J8" s="529"/>
      <c r="K8" s="529"/>
      <c r="L8" s="529"/>
      <c r="M8" s="529"/>
      <c r="N8" s="529"/>
      <c r="O8" s="529"/>
      <c r="P8" s="529"/>
      <c r="Q8" s="529"/>
      <c r="R8" s="530"/>
      <c r="S8" s="530"/>
      <c r="T8" s="530"/>
      <c r="U8" s="531"/>
      <c r="V8" s="531"/>
      <c r="W8" s="620"/>
      <c r="X8" s="620"/>
      <c r="Y8" s="620"/>
    </row>
    <row r="9" spans="1:25" ht="112.5" customHeight="1">
      <c r="A9" s="806" t="s">
        <v>1411</v>
      </c>
      <c r="B9" s="803" t="s">
        <v>1412</v>
      </c>
      <c r="C9" s="624" t="s">
        <v>1624</v>
      </c>
      <c r="D9" s="624" t="s">
        <v>1879</v>
      </c>
      <c r="E9" s="624" t="s">
        <v>1878</v>
      </c>
      <c r="F9" s="625" t="s">
        <v>1786</v>
      </c>
      <c r="G9" s="624" t="s">
        <v>1692</v>
      </c>
      <c r="H9" s="626">
        <v>5</v>
      </c>
      <c r="I9" s="627">
        <v>71250</v>
      </c>
      <c r="J9" s="626">
        <v>5</v>
      </c>
      <c r="K9" s="627">
        <v>71250</v>
      </c>
      <c r="L9" s="626">
        <v>5</v>
      </c>
      <c r="M9" s="627">
        <v>71250</v>
      </c>
      <c r="N9" s="626">
        <v>5</v>
      </c>
      <c r="O9" s="627">
        <v>71250</v>
      </c>
      <c r="P9" s="628">
        <f t="shared" ref="P9:Q9" si="0">H9+J9+L9+N9</f>
        <v>20</v>
      </c>
      <c r="Q9" s="504">
        <f t="shared" si="0"/>
        <v>285000</v>
      </c>
      <c r="R9" s="624" t="s">
        <v>1883</v>
      </c>
      <c r="S9" s="624" t="s">
        <v>2448</v>
      </c>
      <c r="T9" s="625" t="s">
        <v>1882</v>
      </c>
      <c r="U9" s="625" t="s">
        <v>1882</v>
      </c>
      <c r="V9" s="624" t="s">
        <v>1881</v>
      </c>
    </row>
    <row r="10" spans="1:25">
      <c r="A10" s="806"/>
      <c r="B10" s="804"/>
      <c r="C10" s="541"/>
      <c r="D10" s="548"/>
      <c r="E10" s="548"/>
      <c r="F10" s="548"/>
      <c r="G10" s="548"/>
      <c r="H10" s="549"/>
      <c r="I10" s="545"/>
      <c r="J10" s="548"/>
      <c r="K10" s="545"/>
      <c r="L10" s="548"/>
      <c r="M10" s="545"/>
      <c r="N10" s="548"/>
      <c r="O10" s="545"/>
      <c r="P10" s="550">
        <f t="shared" ref="P10:P38" si="1">H10+J10+L10+N10</f>
        <v>0</v>
      </c>
      <c r="Q10" s="547">
        <f t="shared" ref="Q10:Q38" si="2">I10+K10+M10+O10</f>
        <v>0</v>
      </c>
      <c r="R10" s="548"/>
      <c r="S10" s="548"/>
      <c r="T10" s="548"/>
      <c r="U10" s="548"/>
      <c r="V10" s="548"/>
    </row>
    <row r="11" spans="1:25" s="343" customFormat="1">
      <c r="A11" s="806"/>
      <c r="B11" s="804"/>
      <c r="C11" s="541"/>
      <c r="D11" s="548"/>
      <c r="E11" s="548"/>
      <c r="F11" s="548"/>
      <c r="G11" s="548"/>
      <c r="H11" s="549"/>
      <c r="I11" s="545"/>
      <c r="J11" s="548"/>
      <c r="K11" s="545"/>
      <c r="L11" s="548"/>
      <c r="M11" s="545"/>
      <c r="N11" s="548"/>
      <c r="O11" s="545"/>
      <c r="P11" s="550">
        <f t="shared" si="1"/>
        <v>0</v>
      </c>
      <c r="Q11" s="547">
        <f t="shared" si="2"/>
        <v>0</v>
      </c>
      <c r="R11" s="548"/>
      <c r="S11" s="548"/>
      <c r="T11" s="548"/>
      <c r="U11" s="548"/>
      <c r="V11" s="548"/>
      <c r="W11" s="381"/>
      <c r="X11" s="381"/>
      <c r="Y11" s="381"/>
    </row>
    <row r="12" spans="1:25">
      <c r="A12" s="806"/>
      <c r="B12" s="804"/>
      <c r="C12" s="541"/>
      <c r="D12" s="548"/>
      <c r="E12" s="548"/>
      <c r="F12" s="548"/>
      <c r="G12" s="548"/>
      <c r="H12" s="549"/>
      <c r="I12" s="545"/>
      <c r="J12" s="548"/>
      <c r="K12" s="545"/>
      <c r="L12" s="548"/>
      <c r="M12" s="545"/>
      <c r="N12" s="548"/>
      <c r="O12" s="545"/>
      <c r="P12" s="550">
        <f t="shared" si="1"/>
        <v>0</v>
      </c>
      <c r="Q12" s="547">
        <f t="shared" si="2"/>
        <v>0</v>
      </c>
      <c r="R12" s="548"/>
      <c r="S12" s="548"/>
      <c r="T12" s="548"/>
      <c r="U12" s="548"/>
      <c r="V12" s="548"/>
    </row>
    <row r="13" spans="1:25">
      <c r="A13" s="806"/>
      <c r="B13" s="804"/>
      <c r="C13" s="541"/>
      <c r="D13" s="548"/>
      <c r="E13" s="548"/>
      <c r="F13" s="548"/>
      <c r="G13" s="548"/>
      <c r="H13" s="549"/>
      <c r="I13" s="545"/>
      <c r="J13" s="548"/>
      <c r="K13" s="545"/>
      <c r="L13" s="548"/>
      <c r="M13" s="545"/>
      <c r="N13" s="548"/>
      <c r="O13" s="545"/>
      <c r="P13" s="550">
        <f t="shared" si="1"/>
        <v>0</v>
      </c>
      <c r="Q13" s="547">
        <f t="shared" si="2"/>
        <v>0</v>
      </c>
      <c r="R13" s="548"/>
      <c r="S13" s="548"/>
      <c r="T13" s="548"/>
      <c r="U13" s="548"/>
      <c r="V13" s="548"/>
    </row>
    <row r="14" spans="1:25">
      <c r="A14" s="806"/>
      <c r="B14" s="805"/>
      <c r="C14" s="541"/>
      <c r="D14" s="548"/>
      <c r="E14" s="548"/>
      <c r="F14" s="548"/>
      <c r="G14" s="548"/>
      <c r="H14" s="549"/>
      <c r="I14" s="545"/>
      <c r="J14" s="548"/>
      <c r="K14" s="545"/>
      <c r="L14" s="548"/>
      <c r="M14" s="545"/>
      <c r="N14" s="548"/>
      <c r="O14" s="545"/>
      <c r="P14" s="550">
        <f t="shared" si="1"/>
        <v>0</v>
      </c>
      <c r="Q14" s="547">
        <f t="shared" si="2"/>
        <v>0</v>
      </c>
      <c r="R14" s="548"/>
      <c r="S14" s="548"/>
      <c r="T14" s="548"/>
      <c r="U14" s="548"/>
      <c r="V14" s="548"/>
    </row>
    <row r="15" spans="1:25" s="612" customFormat="1" ht="117.75" customHeight="1">
      <c r="A15" s="806"/>
      <c r="B15" s="803" t="s">
        <v>1413</v>
      </c>
      <c r="C15" s="505" t="s">
        <v>1627</v>
      </c>
      <c r="D15" s="505" t="s">
        <v>2236</v>
      </c>
      <c r="E15" s="505" t="s">
        <v>2393</v>
      </c>
      <c r="F15" s="506" t="s">
        <v>1787</v>
      </c>
      <c r="G15" s="505" t="s">
        <v>2392</v>
      </c>
      <c r="H15" s="508">
        <v>0.25</v>
      </c>
      <c r="I15" s="507">
        <v>0</v>
      </c>
      <c r="J15" s="503">
        <v>0.25</v>
      </c>
      <c r="K15" s="507">
        <v>0</v>
      </c>
      <c r="L15" s="503">
        <v>0.25</v>
      </c>
      <c r="M15" s="507">
        <v>0</v>
      </c>
      <c r="N15" s="503">
        <v>0.25</v>
      </c>
      <c r="O15" s="507">
        <v>0</v>
      </c>
      <c r="P15" s="503">
        <f t="shared" si="1"/>
        <v>1</v>
      </c>
      <c r="Q15" s="504">
        <f t="shared" si="2"/>
        <v>0</v>
      </c>
      <c r="R15" s="505" t="s">
        <v>1887</v>
      </c>
      <c r="S15" s="505" t="s">
        <v>2286</v>
      </c>
      <c r="T15" s="505" t="s">
        <v>1861</v>
      </c>
      <c r="U15" s="505" t="s">
        <v>1834</v>
      </c>
      <c r="V15" s="505" t="s">
        <v>1881</v>
      </c>
    </row>
    <row r="16" spans="1:25" s="612" customFormat="1" ht="116.25" customHeight="1">
      <c r="A16" s="806"/>
      <c r="B16" s="804"/>
      <c r="C16" s="505" t="s">
        <v>1627</v>
      </c>
      <c r="D16" s="505" t="s">
        <v>1885</v>
      </c>
      <c r="E16" s="505" t="s">
        <v>1884</v>
      </c>
      <c r="F16" s="506" t="s">
        <v>1788</v>
      </c>
      <c r="G16" s="505" t="s">
        <v>2425</v>
      </c>
      <c r="H16" s="508">
        <v>0.25</v>
      </c>
      <c r="I16" s="507">
        <v>0</v>
      </c>
      <c r="J16" s="503">
        <v>0.25</v>
      </c>
      <c r="K16" s="507">
        <v>0</v>
      </c>
      <c r="L16" s="503">
        <v>0.25</v>
      </c>
      <c r="M16" s="507">
        <v>0</v>
      </c>
      <c r="N16" s="503">
        <v>0.25</v>
      </c>
      <c r="O16" s="507">
        <v>0</v>
      </c>
      <c r="P16" s="503">
        <f t="shared" si="1"/>
        <v>1</v>
      </c>
      <c r="Q16" s="504">
        <f t="shared" si="2"/>
        <v>0</v>
      </c>
      <c r="R16" s="505" t="s">
        <v>1887</v>
      </c>
      <c r="S16" s="505" t="s">
        <v>1886</v>
      </c>
      <c r="T16" s="505" t="s">
        <v>1861</v>
      </c>
      <c r="U16" s="505" t="s">
        <v>1834</v>
      </c>
      <c r="V16" s="505" t="s">
        <v>1881</v>
      </c>
    </row>
    <row r="17" spans="1:25" s="612" customFormat="1" ht="95.25" customHeight="1">
      <c r="A17" s="806"/>
      <c r="B17" s="804"/>
      <c r="C17" s="505" t="s">
        <v>1624</v>
      </c>
      <c r="D17" s="505" t="s">
        <v>1888</v>
      </c>
      <c r="E17" s="505" t="s">
        <v>2395</v>
      </c>
      <c r="F17" s="506" t="s">
        <v>1789</v>
      </c>
      <c r="G17" s="505" t="s">
        <v>2394</v>
      </c>
      <c r="H17" s="508">
        <v>0.25</v>
      </c>
      <c r="I17" s="507">
        <v>0</v>
      </c>
      <c r="J17" s="503">
        <v>0.25</v>
      </c>
      <c r="K17" s="507">
        <v>0</v>
      </c>
      <c r="L17" s="503">
        <v>0.25</v>
      </c>
      <c r="M17" s="507">
        <v>0</v>
      </c>
      <c r="N17" s="503">
        <v>0.25</v>
      </c>
      <c r="O17" s="507">
        <v>0</v>
      </c>
      <c r="P17" s="503">
        <f t="shared" si="1"/>
        <v>1</v>
      </c>
      <c r="Q17" s="504">
        <f t="shared" si="2"/>
        <v>0</v>
      </c>
      <c r="R17" s="506" t="s">
        <v>1889</v>
      </c>
      <c r="S17" s="506" t="s">
        <v>2286</v>
      </c>
      <c r="T17" s="506" t="s">
        <v>1861</v>
      </c>
      <c r="U17" s="506" t="s">
        <v>1841</v>
      </c>
      <c r="V17" s="506" t="s">
        <v>1881</v>
      </c>
    </row>
    <row r="18" spans="1:25" s="343" customFormat="1">
      <c r="A18" s="806"/>
      <c r="B18" s="804"/>
      <c r="C18" s="541"/>
      <c r="D18" s="548"/>
      <c r="E18" s="548"/>
      <c r="F18" s="548"/>
      <c r="G18" s="548"/>
      <c r="H18" s="549"/>
      <c r="I18" s="545"/>
      <c r="J18" s="548"/>
      <c r="K18" s="545"/>
      <c r="L18" s="548"/>
      <c r="M18" s="545"/>
      <c r="N18" s="548"/>
      <c r="O18" s="545"/>
      <c r="P18" s="550">
        <f t="shared" si="1"/>
        <v>0</v>
      </c>
      <c r="Q18" s="547">
        <f t="shared" si="2"/>
        <v>0</v>
      </c>
      <c r="R18" s="548"/>
      <c r="S18" s="548"/>
      <c r="T18" s="548"/>
      <c r="U18" s="548"/>
      <c r="V18" s="548"/>
      <c r="W18" s="381"/>
      <c r="X18" s="381"/>
      <c r="Y18" s="381"/>
    </row>
    <row r="19" spans="1:25">
      <c r="A19" s="806"/>
      <c r="B19" s="804"/>
      <c r="C19" s="541"/>
      <c r="D19" s="548"/>
      <c r="E19" s="548"/>
      <c r="F19" s="548"/>
      <c r="G19" s="548"/>
      <c r="H19" s="549"/>
      <c r="I19" s="545"/>
      <c r="J19" s="548"/>
      <c r="K19" s="545"/>
      <c r="L19" s="548"/>
      <c r="M19" s="545"/>
      <c r="N19" s="548"/>
      <c r="O19" s="545"/>
      <c r="P19" s="550">
        <f t="shared" si="1"/>
        <v>0</v>
      </c>
      <c r="Q19" s="547">
        <f t="shared" si="2"/>
        <v>0</v>
      </c>
      <c r="R19" s="548"/>
      <c r="S19" s="548"/>
      <c r="T19" s="548"/>
      <c r="U19" s="548"/>
      <c r="V19" s="548"/>
    </row>
    <row r="20" spans="1:25">
      <c r="A20" s="806"/>
      <c r="B20" s="805"/>
      <c r="C20" s="541"/>
      <c r="D20" s="548"/>
      <c r="E20" s="548"/>
      <c r="F20" s="548"/>
      <c r="G20" s="548"/>
      <c r="H20" s="549"/>
      <c r="I20" s="545"/>
      <c r="J20" s="548"/>
      <c r="K20" s="545"/>
      <c r="L20" s="548"/>
      <c r="M20" s="545"/>
      <c r="N20" s="548"/>
      <c r="O20" s="545"/>
      <c r="P20" s="550">
        <f t="shared" si="1"/>
        <v>0</v>
      </c>
      <c r="Q20" s="547">
        <f t="shared" si="2"/>
        <v>0</v>
      </c>
      <c r="R20" s="548"/>
      <c r="S20" s="548"/>
      <c r="T20" s="548"/>
      <c r="U20" s="548"/>
      <c r="V20" s="548"/>
    </row>
    <row r="21" spans="1:25" s="343" customFormat="1">
      <c r="A21" s="806"/>
      <c r="B21" s="803" t="s">
        <v>1414</v>
      </c>
      <c r="C21" s="541"/>
      <c r="D21" s="548"/>
      <c r="E21" s="548"/>
      <c r="F21" s="548"/>
      <c r="G21" s="548"/>
      <c r="H21" s="549"/>
      <c r="I21" s="545"/>
      <c r="J21" s="548"/>
      <c r="K21" s="545"/>
      <c r="L21" s="548"/>
      <c r="M21" s="545"/>
      <c r="N21" s="548"/>
      <c r="O21" s="545"/>
      <c r="P21" s="550">
        <f t="shared" si="1"/>
        <v>0</v>
      </c>
      <c r="Q21" s="547">
        <f t="shared" si="2"/>
        <v>0</v>
      </c>
      <c r="R21" s="548"/>
      <c r="S21" s="548"/>
      <c r="T21" s="548"/>
      <c r="U21" s="548"/>
      <c r="V21" s="548"/>
      <c r="W21" s="381"/>
      <c r="X21" s="381"/>
      <c r="Y21" s="381"/>
    </row>
    <row r="22" spans="1:25" s="343" customFormat="1">
      <c r="A22" s="806"/>
      <c r="B22" s="804"/>
      <c r="C22" s="541"/>
      <c r="D22" s="548"/>
      <c r="E22" s="548"/>
      <c r="F22" s="548"/>
      <c r="G22" s="548"/>
      <c r="H22" s="549"/>
      <c r="I22" s="545"/>
      <c r="J22" s="548"/>
      <c r="K22" s="545"/>
      <c r="L22" s="548"/>
      <c r="M22" s="545"/>
      <c r="N22" s="548"/>
      <c r="O22" s="545"/>
      <c r="P22" s="550">
        <f t="shared" si="1"/>
        <v>0</v>
      </c>
      <c r="Q22" s="547">
        <f t="shared" si="2"/>
        <v>0</v>
      </c>
      <c r="R22" s="548"/>
      <c r="S22" s="548"/>
      <c r="T22" s="548"/>
      <c r="U22" s="548"/>
      <c r="V22" s="548"/>
      <c r="W22" s="381"/>
      <c r="X22" s="381"/>
      <c r="Y22" s="381"/>
    </row>
    <row r="23" spans="1:25" s="343" customFormat="1">
      <c r="A23" s="806"/>
      <c r="B23" s="804"/>
      <c r="C23" s="541"/>
      <c r="D23" s="548"/>
      <c r="E23" s="548"/>
      <c r="F23" s="548"/>
      <c r="G23" s="548"/>
      <c r="H23" s="549"/>
      <c r="I23" s="545"/>
      <c r="J23" s="548"/>
      <c r="K23" s="545"/>
      <c r="L23" s="548"/>
      <c r="M23" s="545"/>
      <c r="N23" s="548"/>
      <c r="O23" s="545"/>
      <c r="P23" s="550">
        <f t="shared" si="1"/>
        <v>0</v>
      </c>
      <c r="Q23" s="547">
        <f t="shared" si="2"/>
        <v>0</v>
      </c>
      <c r="R23" s="548"/>
      <c r="S23" s="548"/>
      <c r="T23" s="548"/>
      <c r="U23" s="548"/>
      <c r="V23" s="548"/>
      <c r="W23" s="381"/>
      <c r="X23" s="381"/>
      <c r="Y23" s="381"/>
    </row>
    <row r="24" spans="1:25" s="343" customFormat="1">
      <c r="A24" s="806"/>
      <c r="B24" s="804"/>
      <c r="C24" s="541"/>
      <c r="D24" s="548"/>
      <c r="E24" s="548"/>
      <c r="F24" s="548"/>
      <c r="G24" s="548"/>
      <c r="H24" s="549"/>
      <c r="I24" s="545"/>
      <c r="J24" s="548"/>
      <c r="K24" s="545"/>
      <c r="L24" s="548"/>
      <c r="M24" s="545"/>
      <c r="N24" s="548"/>
      <c r="O24" s="545"/>
      <c r="P24" s="550">
        <f t="shared" si="1"/>
        <v>0</v>
      </c>
      <c r="Q24" s="547">
        <f t="shared" si="2"/>
        <v>0</v>
      </c>
      <c r="R24" s="548"/>
      <c r="S24" s="548"/>
      <c r="T24" s="548"/>
      <c r="U24" s="548"/>
      <c r="V24" s="548"/>
      <c r="W24" s="381"/>
      <c r="X24" s="381"/>
      <c r="Y24" s="381"/>
    </row>
    <row r="25" spans="1:25" s="343" customFormat="1">
      <c r="A25" s="806"/>
      <c r="B25" s="804"/>
      <c r="C25" s="541"/>
      <c r="D25" s="548"/>
      <c r="E25" s="548"/>
      <c r="F25" s="548"/>
      <c r="G25" s="548"/>
      <c r="H25" s="549"/>
      <c r="I25" s="545"/>
      <c r="J25" s="548"/>
      <c r="K25" s="545"/>
      <c r="L25" s="548"/>
      <c r="M25" s="545"/>
      <c r="N25" s="548"/>
      <c r="O25" s="545"/>
      <c r="P25" s="550">
        <f t="shared" si="1"/>
        <v>0</v>
      </c>
      <c r="Q25" s="547">
        <f t="shared" si="2"/>
        <v>0</v>
      </c>
      <c r="R25" s="548"/>
      <c r="S25" s="548"/>
      <c r="T25" s="548"/>
      <c r="U25" s="548"/>
      <c r="V25" s="548"/>
      <c r="W25" s="381"/>
      <c r="X25" s="381"/>
      <c r="Y25" s="381"/>
    </row>
    <row r="26" spans="1:25">
      <c r="A26" s="806"/>
      <c r="B26" s="805"/>
      <c r="C26" s="541"/>
      <c r="D26" s="548"/>
      <c r="E26" s="548"/>
      <c r="F26" s="548"/>
      <c r="G26" s="548"/>
      <c r="H26" s="548"/>
      <c r="I26" s="545"/>
      <c r="J26" s="548"/>
      <c r="K26" s="545"/>
      <c r="L26" s="548"/>
      <c r="M26" s="545"/>
      <c r="N26" s="548"/>
      <c r="O26" s="545"/>
      <c r="P26" s="550">
        <f t="shared" si="1"/>
        <v>0</v>
      </c>
      <c r="Q26" s="547">
        <f t="shared" si="2"/>
        <v>0</v>
      </c>
      <c r="R26" s="548"/>
      <c r="S26" s="548"/>
      <c r="T26" s="548"/>
      <c r="U26" s="548"/>
      <c r="V26" s="548"/>
    </row>
    <row r="27" spans="1:25">
      <c r="A27" s="803" t="s">
        <v>1415</v>
      </c>
      <c r="B27" s="803" t="s">
        <v>1417</v>
      </c>
      <c r="C27" s="541"/>
      <c r="D27" s="548"/>
      <c r="E27" s="548"/>
      <c r="F27" s="548"/>
      <c r="G27" s="548"/>
      <c r="H27" s="549"/>
      <c r="I27" s="545"/>
      <c r="J27" s="548"/>
      <c r="K27" s="545"/>
      <c r="L27" s="548"/>
      <c r="M27" s="545"/>
      <c r="N27" s="548"/>
      <c r="O27" s="545"/>
      <c r="P27" s="550">
        <f t="shared" si="1"/>
        <v>0</v>
      </c>
      <c r="Q27" s="547">
        <f t="shared" si="2"/>
        <v>0</v>
      </c>
      <c r="R27" s="548"/>
      <c r="S27" s="548"/>
      <c r="T27" s="548"/>
      <c r="U27" s="548"/>
      <c r="V27" s="548"/>
    </row>
    <row r="28" spans="1:25" s="343" customFormat="1">
      <c r="A28" s="804"/>
      <c r="B28" s="804"/>
      <c r="C28" s="541"/>
      <c r="D28" s="548"/>
      <c r="E28" s="548"/>
      <c r="F28" s="548"/>
      <c r="G28" s="548"/>
      <c r="H28" s="549"/>
      <c r="I28" s="545"/>
      <c r="J28" s="548"/>
      <c r="K28" s="545"/>
      <c r="L28" s="548"/>
      <c r="M28" s="545"/>
      <c r="N28" s="548"/>
      <c r="O28" s="545"/>
      <c r="P28" s="550">
        <f t="shared" si="1"/>
        <v>0</v>
      </c>
      <c r="Q28" s="547">
        <f t="shared" si="2"/>
        <v>0</v>
      </c>
      <c r="R28" s="548"/>
      <c r="S28" s="548"/>
      <c r="T28" s="548"/>
      <c r="U28" s="548"/>
      <c r="V28" s="548"/>
      <c r="W28" s="381"/>
      <c r="X28" s="381"/>
      <c r="Y28" s="381"/>
    </row>
    <row r="29" spans="1:25" s="343" customFormat="1">
      <c r="A29" s="804"/>
      <c r="B29" s="804"/>
      <c r="C29" s="541"/>
      <c r="D29" s="548"/>
      <c r="E29" s="548"/>
      <c r="F29" s="548"/>
      <c r="G29" s="548"/>
      <c r="H29" s="549"/>
      <c r="I29" s="545"/>
      <c r="J29" s="548"/>
      <c r="K29" s="545"/>
      <c r="L29" s="548"/>
      <c r="M29" s="545"/>
      <c r="N29" s="548"/>
      <c r="O29" s="545"/>
      <c r="P29" s="550">
        <f t="shared" si="1"/>
        <v>0</v>
      </c>
      <c r="Q29" s="547">
        <f t="shared" si="2"/>
        <v>0</v>
      </c>
      <c r="R29" s="548"/>
      <c r="S29" s="548"/>
      <c r="T29" s="548"/>
      <c r="U29" s="548"/>
      <c r="V29" s="548"/>
      <c r="W29" s="381"/>
      <c r="X29" s="381"/>
      <c r="Y29" s="381"/>
    </row>
    <row r="30" spans="1:25" s="343" customFormat="1">
      <c r="A30" s="804"/>
      <c r="B30" s="804"/>
      <c r="C30" s="541"/>
      <c r="D30" s="548"/>
      <c r="E30" s="548"/>
      <c r="F30" s="548"/>
      <c r="G30" s="548"/>
      <c r="H30" s="549"/>
      <c r="I30" s="545"/>
      <c r="J30" s="548"/>
      <c r="K30" s="545"/>
      <c r="L30" s="548"/>
      <c r="M30" s="545"/>
      <c r="N30" s="548"/>
      <c r="O30" s="545"/>
      <c r="P30" s="550">
        <f t="shared" si="1"/>
        <v>0</v>
      </c>
      <c r="Q30" s="547">
        <f t="shared" si="2"/>
        <v>0</v>
      </c>
      <c r="R30" s="548"/>
      <c r="S30" s="548"/>
      <c r="T30" s="548"/>
      <c r="U30" s="548"/>
      <c r="V30" s="548"/>
      <c r="W30" s="381"/>
      <c r="X30" s="381"/>
      <c r="Y30" s="381"/>
    </row>
    <row r="31" spans="1:25" s="343" customFormat="1">
      <c r="A31" s="804"/>
      <c r="B31" s="804"/>
      <c r="C31" s="541"/>
      <c r="D31" s="548"/>
      <c r="E31" s="548"/>
      <c r="F31" s="548"/>
      <c r="G31" s="548"/>
      <c r="H31" s="549"/>
      <c r="I31" s="545"/>
      <c r="J31" s="548"/>
      <c r="K31" s="545"/>
      <c r="L31" s="548"/>
      <c r="M31" s="545"/>
      <c r="N31" s="548"/>
      <c r="O31" s="545"/>
      <c r="P31" s="550">
        <f t="shared" si="1"/>
        <v>0</v>
      </c>
      <c r="Q31" s="547">
        <f t="shared" si="2"/>
        <v>0</v>
      </c>
      <c r="R31" s="548"/>
      <c r="S31" s="548"/>
      <c r="T31" s="548"/>
      <c r="U31" s="548"/>
      <c r="V31" s="548"/>
      <c r="W31" s="381"/>
      <c r="X31" s="381"/>
      <c r="Y31" s="381"/>
    </row>
    <row r="32" spans="1:25" s="343" customFormat="1">
      <c r="A32" s="804"/>
      <c r="B32" s="805"/>
      <c r="C32" s="541"/>
      <c r="D32" s="548"/>
      <c r="E32" s="548"/>
      <c r="F32" s="548"/>
      <c r="G32" s="548"/>
      <c r="H32" s="549"/>
      <c r="I32" s="545"/>
      <c r="J32" s="548"/>
      <c r="K32" s="545"/>
      <c r="L32" s="548"/>
      <c r="M32" s="545"/>
      <c r="N32" s="548"/>
      <c r="O32" s="545"/>
      <c r="P32" s="550">
        <f t="shared" si="1"/>
        <v>0</v>
      </c>
      <c r="Q32" s="547">
        <f t="shared" si="2"/>
        <v>0</v>
      </c>
      <c r="R32" s="548"/>
      <c r="S32" s="548"/>
      <c r="T32" s="548"/>
      <c r="U32" s="548"/>
      <c r="V32" s="548"/>
      <c r="W32" s="381"/>
      <c r="X32" s="381"/>
      <c r="Y32" s="381"/>
    </row>
    <row r="33" spans="1:25" s="612" customFormat="1" ht="87" customHeight="1">
      <c r="A33" s="804"/>
      <c r="B33" s="803" t="s">
        <v>1418</v>
      </c>
      <c r="C33" s="621" t="s">
        <v>1629</v>
      </c>
      <c r="D33" s="621" t="s">
        <v>1890</v>
      </c>
      <c r="E33" s="621" t="s">
        <v>2397</v>
      </c>
      <c r="F33" s="622" t="s">
        <v>1790</v>
      </c>
      <c r="G33" s="621" t="s">
        <v>2396</v>
      </c>
      <c r="H33" s="555">
        <v>0.25</v>
      </c>
      <c r="I33" s="623">
        <v>0</v>
      </c>
      <c r="J33" s="555">
        <v>0.25</v>
      </c>
      <c r="K33" s="623">
        <v>0</v>
      </c>
      <c r="L33" s="555">
        <v>0.25</v>
      </c>
      <c r="M33" s="623">
        <v>0</v>
      </c>
      <c r="N33" s="555">
        <v>0.25</v>
      </c>
      <c r="O33" s="623">
        <v>0</v>
      </c>
      <c r="P33" s="555">
        <f t="shared" si="1"/>
        <v>1</v>
      </c>
      <c r="Q33" s="547">
        <f t="shared" si="2"/>
        <v>0</v>
      </c>
      <c r="R33" s="622" t="s">
        <v>1893</v>
      </c>
      <c r="S33" s="622" t="s">
        <v>2286</v>
      </c>
      <c r="T33" s="621" t="s">
        <v>1882</v>
      </c>
      <c r="U33" s="621" t="s">
        <v>1892</v>
      </c>
      <c r="V33" s="621" t="s">
        <v>1891</v>
      </c>
    </row>
    <row r="34" spans="1:25" s="343" customFormat="1">
      <c r="A34" s="804"/>
      <c r="B34" s="804"/>
      <c r="C34" s="541"/>
      <c r="D34" s="548"/>
      <c r="E34" s="548"/>
      <c r="F34" s="548"/>
      <c r="G34" s="548"/>
      <c r="H34" s="548"/>
      <c r="I34" s="545"/>
      <c r="J34" s="548"/>
      <c r="K34" s="545"/>
      <c r="L34" s="548"/>
      <c r="M34" s="545"/>
      <c r="N34" s="548"/>
      <c r="O34" s="545"/>
      <c r="P34" s="550">
        <f t="shared" si="1"/>
        <v>0</v>
      </c>
      <c r="Q34" s="547">
        <f t="shared" si="2"/>
        <v>0</v>
      </c>
      <c r="R34" s="548"/>
      <c r="S34" s="548"/>
      <c r="T34" s="548"/>
      <c r="U34" s="548"/>
      <c r="V34" s="548"/>
      <c r="W34" s="381"/>
      <c r="X34" s="381"/>
      <c r="Y34" s="381"/>
    </row>
    <row r="35" spans="1:25" s="343" customFormat="1">
      <c r="A35" s="804"/>
      <c r="B35" s="804"/>
      <c r="C35" s="541"/>
      <c r="D35" s="548"/>
      <c r="E35" s="548"/>
      <c r="F35" s="548"/>
      <c r="G35" s="548"/>
      <c r="H35" s="548"/>
      <c r="I35" s="545"/>
      <c r="J35" s="548"/>
      <c r="K35" s="545"/>
      <c r="L35" s="548"/>
      <c r="M35" s="545"/>
      <c r="N35" s="548"/>
      <c r="O35" s="545"/>
      <c r="P35" s="550">
        <f t="shared" si="1"/>
        <v>0</v>
      </c>
      <c r="Q35" s="547">
        <f t="shared" si="2"/>
        <v>0</v>
      </c>
      <c r="R35" s="548"/>
      <c r="S35" s="548"/>
      <c r="T35" s="548"/>
      <c r="U35" s="548"/>
      <c r="V35" s="548"/>
      <c r="W35" s="381"/>
      <c r="X35" s="381"/>
      <c r="Y35" s="381"/>
    </row>
    <row r="36" spans="1:25" s="343" customFormat="1">
      <c r="A36" s="804"/>
      <c r="B36" s="804"/>
      <c r="C36" s="541"/>
      <c r="D36" s="548"/>
      <c r="E36" s="548"/>
      <c r="F36" s="548"/>
      <c r="G36" s="548"/>
      <c r="H36" s="548"/>
      <c r="I36" s="545"/>
      <c r="J36" s="548"/>
      <c r="K36" s="545"/>
      <c r="L36" s="548"/>
      <c r="M36" s="545"/>
      <c r="N36" s="548"/>
      <c r="O36" s="545"/>
      <c r="P36" s="550">
        <f t="shared" si="1"/>
        <v>0</v>
      </c>
      <c r="Q36" s="547">
        <f t="shared" si="2"/>
        <v>0</v>
      </c>
      <c r="R36" s="548"/>
      <c r="S36" s="548"/>
      <c r="T36" s="548"/>
      <c r="U36" s="548"/>
      <c r="V36" s="548"/>
      <c r="W36" s="381"/>
      <c r="X36" s="381"/>
      <c r="Y36" s="381"/>
    </row>
    <row r="37" spans="1:25">
      <c r="A37" s="804"/>
      <c r="B37" s="804"/>
      <c r="C37" s="541"/>
      <c r="D37" s="548"/>
      <c r="E37" s="548"/>
      <c r="F37" s="548"/>
      <c r="G37" s="548"/>
      <c r="H37" s="548"/>
      <c r="I37" s="545"/>
      <c r="J37" s="548"/>
      <c r="K37" s="545"/>
      <c r="L37" s="548"/>
      <c r="M37" s="545"/>
      <c r="N37" s="548"/>
      <c r="O37" s="545"/>
      <c r="P37" s="550">
        <f t="shared" si="1"/>
        <v>0</v>
      </c>
      <c r="Q37" s="547">
        <f t="shared" si="2"/>
        <v>0</v>
      </c>
      <c r="R37" s="548"/>
      <c r="S37" s="548"/>
      <c r="T37" s="548"/>
      <c r="U37" s="548"/>
      <c r="V37" s="548"/>
    </row>
    <row r="38" spans="1:25">
      <c r="A38" s="805"/>
      <c r="B38" s="805"/>
      <c r="C38" s="541"/>
      <c r="D38" s="548"/>
      <c r="E38" s="548"/>
      <c r="F38" s="548"/>
      <c r="G38" s="548"/>
      <c r="H38" s="548"/>
      <c r="I38" s="545"/>
      <c r="J38" s="548"/>
      <c r="K38" s="545"/>
      <c r="L38" s="548"/>
      <c r="M38" s="545"/>
      <c r="N38" s="548"/>
      <c r="O38" s="545"/>
      <c r="P38" s="550">
        <f t="shared" si="1"/>
        <v>0</v>
      </c>
      <c r="Q38" s="547">
        <f t="shared" si="2"/>
        <v>0</v>
      </c>
      <c r="R38" s="548"/>
      <c r="S38" s="548"/>
      <c r="T38" s="548"/>
      <c r="U38" s="551"/>
      <c r="V38" s="551"/>
    </row>
    <row r="39" spans="1:25">
      <c r="A39" s="563"/>
      <c r="B39" s="564"/>
      <c r="C39" s="563" t="s">
        <v>1409</v>
      </c>
      <c r="D39" s="564"/>
      <c r="E39" s="564"/>
      <c r="F39" s="564"/>
      <c r="G39" s="565"/>
      <c r="H39" s="560">
        <f t="shared" ref="H39:Q39" si="3">SUM(H9:H38)</f>
        <v>6</v>
      </c>
      <c r="I39" s="559">
        <f t="shared" si="3"/>
        <v>71250</v>
      </c>
      <c r="J39" s="560">
        <f t="shared" si="3"/>
        <v>6</v>
      </c>
      <c r="K39" s="559">
        <f t="shared" si="3"/>
        <v>71250</v>
      </c>
      <c r="L39" s="560">
        <f t="shared" si="3"/>
        <v>6</v>
      </c>
      <c r="M39" s="559">
        <f t="shared" si="3"/>
        <v>71250</v>
      </c>
      <c r="N39" s="560">
        <f t="shared" si="3"/>
        <v>6</v>
      </c>
      <c r="O39" s="559">
        <f t="shared" si="3"/>
        <v>71250</v>
      </c>
      <c r="P39" s="559">
        <f t="shared" si="3"/>
        <v>24</v>
      </c>
      <c r="Q39" s="559">
        <f t="shared" si="3"/>
        <v>285000</v>
      </c>
      <c r="R39" s="560"/>
      <c r="S39" s="560"/>
      <c r="T39" s="560"/>
      <c r="U39" s="561"/>
      <c r="V39" s="561"/>
    </row>
    <row r="40" spans="1:25">
      <c r="A40" s="566"/>
      <c r="B40" s="566"/>
      <c r="C40" s="566"/>
      <c r="D40" s="566"/>
      <c r="E40" s="566"/>
      <c r="F40" s="566"/>
      <c r="G40" s="566"/>
      <c r="H40" s="566"/>
      <c r="I40" s="566"/>
      <c r="J40" s="566"/>
      <c r="K40" s="566"/>
      <c r="L40" s="566"/>
      <c r="M40" s="566"/>
      <c r="N40" s="566"/>
      <c r="O40" s="566"/>
      <c r="P40" s="566"/>
      <c r="Q40" s="566"/>
      <c r="R40" s="566"/>
      <c r="S40" s="566"/>
      <c r="T40" s="566"/>
      <c r="U40" s="566"/>
      <c r="V40" s="566"/>
    </row>
    <row r="44" spans="1:25">
      <c r="C44" s="436"/>
    </row>
    <row r="45" spans="1:25">
      <c r="C45" s="436"/>
    </row>
    <row r="46" spans="1:25">
      <c r="C46" s="436"/>
    </row>
    <row r="47" spans="1:25">
      <c r="C47" s="436"/>
    </row>
    <row r="48" spans="1:25">
      <c r="C48" s="436"/>
    </row>
    <row r="49" spans="3:25">
      <c r="C49" s="436"/>
    </row>
    <row r="59" spans="3:25" s="253" customFormat="1" ht="12">
      <c r="W59" s="620"/>
      <c r="X59" s="620"/>
      <c r="Y59" s="620"/>
    </row>
    <row r="60" spans="3:25" s="253" customFormat="1" ht="12">
      <c r="W60" s="620"/>
      <c r="X60" s="620"/>
      <c r="Y60" s="620"/>
    </row>
    <row r="73" spans="23:25" s="253" customFormat="1" ht="12">
      <c r="W73" s="620"/>
      <c r="X73" s="620"/>
      <c r="Y73" s="620"/>
    </row>
    <row r="74" spans="23:25" s="253" customFormat="1" ht="12">
      <c r="W74" s="620"/>
      <c r="X74" s="620"/>
      <c r="Y74" s="620"/>
    </row>
  </sheetData>
  <mergeCells count="27">
    <mergeCell ref="V5:V7"/>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xWindow="265" yWindow="373"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V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1"/>
  <sheetViews>
    <sheetView zoomScale="60" zoomScaleNormal="60" workbookViewId="0">
      <pane ySplit="6" topLeftCell="A7" activePane="bottomLeft" state="frozen"/>
      <selection activeCell="R5" sqref="R5"/>
      <selection pane="bottomLeft" activeCell="C11" sqref="C11"/>
    </sheetView>
  </sheetViews>
  <sheetFormatPr baseColWidth="10" defaultRowHeight="15"/>
  <cols>
    <col min="1" max="2" width="21.7109375" customWidth="1"/>
    <col min="3" max="3" width="27.42578125" customWidth="1"/>
    <col min="4" max="4" width="27.42578125" style="436" customWidth="1"/>
    <col min="5" max="7" width="27.42578125" customWidth="1"/>
    <col min="8" max="8" width="15.28515625" customWidth="1"/>
    <col min="9" max="9" width="11.5703125" style="231"/>
    <col min="10" max="10" width="15.28515625" customWidth="1"/>
    <col min="11" max="11" width="18.85546875" style="231" customWidth="1"/>
    <col min="13" max="13" width="11.5703125" style="231"/>
    <col min="15" max="15" width="11.5703125" style="231"/>
    <col min="16" max="16" width="15.28515625" customWidth="1"/>
    <col min="17" max="17" width="18.28515625" style="231" customWidth="1"/>
    <col min="18" max="18" width="14.140625" hidden="1" customWidth="1"/>
    <col min="19" max="21" width="14.140625" customWidth="1"/>
    <col min="22" max="22" width="17" customWidth="1"/>
  </cols>
  <sheetData>
    <row r="1" spans="1:22" ht="18.75">
      <c r="B1" s="274"/>
      <c r="C1" s="472" t="s">
        <v>1630</v>
      </c>
      <c r="D1" s="274"/>
      <c r="E1" s="274"/>
      <c r="F1" s="274"/>
      <c r="H1" s="274" t="s">
        <v>1419</v>
      </c>
      <c r="J1" s="274"/>
      <c r="K1" s="274"/>
      <c r="L1" s="274"/>
      <c r="M1" s="274"/>
      <c r="N1" s="274"/>
      <c r="O1" s="274"/>
      <c r="P1" s="274"/>
      <c r="Q1" s="274"/>
      <c r="R1" s="274"/>
      <c r="S1" s="274"/>
      <c r="T1" s="274"/>
      <c r="U1" s="274"/>
      <c r="V1" s="274"/>
    </row>
    <row r="2" spans="1:22" s="343" customFormat="1" ht="18.75">
      <c r="A2" s="343" t="s">
        <v>1347</v>
      </c>
      <c r="B2" s="274"/>
      <c r="C2" s="274"/>
      <c r="D2" s="274"/>
      <c r="E2" s="274"/>
      <c r="F2" s="274"/>
      <c r="H2" s="274"/>
      <c r="I2" s="231"/>
      <c r="J2" s="274"/>
      <c r="K2" s="274"/>
      <c r="L2" s="274"/>
      <c r="M2" s="274"/>
      <c r="N2" s="274"/>
      <c r="O2" s="274"/>
      <c r="P2" s="274"/>
      <c r="Q2" s="274"/>
      <c r="R2" s="274"/>
      <c r="S2" s="274"/>
      <c r="T2" s="274"/>
      <c r="U2" s="274"/>
      <c r="V2" s="274"/>
    </row>
    <row r="3" spans="1:22">
      <c r="A3" s="262" t="s">
        <v>1422</v>
      </c>
      <c r="B3" s="262"/>
      <c r="C3" s="262"/>
      <c r="D3" s="262"/>
      <c r="E3" s="262"/>
      <c r="F3" s="262"/>
      <c r="G3" s="262"/>
      <c r="H3" s="262"/>
      <c r="I3" s="262"/>
      <c r="J3" s="262"/>
      <c r="K3" s="262"/>
      <c r="L3" s="262"/>
      <c r="M3" s="262"/>
      <c r="N3" s="262"/>
      <c r="O3" s="262"/>
      <c r="P3" s="262"/>
      <c r="Q3" s="262"/>
      <c r="R3" s="262"/>
      <c r="S3" s="262"/>
      <c r="T3" s="262"/>
      <c r="U3" s="262"/>
      <c r="V3" s="262"/>
    </row>
    <row r="4" spans="1:22" ht="15" customHeight="1">
      <c r="A4" s="733" t="s">
        <v>96</v>
      </c>
      <c r="B4" s="735" t="s">
        <v>110</v>
      </c>
      <c r="C4" s="745" t="s">
        <v>1522</v>
      </c>
      <c r="D4" s="745" t="s">
        <v>1523</v>
      </c>
      <c r="E4" s="745" t="s">
        <v>86</v>
      </c>
      <c r="F4" s="745" t="s">
        <v>391</v>
      </c>
      <c r="G4" s="745" t="s">
        <v>87</v>
      </c>
      <c r="H4" s="748" t="s">
        <v>99</v>
      </c>
      <c r="I4" s="750"/>
      <c r="J4" s="750"/>
      <c r="K4" s="750"/>
      <c r="L4" s="750"/>
      <c r="M4" s="750"/>
      <c r="N4" s="750"/>
      <c r="O4" s="749"/>
      <c r="P4" s="754" t="s">
        <v>100</v>
      </c>
      <c r="Q4" s="755"/>
      <c r="R4" s="735" t="s">
        <v>101</v>
      </c>
      <c r="S4" s="735" t="s">
        <v>102</v>
      </c>
      <c r="T4" s="735" t="s">
        <v>109</v>
      </c>
      <c r="U4" s="735" t="s">
        <v>108</v>
      </c>
      <c r="V4" s="751" t="s">
        <v>88</v>
      </c>
    </row>
    <row r="5" spans="1:22" ht="15" customHeight="1">
      <c r="A5" s="733"/>
      <c r="B5" s="733"/>
      <c r="C5" s="746"/>
      <c r="D5" s="746"/>
      <c r="E5" s="746"/>
      <c r="F5" s="746"/>
      <c r="G5" s="746"/>
      <c r="H5" s="748" t="s">
        <v>103</v>
      </c>
      <c r="I5" s="749"/>
      <c r="J5" s="748" t="s">
        <v>104</v>
      </c>
      <c r="K5" s="749"/>
      <c r="L5" s="748" t="s">
        <v>105</v>
      </c>
      <c r="M5" s="749"/>
      <c r="N5" s="748" t="s">
        <v>106</v>
      </c>
      <c r="O5" s="749"/>
      <c r="P5" s="756"/>
      <c r="Q5" s="757"/>
      <c r="R5" s="733"/>
      <c r="S5" s="733"/>
      <c r="T5" s="733"/>
      <c r="U5" s="733"/>
      <c r="V5" s="752"/>
    </row>
    <row r="6" spans="1:22" ht="25.5">
      <c r="A6" s="734"/>
      <c r="B6" s="734"/>
      <c r="C6" s="747"/>
      <c r="D6" s="747"/>
      <c r="E6" s="747"/>
      <c r="F6" s="747"/>
      <c r="G6" s="747"/>
      <c r="H6" s="412" t="s">
        <v>107</v>
      </c>
      <c r="I6" s="412" t="s">
        <v>12</v>
      </c>
      <c r="J6" s="412" t="s">
        <v>107</v>
      </c>
      <c r="K6" s="412" t="s">
        <v>12</v>
      </c>
      <c r="L6" s="412" t="s">
        <v>107</v>
      </c>
      <c r="M6" s="412" t="s">
        <v>12</v>
      </c>
      <c r="N6" s="412" t="s">
        <v>107</v>
      </c>
      <c r="O6" s="412" t="s">
        <v>12</v>
      </c>
      <c r="P6" s="412" t="s">
        <v>107</v>
      </c>
      <c r="Q6" s="412" t="s">
        <v>12</v>
      </c>
      <c r="R6" s="734"/>
      <c r="S6" s="734"/>
      <c r="T6" s="734"/>
      <c r="U6" s="734"/>
      <c r="V6" s="753"/>
    </row>
    <row r="7" spans="1:22" s="343" customFormat="1" ht="15.75">
      <c r="A7" s="413"/>
      <c r="B7" s="414"/>
      <c r="C7" s="415"/>
      <c r="D7" s="415"/>
      <c r="E7" s="415"/>
      <c r="F7" s="416"/>
      <c r="G7" s="415"/>
      <c r="H7" s="417"/>
      <c r="I7" s="417"/>
      <c r="J7" s="417"/>
      <c r="K7" s="417"/>
      <c r="L7" s="417"/>
      <c r="M7" s="417"/>
      <c r="N7" s="417"/>
      <c r="O7" s="417"/>
      <c r="P7" s="417"/>
      <c r="Q7" s="417"/>
      <c r="R7" s="418"/>
      <c r="S7" s="418"/>
      <c r="T7" s="418"/>
      <c r="U7" s="418"/>
      <c r="V7" s="419"/>
    </row>
    <row r="8" spans="1:22" ht="15.75" customHeight="1">
      <c r="A8" s="796" t="s">
        <v>1420</v>
      </c>
      <c r="B8" s="758" t="s">
        <v>1421</v>
      </c>
      <c r="C8" s="310"/>
      <c r="D8" s="310"/>
      <c r="E8" s="310"/>
      <c r="F8" s="310"/>
      <c r="G8" s="310"/>
      <c r="H8" s="335"/>
      <c r="I8" s="336"/>
      <c r="J8" s="335"/>
      <c r="K8" s="336"/>
      <c r="L8" s="335"/>
      <c r="M8" s="336"/>
      <c r="N8" s="335"/>
      <c r="O8" s="336"/>
      <c r="P8" s="372">
        <f t="shared" ref="P8:Q8" si="0">H8+J8+L8+N8</f>
        <v>0</v>
      </c>
      <c r="Q8" s="373">
        <f t="shared" si="0"/>
        <v>0</v>
      </c>
      <c r="R8" s="310"/>
      <c r="S8" s="310"/>
      <c r="T8" s="310"/>
      <c r="U8" s="310"/>
      <c r="V8" s="310"/>
    </row>
    <row r="9" spans="1:22" ht="15.75">
      <c r="A9" s="796"/>
      <c r="B9" s="759"/>
      <c r="C9" s="310"/>
      <c r="D9" s="310"/>
      <c r="E9" s="310"/>
      <c r="F9" s="310"/>
      <c r="G9" s="310"/>
      <c r="H9" s="335"/>
      <c r="I9" s="336"/>
      <c r="J9" s="335"/>
      <c r="K9" s="336"/>
      <c r="L9" s="335"/>
      <c r="M9" s="336"/>
      <c r="N9" s="335"/>
      <c r="O9" s="336"/>
      <c r="P9" s="372">
        <f t="shared" ref="P9:P20" si="1">H9+J9+L9+N9</f>
        <v>0</v>
      </c>
      <c r="Q9" s="373">
        <f t="shared" ref="Q9:Q20" si="2">I9+K9+M9+O9</f>
        <v>0</v>
      </c>
      <c r="R9" s="310"/>
      <c r="S9" s="310"/>
      <c r="T9" s="310"/>
      <c r="U9" s="310"/>
      <c r="V9" s="310"/>
    </row>
    <row r="10" spans="1:22" s="343" customFormat="1" ht="15.75">
      <c r="A10" s="796"/>
      <c r="B10" s="759"/>
      <c r="C10" s="310"/>
      <c r="D10" s="310"/>
      <c r="E10" s="310"/>
      <c r="F10" s="310"/>
      <c r="G10" s="310"/>
      <c r="H10" s="335"/>
      <c r="I10" s="336"/>
      <c r="J10" s="335"/>
      <c r="K10" s="336"/>
      <c r="L10" s="335"/>
      <c r="M10" s="336"/>
      <c r="N10" s="335"/>
      <c r="O10" s="336"/>
      <c r="P10" s="372">
        <f t="shared" ref="P10:P15" si="3">H10+J10+L10+N10</f>
        <v>0</v>
      </c>
      <c r="Q10" s="373">
        <f t="shared" ref="Q10:Q15" si="4">I10+K10+M10+O10</f>
        <v>0</v>
      </c>
      <c r="R10" s="310"/>
      <c r="S10" s="310"/>
      <c r="T10" s="310"/>
      <c r="U10" s="310"/>
      <c r="V10" s="310"/>
    </row>
    <row r="11" spans="1:22" s="343" customFormat="1" ht="15.75">
      <c r="A11" s="796"/>
      <c r="B11" s="759"/>
      <c r="C11" s="310"/>
      <c r="D11" s="310"/>
      <c r="E11" s="310"/>
      <c r="F11" s="310"/>
      <c r="G11" s="310"/>
      <c r="H11" s="335"/>
      <c r="I11" s="336"/>
      <c r="J11" s="335"/>
      <c r="K11" s="336"/>
      <c r="L11" s="335"/>
      <c r="M11" s="336"/>
      <c r="N11" s="335"/>
      <c r="O11" s="336"/>
      <c r="P11" s="372">
        <f t="shared" si="3"/>
        <v>0</v>
      </c>
      <c r="Q11" s="373">
        <f t="shared" si="4"/>
        <v>0</v>
      </c>
      <c r="R11" s="310"/>
      <c r="S11" s="310"/>
      <c r="T11" s="310"/>
      <c r="U11" s="310"/>
      <c r="V11" s="310"/>
    </row>
    <row r="12" spans="1:22" s="343" customFormat="1" ht="15.75">
      <c r="A12" s="796"/>
      <c r="B12" s="759"/>
      <c r="C12" s="310"/>
      <c r="D12" s="310"/>
      <c r="E12" s="310"/>
      <c r="F12" s="310"/>
      <c r="G12" s="310"/>
      <c r="H12" s="335"/>
      <c r="I12" s="336"/>
      <c r="J12" s="335"/>
      <c r="K12" s="336"/>
      <c r="L12" s="335"/>
      <c r="M12" s="336"/>
      <c r="N12" s="335"/>
      <c r="O12" s="336"/>
      <c r="P12" s="372">
        <f t="shared" si="3"/>
        <v>0</v>
      </c>
      <c r="Q12" s="373">
        <f t="shared" si="4"/>
        <v>0</v>
      </c>
      <c r="R12" s="310"/>
      <c r="S12" s="310"/>
      <c r="T12" s="310"/>
      <c r="U12" s="310"/>
      <c r="V12" s="310"/>
    </row>
    <row r="13" spans="1:22" s="343" customFormat="1" ht="15.75">
      <c r="A13" s="796"/>
      <c r="B13" s="759"/>
      <c r="C13" s="310"/>
      <c r="D13" s="310"/>
      <c r="E13" s="310"/>
      <c r="F13" s="310"/>
      <c r="G13" s="310"/>
      <c r="H13" s="335"/>
      <c r="I13" s="336"/>
      <c r="J13" s="335"/>
      <c r="K13" s="336"/>
      <c r="L13" s="335"/>
      <c r="M13" s="336"/>
      <c r="N13" s="335"/>
      <c r="O13" s="336"/>
      <c r="P13" s="372">
        <f t="shared" ref="P13:P14" si="5">H13+J13+L13+N13</f>
        <v>0</v>
      </c>
      <c r="Q13" s="373">
        <f t="shared" ref="Q13:Q14" si="6">I13+K13+M13+O13</f>
        <v>0</v>
      </c>
      <c r="R13" s="310"/>
      <c r="S13" s="310"/>
      <c r="T13" s="310"/>
      <c r="U13" s="310"/>
      <c r="V13" s="310"/>
    </row>
    <row r="14" spans="1:22" s="343" customFormat="1" ht="15.75">
      <c r="A14" s="796"/>
      <c r="B14" s="759"/>
      <c r="C14" s="310"/>
      <c r="D14" s="310"/>
      <c r="E14" s="310"/>
      <c r="F14" s="310"/>
      <c r="G14" s="310"/>
      <c r="H14" s="335"/>
      <c r="I14" s="336"/>
      <c r="J14" s="335"/>
      <c r="K14" s="336"/>
      <c r="L14" s="335"/>
      <c r="M14" s="336"/>
      <c r="N14" s="335"/>
      <c r="O14" s="336"/>
      <c r="P14" s="372">
        <f t="shared" si="5"/>
        <v>0</v>
      </c>
      <c r="Q14" s="373">
        <f t="shared" si="6"/>
        <v>0</v>
      </c>
      <c r="R14" s="310"/>
      <c r="S14" s="310"/>
      <c r="T14" s="310"/>
      <c r="U14" s="310"/>
      <c r="V14" s="310"/>
    </row>
    <row r="15" spans="1:22" ht="15.75">
      <c r="A15" s="796"/>
      <c r="B15" s="759"/>
      <c r="C15" s="310"/>
      <c r="D15" s="310"/>
      <c r="E15" s="310"/>
      <c r="F15" s="310"/>
      <c r="G15" s="310"/>
      <c r="H15" s="335"/>
      <c r="I15" s="336"/>
      <c r="J15" s="335"/>
      <c r="K15" s="336"/>
      <c r="L15" s="335"/>
      <c r="M15" s="336"/>
      <c r="N15" s="335"/>
      <c r="O15" s="336"/>
      <c r="P15" s="372">
        <f t="shared" si="3"/>
        <v>0</v>
      </c>
      <c r="Q15" s="373">
        <f t="shared" si="4"/>
        <v>0</v>
      </c>
      <c r="R15" s="310"/>
      <c r="S15" s="310"/>
      <c r="T15" s="310"/>
      <c r="U15" s="310"/>
      <c r="V15" s="310"/>
    </row>
    <row r="16" spans="1:22" ht="15.75">
      <c r="A16" s="796"/>
      <c r="B16" s="759"/>
      <c r="C16" s="310"/>
      <c r="D16" s="310"/>
      <c r="E16" s="310"/>
      <c r="F16" s="310"/>
      <c r="G16" s="310"/>
      <c r="H16" s="335"/>
      <c r="I16" s="336"/>
      <c r="J16" s="335"/>
      <c r="K16" s="336"/>
      <c r="L16" s="335"/>
      <c r="M16" s="336"/>
      <c r="N16" s="335"/>
      <c r="O16" s="336"/>
      <c r="P16" s="372">
        <f t="shared" si="1"/>
        <v>0</v>
      </c>
      <c r="Q16" s="373">
        <f t="shared" si="2"/>
        <v>0</v>
      </c>
      <c r="R16" s="310"/>
      <c r="S16" s="310"/>
      <c r="T16" s="310"/>
      <c r="U16" s="310"/>
      <c r="V16" s="310"/>
    </row>
    <row r="17" spans="1:22" ht="15.75">
      <c r="A17" s="796"/>
      <c r="B17" s="759"/>
      <c r="C17" s="310"/>
      <c r="D17" s="310"/>
      <c r="E17" s="310"/>
      <c r="F17" s="310"/>
      <c r="G17" s="310"/>
      <c r="H17" s="335"/>
      <c r="I17" s="336"/>
      <c r="J17" s="335"/>
      <c r="K17" s="336"/>
      <c r="L17" s="335"/>
      <c r="M17" s="336"/>
      <c r="N17" s="335"/>
      <c r="O17" s="336"/>
      <c r="P17" s="372">
        <f t="shared" si="1"/>
        <v>0</v>
      </c>
      <c r="Q17" s="373">
        <f t="shared" si="2"/>
        <v>0</v>
      </c>
      <c r="R17" s="310"/>
      <c r="S17" s="310"/>
      <c r="T17" s="310"/>
      <c r="U17" s="310"/>
      <c r="V17" s="310"/>
    </row>
    <row r="18" spans="1:22" ht="15.75">
      <c r="A18" s="796"/>
      <c r="B18" s="759"/>
      <c r="C18" s="310"/>
      <c r="D18" s="310"/>
      <c r="E18" s="310"/>
      <c r="F18" s="310"/>
      <c r="G18" s="310"/>
      <c r="H18" s="335"/>
      <c r="I18" s="336"/>
      <c r="J18" s="335"/>
      <c r="K18" s="336"/>
      <c r="L18" s="335"/>
      <c r="M18" s="336"/>
      <c r="N18" s="335"/>
      <c r="O18" s="336"/>
      <c r="P18" s="372">
        <f t="shared" si="1"/>
        <v>0</v>
      </c>
      <c r="Q18" s="373">
        <f t="shared" si="2"/>
        <v>0</v>
      </c>
      <c r="R18" s="310"/>
      <c r="S18" s="310"/>
      <c r="T18" s="310"/>
      <c r="U18" s="310"/>
      <c r="V18" s="310"/>
    </row>
    <row r="19" spans="1:22" ht="15.75">
      <c r="A19" s="796"/>
      <c r="B19" s="759"/>
      <c r="C19" s="310"/>
      <c r="D19" s="310"/>
      <c r="E19" s="310"/>
      <c r="F19" s="310"/>
      <c r="G19" s="310"/>
      <c r="H19" s="335"/>
      <c r="I19" s="336"/>
      <c r="J19" s="335"/>
      <c r="K19" s="336"/>
      <c r="L19" s="335"/>
      <c r="M19" s="336"/>
      <c r="N19" s="335"/>
      <c r="O19" s="336"/>
      <c r="P19" s="372">
        <f t="shared" si="1"/>
        <v>0</v>
      </c>
      <c r="Q19" s="373">
        <f t="shared" si="2"/>
        <v>0</v>
      </c>
      <c r="R19" s="310"/>
      <c r="S19" s="310"/>
      <c r="T19" s="310"/>
      <c r="U19" s="310"/>
      <c r="V19" s="310"/>
    </row>
    <row r="20" spans="1:22" ht="15.75">
      <c r="A20" s="796"/>
      <c r="B20" s="787"/>
      <c r="C20" s="310"/>
      <c r="D20" s="310"/>
      <c r="E20" s="310"/>
      <c r="F20" s="310"/>
      <c r="G20" s="310"/>
      <c r="H20" s="335"/>
      <c r="I20" s="336"/>
      <c r="J20" s="335"/>
      <c r="K20" s="336"/>
      <c r="L20" s="335"/>
      <c r="M20" s="336"/>
      <c r="N20" s="335"/>
      <c r="O20" s="336"/>
      <c r="P20" s="372">
        <f t="shared" si="1"/>
        <v>0</v>
      </c>
      <c r="Q20" s="373">
        <f t="shared" si="2"/>
        <v>0</v>
      </c>
      <c r="R20" s="310"/>
      <c r="S20" s="310"/>
      <c r="T20" s="310"/>
      <c r="U20" s="310"/>
      <c r="V20" s="310"/>
    </row>
    <row r="21" spans="1:22" ht="15.6" customHeight="1">
      <c r="A21" s="282"/>
      <c r="B21" s="283"/>
      <c r="C21" s="282" t="s">
        <v>1516</v>
      </c>
      <c r="D21" s="283"/>
      <c r="E21" s="283"/>
      <c r="F21" s="283"/>
      <c r="G21" s="284"/>
      <c r="H21" s="277">
        <f t="shared" ref="H21:Q21" si="7">SUM(H8:H20)</f>
        <v>0</v>
      </c>
      <c r="I21" s="233">
        <f t="shared" si="7"/>
        <v>0</v>
      </c>
      <c r="J21" s="277">
        <f t="shared" si="7"/>
        <v>0</v>
      </c>
      <c r="K21" s="233">
        <f t="shared" si="7"/>
        <v>0</v>
      </c>
      <c r="L21" s="277">
        <f t="shared" si="7"/>
        <v>0</v>
      </c>
      <c r="M21" s="233">
        <f t="shared" si="7"/>
        <v>0</v>
      </c>
      <c r="N21" s="277">
        <f t="shared" si="7"/>
        <v>0</v>
      </c>
      <c r="O21" s="233">
        <f t="shared" si="7"/>
        <v>0</v>
      </c>
      <c r="P21" s="233">
        <f t="shared" si="7"/>
        <v>0</v>
      </c>
      <c r="Q21" s="233">
        <f t="shared" si="7"/>
        <v>0</v>
      </c>
      <c r="R21" s="257"/>
      <c r="S21" s="257"/>
      <c r="T21" s="257"/>
      <c r="U21" s="257"/>
      <c r="V21" s="257"/>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zoomScale="70" zoomScaleNormal="70" workbookViewId="0">
      <pane ySplit="7" topLeftCell="A8" activePane="bottomLeft" state="frozen"/>
      <selection activeCell="A7" sqref="A7"/>
      <selection pane="bottomLeft" activeCell="C15" sqref="C15"/>
    </sheetView>
  </sheetViews>
  <sheetFormatPr baseColWidth="10" defaultRowHeight="15"/>
  <cols>
    <col min="1" max="1" width="21.7109375" customWidth="1"/>
    <col min="2" max="2" width="26.28515625" customWidth="1"/>
    <col min="3" max="3" width="27.42578125" customWidth="1"/>
    <col min="4" max="4" width="27.42578125" style="436" customWidth="1"/>
    <col min="5" max="7" width="27.42578125" customWidth="1"/>
    <col min="8" max="8" width="15.28515625" customWidth="1"/>
    <col min="9" max="9" width="14.85546875" style="231" bestFit="1" customWidth="1"/>
    <col min="10" max="10" width="15.28515625" customWidth="1"/>
    <col min="11" max="11" width="18.85546875" style="231" customWidth="1"/>
    <col min="13" max="13" width="14.85546875" style="231" bestFit="1" customWidth="1"/>
    <col min="15" max="15" width="14.85546875" style="231" bestFit="1" customWidth="1"/>
    <col min="16" max="16" width="15.28515625" customWidth="1"/>
    <col min="17" max="17" width="18.28515625" style="231" customWidth="1"/>
    <col min="18" max="18" width="14.140625" hidden="1" customWidth="1"/>
    <col min="19" max="21" width="14.140625" customWidth="1"/>
    <col min="22" max="22" width="17" customWidth="1"/>
  </cols>
  <sheetData>
    <row r="1" spans="1:22" ht="18" customHeight="1">
      <c r="B1" s="239"/>
      <c r="C1" s="473" t="s">
        <v>1631</v>
      </c>
      <c r="D1" s="473" t="s">
        <v>1632</v>
      </c>
      <c r="E1" s="239"/>
      <c r="F1" s="241"/>
      <c r="G1" s="239"/>
      <c r="H1" s="281" t="s">
        <v>1353</v>
      </c>
      <c r="K1" s="239"/>
      <c r="L1" s="239"/>
      <c r="M1" s="239"/>
      <c r="N1" s="239"/>
      <c r="O1" s="239"/>
      <c r="P1" s="239"/>
      <c r="Q1" s="239"/>
      <c r="R1" s="239"/>
      <c r="S1" s="239"/>
      <c r="T1" s="239"/>
      <c r="U1" s="239"/>
      <c r="V1" s="239"/>
    </row>
    <row r="2" spans="1:22" ht="18" customHeight="1">
      <c r="B2" s="241"/>
      <c r="C2" s="241"/>
      <c r="D2" s="241"/>
      <c r="E2" s="241"/>
      <c r="F2" s="241"/>
      <c r="G2" s="241"/>
      <c r="H2" s="281"/>
      <c r="K2" s="241"/>
      <c r="L2" s="241"/>
      <c r="M2" s="241"/>
      <c r="N2" s="241"/>
      <c r="O2" s="241"/>
      <c r="P2" s="241"/>
      <c r="Q2" s="241"/>
      <c r="R2" s="241"/>
      <c r="S2" s="241"/>
      <c r="T2" s="241"/>
      <c r="U2" s="241"/>
      <c r="V2" s="241"/>
    </row>
    <row r="3" spans="1:22" ht="18" customHeight="1">
      <c r="A3" s="300" t="s">
        <v>1346</v>
      </c>
      <c r="B3" s="241"/>
      <c r="C3" s="241"/>
      <c r="D3" s="241"/>
      <c r="E3" s="241"/>
      <c r="F3" s="241"/>
      <c r="G3" s="241"/>
      <c r="H3" s="281"/>
      <c r="K3" s="241"/>
      <c r="L3" s="241"/>
      <c r="M3" s="241"/>
      <c r="N3" s="241"/>
      <c r="O3" s="241"/>
      <c r="P3" s="241"/>
      <c r="Q3" s="241"/>
      <c r="R3" s="241"/>
      <c r="S3" s="241"/>
      <c r="T3" s="241"/>
      <c r="U3" s="241"/>
      <c r="V3" s="241"/>
    </row>
    <row r="4" spans="1:22" ht="33" customHeight="1">
      <c r="A4" s="811" t="s">
        <v>1352</v>
      </c>
      <c r="B4" s="811"/>
      <c r="C4" s="811"/>
      <c r="D4" s="811"/>
      <c r="E4" s="811"/>
      <c r="F4" s="811"/>
      <c r="G4" s="811"/>
      <c r="H4" s="811"/>
      <c r="I4" s="811"/>
      <c r="J4" s="811"/>
      <c r="K4" s="811"/>
      <c r="L4" s="811"/>
      <c r="M4" s="811"/>
      <c r="N4" s="811"/>
      <c r="O4" s="811"/>
      <c r="P4" s="811"/>
      <c r="Q4" s="811"/>
      <c r="R4" s="811"/>
      <c r="S4" s="811"/>
      <c r="T4" s="811"/>
      <c r="U4" s="811"/>
      <c r="V4" s="811"/>
    </row>
    <row r="5" spans="1:22" ht="14.45" customHeight="1">
      <c r="A5" s="733" t="s">
        <v>96</v>
      </c>
      <c r="B5" s="735" t="s">
        <v>110</v>
      </c>
      <c r="C5" s="745" t="s">
        <v>1522</v>
      </c>
      <c r="D5" s="745" t="s">
        <v>1523</v>
      </c>
      <c r="E5" s="745" t="s">
        <v>86</v>
      </c>
      <c r="F5" s="745" t="s">
        <v>391</v>
      </c>
      <c r="G5" s="745" t="s">
        <v>87</v>
      </c>
      <c r="H5" s="748" t="s">
        <v>99</v>
      </c>
      <c r="I5" s="750"/>
      <c r="J5" s="750"/>
      <c r="K5" s="750"/>
      <c r="L5" s="750"/>
      <c r="M5" s="750"/>
      <c r="N5" s="750"/>
      <c r="O5" s="749"/>
      <c r="P5" s="754" t="s">
        <v>100</v>
      </c>
      <c r="Q5" s="755"/>
      <c r="R5" s="735" t="s">
        <v>101</v>
      </c>
      <c r="S5" s="735" t="s">
        <v>102</v>
      </c>
      <c r="T5" s="735" t="s">
        <v>109</v>
      </c>
      <c r="U5" s="735" t="s">
        <v>108</v>
      </c>
      <c r="V5" s="751" t="s">
        <v>88</v>
      </c>
    </row>
    <row r="6" spans="1:22" ht="14.45" customHeight="1">
      <c r="A6" s="733"/>
      <c r="B6" s="733"/>
      <c r="C6" s="746"/>
      <c r="D6" s="746"/>
      <c r="E6" s="746"/>
      <c r="F6" s="746"/>
      <c r="G6" s="746"/>
      <c r="H6" s="748" t="s">
        <v>103</v>
      </c>
      <c r="I6" s="749"/>
      <c r="J6" s="748" t="s">
        <v>104</v>
      </c>
      <c r="K6" s="749"/>
      <c r="L6" s="748" t="s">
        <v>105</v>
      </c>
      <c r="M6" s="749"/>
      <c r="N6" s="748" t="s">
        <v>106</v>
      </c>
      <c r="O6" s="749"/>
      <c r="P6" s="756"/>
      <c r="Q6" s="757"/>
      <c r="R6" s="733"/>
      <c r="S6" s="733"/>
      <c r="T6" s="733"/>
      <c r="U6" s="733"/>
      <c r="V6" s="752"/>
    </row>
    <row r="7" spans="1:22" ht="25.5">
      <c r="A7" s="734"/>
      <c r="B7" s="734"/>
      <c r="C7" s="747"/>
      <c r="D7" s="747"/>
      <c r="E7" s="747"/>
      <c r="F7" s="747"/>
      <c r="G7" s="747"/>
      <c r="H7" s="412" t="s">
        <v>107</v>
      </c>
      <c r="I7" s="412" t="s">
        <v>12</v>
      </c>
      <c r="J7" s="412" t="s">
        <v>107</v>
      </c>
      <c r="K7" s="412" t="s">
        <v>12</v>
      </c>
      <c r="L7" s="412" t="s">
        <v>107</v>
      </c>
      <c r="M7" s="412" t="s">
        <v>12</v>
      </c>
      <c r="N7" s="412" t="s">
        <v>107</v>
      </c>
      <c r="O7" s="412" t="s">
        <v>12</v>
      </c>
      <c r="P7" s="412" t="s">
        <v>107</v>
      </c>
      <c r="Q7" s="412" t="s">
        <v>12</v>
      </c>
      <c r="R7" s="734"/>
      <c r="S7" s="734"/>
      <c r="T7" s="734"/>
      <c r="U7" s="734"/>
      <c r="V7" s="753"/>
    </row>
    <row r="8" spans="1:22" ht="15.6" customHeight="1">
      <c r="A8" s="413"/>
      <c r="B8" s="414"/>
      <c r="C8" s="415"/>
      <c r="D8" s="415"/>
      <c r="E8" s="415"/>
      <c r="F8" s="416"/>
      <c r="G8" s="415"/>
      <c r="H8" s="417"/>
      <c r="I8" s="417"/>
      <c r="J8" s="417"/>
      <c r="K8" s="417"/>
      <c r="L8" s="417"/>
      <c r="M8" s="417"/>
      <c r="N8" s="417"/>
      <c r="O8" s="417"/>
      <c r="P8" s="417"/>
      <c r="Q8" s="417"/>
      <c r="R8" s="418"/>
      <c r="S8" s="418"/>
      <c r="T8" s="418"/>
      <c r="U8" s="418"/>
      <c r="V8" s="419"/>
    </row>
    <row r="9" spans="1:22" ht="15.75">
      <c r="A9" s="812" t="s">
        <v>1423</v>
      </c>
      <c r="B9" s="808" t="s">
        <v>1424</v>
      </c>
      <c r="C9" s="310"/>
      <c r="D9" s="310"/>
      <c r="E9" s="310"/>
      <c r="F9" s="310"/>
      <c r="G9" s="310"/>
      <c r="H9" s="332"/>
      <c r="I9" s="334"/>
      <c r="J9" s="332"/>
      <c r="K9" s="334"/>
      <c r="L9" s="332"/>
      <c r="M9" s="334"/>
      <c r="N9" s="332"/>
      <c r="O9" s="334"/>
      <c r="P9" s="375">
        <f t="shared" ref="P9:Q20" si="0">H9+J9+L9+N9</f>
        <v>0</v>
      </c>
      <c r="Q9" s="373">
        <f t="shared" si="0"/>
        <v>0</v>
      </c>
      <c r="R9" s="310"/>
      <c r="S9" s="310"/>
      <c r="T9" s="310"/>
      <c r="U9" s="310"/>
      <c r="V9" s="310"/>
    </row>
    <row r="10" spans="1:22" ht="15.75">
      <c r="A10" s="813"/>
      <c r="B10" s="809"/>
      <c r="C10" s="310"/>
      <c r="D10" s="310"/>
      <c r="E10" s="310"/>
      <c r="F10" s="310"/>
      <c r="G10" s="310"/>
      <c r="H10" s="332"/>
      <c r="I10" s="334"/>
      <c r="J10" s="332"/>
      <c r="K10" s="334"/>
      <c r="L10" s="332"/>
      <c r="M10" s="334"/>
      <c r="N10" s="332"/>
      <c r="O10" s="334"/>
      <c r="P10" s="375">
        <f t="shared" si="0"/>
        <v>0</v>
      </c>
      <c r="Q10" s="373">
        <f t="shared" si="0"/>
        <v>0</v>
      </c>
      <c r="R10" s="310"/>
      <c r="S10" s="310"/>
      <c r="T10" s="310"/>
      <c r="U10" s="310"/>
      <c r="V10" s="310"/>
    </row>
    <row r="11" spans="1:22" ht="15.75">
      <c r="A11" s="813"/>
      <c r="B11" s="809"/>
      <c r="C11" s="310"/>
      <c r="D11" s="310"/>
      <c r="E11" s="310"/>
      <c r="F11" s="310"/>
      <c r="G11" s="310"/>
      <c r="H11" s="332"/>
      <c r="I11" s="334"/>
      <c r="J11" s="332"/>
      <c r="K11" s="334"/>
      <c r="L11" s="332"/>
      <c r="M11" s="334"/>
      <c r="N11" s="332"/>
      <c r="O11" s="334"/>
      <c r="P11" s="375">
        <f t="shared" si="0"/>
        <v>0</v>
      </c>
      <c r="Q11" s="373">
        <f t="shared" si="0"/>
        <v>0</v>
      </c>
      <c r="R11" s="310"/>
      <c r="S11" s="310"/>
      <c r="T11" s="310"/>
      <c r="U11" s="310"/>
      <c r="V11" s="310"/>
    </row>
    <row r="12" spans="1:22" ht="15.75">
      <c r="A12" s="813"/>
      <c r="B12" s="809"/>
      <c r="C12" s="310"/>
      <c r="D12" s="310"/>
      <c r="E12" s="310"/>
      <c r="F12" s="310"/>
      <c r="G12" s="310"/>
      <c r="H12" s="332"/>
      <c r="I12" s="334"/>
      <c r="J12" s="332"/>
      <c r="K12" s="334"/>
      <c r="L12" s="332"/>
      <c r="M12" s="334"/>
      <c r="N12" s="332"/>
      <c r="O12" s="334"/>
      <c r="P12" s="375">
        <f t="shared" si="0"/>
        <v>0</v>
      </c>
      <c r="Q12" s="373">
        <f t="shared" si="0"/>
        <v>0</v>
      </c>
      <c r="R12" s="310"/>
      <c r="S12" s="310"/>
      <c r="T12" s="310"/>
      <c r="U12" s="310"/>
      <c r="V12" s="72"/>
    </row>
    <row r="13" spans="1:22" ht="15.75">
      <c r="A13" s="813"/>
      <c r="B13" s="809"/>
      <c r="C13" s="310"/>
      <c r="D13" s="310"/>
      <c r="E13" s="310"/>
      <c r="F13" s="310"/>
      <c r="G13" s="268"/>
      <c r="H13" s="337"/>
      <c r="I13" s="334"/>
      <c r="J13" s="337"/>
      <c r="K13" s="334"/>
      <c r="L13" s="337"/>
      <c r="M13" s="334"/>
      <c r="N13" s="337"/>
      <c r="O13" s="334"/>
      <c r="P13" s="375">
        <f t="shared" si="0"/>
        <v>0</v>
      </c>
      <c r="Q13" s="373">
        <f t="shared" si="0"/>
        <v>0</v>
      </c>
      <c r="R13" s="310"/>
      <c r="S13" s="310"/>
      <c r="T13" s="310"/>
      <c r="U13" s="310"/>
      <c r="V13" s="268"/>
    </row>
    <row r="14" spans="1:22" ht="15.75">
      <c r="A14" s="813"/>
      <c r="B14" s="809"/>
      <c r="C14" s="310"/>
      <c r="D14" s="310"/>
      <c r="E14" s="310"/>
      <c r="F14" s="310"/>
      <c r="G14" s="310"/>
      <c r="H14" s="332"/>
      <c r="I14" s="334"/>
      <c r="J14" s="332"/>
      <c r="K14" s="334"/>
      <c r="L14" s="332"/>
      <c r="M14" s="334"/>
      <c r="N14" s="332"/>
      <c r="O14" s="334"/>
      <c r="P14" s="375">
        <f t="shared" si="0"/>
        <v>0</v>
      </c>
      <c r="Q14" s="373">
        <f t="shared" si="0"/>
        <v>0</v>
      </c>
      <c r="R14" s="310"/>
      <c r="S14" s="310"/>
      <c r="T14" s="310"/>
      <c r="U14" s="310"/>
      <c r="V14" s="310"/>
    </row>
    <row r="15" spans="1:22" ht="15.75">
      <c r="A15" s="813"/>
      <c r="B15" s="809"/>
      <c r="C15" s="310"/>
      <c r="D15" s="310"/>
      <c r="E15" s="310"/>
      <c r="F15" s="310"/>
      <c r="G15" s="73"/>
      <c r="H15" s="332"/>
      <c r="I15" s="334"/>
      <c r="J15" s="332"/>
      <c r="K15" s="334"/>
      <c r="L15" s="332"/>
      <c r="M15" s="334"/>
      <c r="N15" s="332"/>
      <c r="O15" s="334"/>
      <c r="P15" s="375">
        <f t="shared" si="0"/>
        <v>0</v>
      </c>
      <c r="Q15" s="373">
        <f t="shared" si="0"/>
        <v>0</v>
      </c>
      <c r="R15" s="310"/>
      <c r="S15" s="310"/>
      <c r="T15" s="310"/>
      <c r="U15" s="310"/>
      <c r="V15" s="310"/>
    </row>
    <row r="16" spans="1:22" ht="15.75">
      <c r="A16" s="813"/>
      <c r="B16" s="809"/>
      <c r="C16" s="310"/>
      <c r="D16" s="310"/>
      <c r="E16" s="310"/>
      <c r="F16" s="310"/>
      <c r="G16" s="310"/>
      <c r="H16" s="332"/>
      <c r="I16" s="334"/>
      <c r="J16" s="332"/>
      <c r="K16" s="334"/>
      <c r="L16" s="332"/>
      <c r="M16" s="334"/>
      <c r="N16" s="332"/>
      <c r="O16" s="334"/>
      <c r="P16" s="375">
        <f t="shared" si="0"/>
        <v>0</v>
      </c>
      <c r="Q16" s="373">
        <f t="shared" si="0"/>
        <v>0</v>
      </c>
      <c r="R16" s="310"/>
      <c r="S16" s="310"/>
      <c r="T16" s="310"/>
      <c r="U16" s="310"/>
      <c r="V16" s="310"/>
    </row>
    <row r="17" spans="1:22" ht="15.75">
      <c r="A17" s="813"/>
      <c r="B17" s="809"/>
      <c r="C17" s="310"/>
      <c r="D17" s="310"/>
      <c r="E17" s="310"/>
      <c r="F17" s="310"/>
      <c r="G17" s="310"/>
      <c r="H17" s="337"/>
      <c r="I17" s="334"/>
      <c r="J17" s="337"/>
      <c r="K17" s="334"/>
      <c r="L17" s="337"/>
      <c r="M17" s="334"/>
      <c r="N17" s="337"/>
      <c r="O17" s="334"/>
      <c r="P17" s="375">
        <f t="shared" si="0"/>
        <v>0</v>
      </c>
      <c r="Q17" s="373">
        <f t="shared" si="0"/>
        <v>0</v>
      </c>
      <c r="R17" s="332"/>
      <c r="S17" s="332"/>
      <c r="T17" s="332"/>
      <c r="U17" s="332"/>
      <c r="V17" s="310"/>
    </row>
    <row r="18" spans="1:22" ht="15.75">
      <c r="A18" s="813"/>
      <c r="B18" s="809"/>
      <c r="C18" s="310"/>
      <c r="D18" s="310"/>
      <c r="E18" s="310"/>
      <c r="F18" s="310"/>
      <c r="G18" s="310"/>
      <c r="H18" s="332"/>
      <c r="I18" s="334"/>
      <c r="J18" s="332"/>
      <c r="K18" s="334"/>
      <c r="L18" s="332"/>
      <c r="M18" s="334"/>
      <c r="N18" s="332"/>
      <c r="O18" s="334"/>
      <c r="P18" s="376">
        <f t="shared" si="0"/>
        <v>0</v>
      </c>
      <c r="Q18" s="377">
        <f t="shared" si="0"/>
        <v>0</v>
      </c>
      <c r="R18" s="310"/>
      <c r="S18" s="310"/>
      <c r="T18" s="310"/>
      <c r="U18" s="310"/>
      <c r="V18" s="310"/>
    </row>
    <row r="19" spans="1:22" ht="15.75">
      <c r="A19" s="813"/>
      <c r="B19" s="809"/>
      <c r="C19" s="310"/>
      <c r="D19" s="310"/>
      <c r="E19" s="310"/>
      <c r="F19" s="310"/>
      <c r="G19" s="310"/>
      <c r="H19" s="332"/>
      <c r="I19" s="334"/>
      <c r="J19" s="332"/>
      <c r="K19" s="334"/>
      <c r="L19" s="332"/>
      <c r="M19" s="334"/>
      <c r="N19" s="332"/>
      <c r="O19" s="334"/>
      <c r="P19" s="376">
        <f t="shared" si="0"/>
        <v>0</v>
      </c>
      <c r="Q19" s="377">
        <f t="shared" si="0"/>
        <v>0</v>
      </c>
      <c r="R19" s="310"/>
      <c r="S19" s="310"/>
      <c r="T19" s="310"/>
      <c r="U19" s="310"/>
      <c r="V19" s="344"/>
    </row>
    <row r="20" spans="1:22" ht="15.75">
      <c r="A20" s="814"/>
      <c r="B20" s="810"/>
      <c r="C20" s="310"/>
      <c r="D20" s="310"/>
      <c r="E20" s="310"/>
      <c r="F20" s="310"/>
      <c r="G20" s="310"/>
      <c r="H20" s="332"/>
      <c r="I20" s="334"/>
      <c r="J20" s="332"/>
      <c r="K20" s="334"/>
      <c r="L20" s="332"/>
      <c r="M20" s="334"/>
      <c r="N20" s="332"/>
      <c r="O20" s="334"/>
      <c r="P20" s="375">
        <f t="shared" si="0"/>
        <v>0</v>
      </c>
      <c r="Q20" s="373">
        <f t="shared" si="0"/>
        <v>0</v>
      </c>
      <c r="R20" s="332"/>
      <c r="S20" s="332"/>
      <c r="T20" s="332"/>
      <c r="U20" s="332"/>
      <c r="V20" s="310"/>
    </row>
    <row r="21" spans="1:22" ht="15.6" customHeight="1">
      <c r="A21" s="288"/>
      <c r="B21" s="240"/>
      <c r="C21" s="288" t="s">
        <v>115</v>
      </c>
      <c r="D21" s="288"/>
      <c r="E21" s="240"/>
      <c r="F21" s="240"/>
      <c r="G21" s="240"/>
      <c r="H21" s="80">
        <f t="shared" ref="H21:Q21" si="1">SUM(H9:H20)</f>
        <v>0</v>
      </c>
      <c r="I21" s="232">
        <f t="shared" si="1"/>
        <v>0</v>
      </c>
      <c r="J21" s="80">
        <f t="shared" si="1"/>
        <v>0</v>
      </c>
      <c r="K21" s="232">
        <f t="shared" si="1"/>
        <v>0</v>
      </c>
      <c r="L21" s="80">
        <f t="shared" si="1"/>
        <v>0</v>
      </c>
      <c r="M21" s="232">
        <f t="shared" si="1"/>
        <v>0</v>
      </c>
      <c r="N21" s="80">
        <f t="shared" si="1"/>
        <v>0</v>
      </c>
      <c r="O21" s="232">
        <f t="shared" si="1"/>
        <v>0</v>
      </c>
      <c r="P21" s="232">
        <f t="shared" si="1"/>
        <v>0</v>
      </c>
      <c r="Q21" s="232">
        <f t="shared" si="1"/>
        <v>0</v>
      </c>
      <c r="R21" s="68"/>
      <c r="S21" s="68"/>
      <c r="T21" s="68"/>
      <c r="U21" s="68"/>
      <c r="V21" s="68"/>
    </row>
    <row r="23" spans="1:22">
      <c r="C23" s="436"/>
    </row>
    <row r="24" spans="1:22">
      <c r="C24" s="436"/>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C42"/>
  <sheetViews>
    <sheetView topLeftCell="G1" zoomScale="70" zoomScaleNormal="70" workbookViewId="0">
      <pane ySplit="6" topLeftCell="A7" activePane="bottomLeft" state="frozen"/>
      <selection activeCell="R7" sqref="R7"/>
      <selection pane="bottomLeft" activeCell="Q36" sqref="Q36"/>
    </sheetView>
  </sheetViews>
  <sheetFormatPr baseColWidth="10" defaultRowHeight="15"/>
  <cols>
    <col min="1" max="1" width="47.5703125" customWidth="1"/>
    <col min="2" max="2" width="35.7109375" customWidth="1"/>
    <col min="3" max="3" width="48.5703125" customWidth="1"/>
    <col min="4" max="4" width="43.140625" style="436" customWidth="1"/>
    <col min="5" max="5" width="41.42578125" customWidth="1"/>
    <col min="6" max="6" width="30.7109375" customWidth="1"/>
    <col min="7" max="7" width="27.42578125" customWidth="1"/>
    <col min="8" max="8" width="22.42578125" customWidth="1"/>
    <col min="9" max="9" width="15.5703125" bestFit="1" customWidth="1"/>
    <col min="10" max="10" width="26.42578125" customWidth="1"/>
    <col min="11" max="11" width="15.85546875" customWidth="1"/>
    <col min="12" max="12" width="25.7109375" customWidth="1"/>
    <col min="13" max="13" width="15" customWidth="1"/>
    <col min="14" max="14" width="25" customWidth="1"/>
    <col min="15" max="15" width="14.85546875" bestFit="1" customWidth="1"/>
    <col min="16" max="16" width="22.42578125" customWidth="1"/>
    <col min="17" max="17" width="19.85546875" customWidth="1"/>
    <col min="18" max="18" width="26.140625" customWidth="1"/>
    <col min="19" max="19" width="25" customWidth="1"/>
    <col min="20" max="20" width="21.42578125" customWidth="1"/>
    <col min="21" max="21" width="21.7109375" customWidth="1"/>
    <col min="22" max="22" width="25.7109375" style="436" customWidth="1"/>
  </cols>
  <sheetData>
    <row r="1" spans="1:29" ht="18.75">
      <c r="A1" s="815" t="s">
        <v>1344</v>
      </c>
      <c r="B1" s="815"/>
      <c r="C1" s="815"/>
      <c r="D1" s="815"/>
      <c r="E1" s="815"/>
      <c r="F1" s="815"/>
      <c r="G1" s="815"/>
      <c r="H1" s="815"/>
      <c r="I1" s="815"/>
      <c r="J1" s="815"/>
      <c r="K1" s="815"/>
      <c r="L1" s="815"/>
      <c r="M1" s="815"/>
      <c r="N1" s="815"/>
      <c r="O1" s="815"/>
      <c r="P1" s="815"/>
      <c r="Q1" s="815"/>
      <c r="R1" s="815"/>
      <c r="S1" s="815"/>
      <c r="T1" s="815"/>
      <c r="U1" s="815"/>
      <c r="V1" s="483"/>
      <c r="W1" s="473" t="s">
        <v>1676</v>
      </c>
      <c r="X1" s="473" t="s">
        <v>1677</v>
      </c>
      <c r="Y1" s="473" t="s">
        <v>1678</v>
      </c>
      <c r="Z1" s="473" t="s">
        <v>1679</v>
      </c>
      <c r="AA1" s="473" t="s">
        <v>1680</v>
      </c>
      <c r="AB1" s="473" t="s">
        <v>1681</v>
      </c>
      <c r="AC1" s="473" t="s">
        <v>1682</v>
      </c>
    </row>
    <row r="2" spans="1:29">
      <c r="A2" s="816" t="s">
        <v>1425</v>
      </c>
      <c r="B2" s="816"/>
      <c r="C2" s="816"/>
      <c r="D2" s="816"/>
      <c r="E2" s="816"/>
      <c r="F2" s="816"/>
      <c r="G2" s="816"/>
      <c r="H2" s="816"/>
      <c r="I2" s="816"/>
      <c r="J2" s="816"/>
      <c r="K2" s="816"/>
      <c r="L2" s="816"/>
      <c r="M2" s="816"/>
      <c r="N2" s="816"/>
      <c r="O2" s="816"/>
      <c r="P2" s="816"/>
      <c r="Q2" s="816"/>
      <c r="R2" s="816"/>
      <c r="S2" s="816"/>
      <c r="T2" s="816"/>
      <c r="U2" s="816"/>
      <c r="V2" s="484"/>
    </row>
    <row r="3" spans="1:29" ht="13.5" customHeight="1">
      <c r="A3" s="297" t="s">
        <v>1426</v>
      </c>
      <c r="B3" s="298"/>
      <c r="C3" s="298"/>
      <c r="D3" s="298"/>
      <c r="E3" s="298"/>
      <c r="F3" s="298"/>
      <c r="G3" s="298"/>
      <c r="H3" s="298"/>
      <c r="I3" s="298"/>
      <c r="J3" s="298"/>
      <c r="K3" s="298"/>
      <c r="L3" s="298"/>
      <c r="M3" s="476" t="s">
        <v>1633</v>
      </c>
      <c r="N3" s="476" t="s">
        <v>1634</v>
      </c>
      <c r="O3" s="476" t="s">
        <v>1635</v>
      </c>
      <c r="P3" s="476" t="s">
        <v>1636</v>
      </c>
      <c r="Q3" s="298"/>
      <c r="R3" s="298"/>
      <c r="S3" s="298"/>
      <c r="T3" s="298"/>
      <c r="U3" s="298"/>
      <c r="V3" s="298"/>
    </row>
    <row r="4" spans="1:29" ht="15" customHeight="1">
      <c r="A4" s="768" t="s">
        <v>96</v>
      </c>
      <c r="B4" s="767" t="s">
        <v>110</v>
      </c>
      <c r="C4" s="763" t="s">
        <v>1522</v>
      </c>
      <c r="D4" s="763" t="s">
        <v>1523</v>
      </c>
      <c r="E4" s="763" t="s">
        <v>86</v>
      </c>
      <c r="F4" s="763" t="s">
        <v>391</v>
      </c>
      <c r="G4" s="763" t="s">
        <v>87</v>
      </c>
      <c r="H4" s="770" t="s">
        <v>99</v>
      </c>
      <c r="I4" s="775"/>
      <c r="J4" s="775"/>
      <c r="K4" s="775"/>
      <c r="L4" s="775"/>
      <c r="M4" s="775"/>
      <c r="N4" s="775"/>
      <c r="O4" s="771"/>
      <c r="P4" s="776" t="s">
        <v>100</v>
      </c>
      <c r="Q4" s="777"/>
      <c r="R4" s="767" t="s">
        <v>102</v>
      </c>
      <c r="S4" s="767" t="s">
        <v>109</v>
      </c>
      <c r="T4" s="767" t="s">
        <v>108</v>
      </c>
      <c r="U4" s="772" t="s">
        <v>88</v>
      </c>
      <c r="V4" s="772" t="s">
        <v>1880</v>
      </c>
    </row>
    <row r="5" spans="1:29" ht="15" customHeight="1">
      <c r="A5" s="768"/>
      <c r="B5" s="768"/>
      <c r="C5" s="764"/>
      <c r="D5" s="764"/>
      <c r="E5" s="764"/>
      <c r="F5" s="764"/>
      <c r="G5" s="764"/>
      <c r="H5" s="770" t="s">
        <v>103</v>
      </c>
      <c r="I5" s="771"/>
      <c r="J5" s="770" t="s">
        <v>104</v>
      </c>
      <c r="K5" s="771"/>
      <c r="L5" s="770" t="s">
        <v>105</v>
      </c>
      <c r="M5" s="771"/>
      <c r="N5" s="770" t="s">
        <v>106</v>
      </c>
      <c r="O5" s="771"/>
      <c r="P5" s="778"/>
      <c r="Q5" s="779"/>
      <c r="R5" s="768"/>
      <c r="S5" s="768"/>
      <c r="T5" s="768"/>
      <c r="U5" s="773"/>
      <c r="V5" s="773"/>
    </row>
    <row r="6" spans="1:29" ht="25.5">
      <c r="A6" s="769"/>
      <c r="B6" s="769"/>
      <c r="C6" s="765"/>
      <c r="D6" s="765"/>
      <c r="E6" s="765"/>
      <c r="F6" s="765"/>
      <c r="G6" s="765"/>
      <c r="H6" s="524" t="s">
        <v>107</v>
      </c>
      <c r="I6" s="524" t="s">
        <v>12</v>
      </c>
      <c r="J6" s="524" t="s">
        <v>107</v>
      </c>
      <c r="K6" s="524" t="s">
        <v>12</v>
      </c>
      <c r="L6" s="524" t="s">
        <v>107</v>
      </c>
      <c r="M6" s="524" t="s">
        <v>12</v>
      </c>
      <c r="N6" s="524" t="s">
        <v>107</v>
      </c>
      <c r="O6" s="524" t="s">
        <v>12</v>
      </c>
      <c r="P6" s="524" t="s">
        <v>107</v>
      </c>
      <c r="Q6" s="524" t="s">
        <v>12</v>
      </c>
      <c r="R6" s="769"/>
      <c r="S6" s="769"/>
      <c r="T6" s="769"/>
      <c r="U6" s="774"/>
      <c r="V6" s="774"/>
    </row>
    <row r="7" spans="1:29">
      <c r="A7" s="538"/>
      <c r="B7" s="539"/>
      <c r="C7" s="527"/>
      <c r="D7" s="527"/>
      <c r="E7" s="527"/>
      <c r="F7" s="528"/>
      <c r="G7" s="527"/>
      <c r="H7" s="529"/>
      <c r="I7" s="529"/>
      <c r="J7" s="529"/>
      <c r="K7" s="529"/>
      <c r="L7" s="529"/>
      <c r="M7" s="529"/>
      <c r="N7" s="529"/>
      <c r="O7" s="529"/>
      <c r="P7" s="529"/>
      <c r="Q7" s="529"/>
      <c r="R7" s="530"/>
      <c r="S7" s="530"/>
      <c r="T7" s="530"/>
      <c r="U7" s="531"/>
      <c r="V7" s="540"/>
    </row>
    <row r="8" spans="1:29" ht="119.25" customHeight="1">
      <c r="A8" s="817" t="s">
        <v>1517</v>
      </c>
      <c r="B8" s="822" t="s">
        <v>1518</v>
      </c>
      <c r="C8" s="541" t="s">
        <v>1635</v>
      </c>
      <c r="D8" s="541" t="s">
        <v>1894</v>
      </c>
      <c r="E8" s="542" t="s">
        <v>1679</v>
      </c>
      <c r="F8" s="543" t="s">
        <v>1796</v>
      </c>
      <c r="G8" s="541" t="s">
        <v>1817</v>
      </c>
      <c r="H8" s="544">
        <v>0</v>
      </c>
      <c r="I8" s="545">
        <v>0</v>
      </c>
      <c r="J8" s="544">
        <v>0</v>
      </c>
      <c r="K8" s="545">
        <v>0</v>
      </c>
      <c r="L8" s="544">
        <v>1</v>
      </c>
      <c r="M8" s="545">
        <v>77942.63</v>
      </c>
      <c r="N8" s="544">
        <v>0</v>
      </c>
      <c r="O8" s="545">
        <v>0</v>
      </c>
      <c r="P8" s="546">
        <f t="shared" ref="P8:Q8" si="0">H8+J8+L8+N8</f>
        <v>1</v>
      </c>
      <c r="Q8" s="547">
        <f t="shared" si="0"/>
        <v>77942.63</v>
      </c>
      <c r="R8" s="541" t="s">
        <v>1895</v>
      </c>
      <c r="S8" s="541" t="s">
        <v>1896</v>
      </c>
      <c r="T8" s="541" t="s">
        <v>1897</v>
      </c>
      <c r="U8" s="541" t="s">
        <v>1898</v>
      </c>
      <c r="V8" s="541"/>
    </row>
    <row r="9" spans="1:29" s="343" customFormat="1" ht="120" customHeight="1">
      <c r="A9" s="818"/>
      <c r="B9" s="822"/>
      <c r="C9" s="541" t="s">
        <v>1635</v>
      </c>
      <c r="D9" s="541" t="s">
        <v>1899</v>
      </c>
      <c r="E9" s="542" t="s">
        <v>1677</v>
      </c>
      <c r="F9" s="543" t="s">
        <v>1795</v>
      </c>
      <c r="G9" s="541" t="s">
        <v>1818</v>
      </c>
      <c r="H9" s="544">
        <v>1</v>
      </c>
      <c r="I9" s="545">
        <v>0</v>
      </c>
      <c r="J9" s="544">
        <v>0</v>
      </c>
      <c r="K9" s="545">
        <v>0</v>
      </c>
      <c r="L9" s="544">
        <v>0</v>
      </c>
      <c r="M9" s="545">
        <v>0</v>
      </c>
      <c r="N9" s="544">
        <v>1</v>
      </c>
      <c r="O9" s="545">
        <v>1500</v>
      </c>
      <c r="P9" s="546">
        <f t="shared" ref="P9:P11" si="1">H9+J9+L9+N9</f>
        <v>2</v>
      </c>
      <c r="Q9" s="547">
        <f t="shared" ref="Q9:Q11" si="2">I9+K9+M9+O9</f>
        <v>1500</v>
      </c>
      <c r="R9" s="541" t="s">
        <v>1901</v>
      </c>
      <c r="S9" s="541" t="s">
        <v>1900</v>
      </c>
      <c r="T9" s="541" t="s">
        <v>1861</v>
      </c>
      <c r="U9" s="541" t="s">
        <v>1898</v>
      </c>
      <c r="V9" s="541"/>
    </row>
    <row r="10" spans="1:29" s="343" customFormat="1" ht="106.5" customHeight="1">
      <c r="A10" s="818"/>
      <c r="B10" s="822"/>
      <c r="C10" s="624" t="s">
        <v>1633</v>
      </c>
      <c r="D10" s="624" t="s">
        <v>1902</v>
      </c>
      <c r="E10" s="629" t="s">
        <v>1676</v>
      </c>
      <c r="F10" s="630" t="s">
        <v>1794</v>
      </c>
      <c r="G10" s="624" t="s">
        <v>1819</v>
      </c>
      <c r="H10" s="626">
        <v>2</v>
      </c>
      <c r="I10" s="627">
        <v>204292.79</v>
      </c>
      <c r="J10" s="626">
        <v>0</v>
      </c>
      <c r="K10" s="627">
        <v>0</v>
      </c>
      <c r="L10" s="626">
        <v>0</v>
      </c>
      <c r="M10" s="627">
        <v>0</v>
      </c>
      <c r="N10" s="626">
        <v>2</v>
      </c>
      <c r="O10" s="627">
        <v>204292.78</v>
      </c>
      <c r="P10" s="628">
        <f t="shared" si="1"/>
        <v>4</v>
      </c>
      <c r="Q10" s="504">
        <f t="shared" si="2"/>
        <v>408585.57</v>
      </c>
      <c r="R10" s="624" t="s">
        <v>1906</v>
      </c>
      <c r="S10" s="624" t="s">
        <v>1905</v>
      </c>
      <c r="T10" s="624" t="s">
        <v>1904</v>
      </c>
      <c r="U10" s="624" t="s">
        <v>1903</v>
      </c>
      <c r="V10" s="624" t="s">
        <v>1881</v>
      </c>
    </row>
    <row r="11" spans="1:29" s="436" customFormat="1" ht="75.75" customHeight="1">
      <c r="A11" s="818"/>
      <c r="B11" s="822"/>
      <c r="C11" s="541" t="s">
        <v>1635</v>
      </c>
      <c r="D11" s="541" t="s">
        <v>1907</v>
      </c>
      <c r="E11" s="542" t="s">
        <v>1679</v>
      </c>
      <c r="F11" s="543" t="s">
        <v>1793</v>
      </c>
      <c r="G11" s="541" t="s">
        <v>1693</v>
      </c>
      <c r="H11" s="544">
        <v>2</v>
      </c>
      <c r="I11" s="545">
        <v>82848.67</v>
      </c>
      <c r="J11" s="544">
        <v>0</v>
      </c>
      <c r="K11" s="545">
        <v>0</v>
      </c>
      <c r="L11" s="544">
        <v>0</v>
      </c>
      <c r="M11" s="545">
        <v>0</v>
      </c>
      <c r="N11" s="544">
        <v>0</v>
      </c>
      <c r="O11" s="545">
        <v>0</v>
      </c>
      <c r="P11" s="546">
        <f t="shared" si="1"/>
        <v>2</v>
      </c>
      <c r="Q11" s="547">
        <f t="shared" si="2"/>
        <v>82848.67</v>
      </c>
      <c r="R11" s="541" t="s">
        <v>1910</v>
      </c>
      <c r="S11" s="541" t="s">
        <v>1909</v>
      </c>
      <c r="T11" s="541" t="s">
        <v>1908</v>
      </c>
      <c r="U11" s="541" t="s">
        <v>1834</v>
      </c>
      <c r="V11" s="541"/>
    </row>
    <row r="12" spans="1:29" s="343" customFormat="1" ht="99.75" customHeight="1">
      <c r="A12" s="818"/>
      <c r="B12" s="822"/>
      <c r="C12" s="541" t="s">
        <v>1633</v>
      </c>
      <c r="D12" s="541" t="s">
        <v>1911</v>
      </c>
      <c r="E12" s="542" t="s">
        <v>1676</v>
      </c>
      <c r="F12" s="543" t="s">
        <v>1792</v>
      </c>
      <c r="G12" s="541" t="s">
        <v>1694</v>
      </c>
      <c r="H12" s="544">
        <v>0</v>
      </c>
      <c r="I12" s="545">
        <v>0</v>
      </c>
      <c r="J12" s="544">
        <v>2</v>
      </c>
      <c r="K12" s="545">
        <v>92146.39</v>
      </c>
      <c r="L12" s="544">
        <v>0</v>
      </c>
      <c r="M12" s="545">
        <v>0</v>
      </c>
      <c r="N12" s="544">
        <v>0</v>
      </c>
      <c r="O12" s="545">
        <v>0</v>
      </c>
      <c r="P12" s="546">
        <f t="shared" ref="P12:P32" si="3">H12+J12+L12+N12</f>
        <v>2</v>
      </c>
      <c r="Q12" s="547">
        <f t="shared" ref="Q12:Q32" si="4">I12+K12+M12+O12</f>
        <v>92146.39</v>
      </c>
      <c r="R12" s="541" t="s">
        <v>1913</v>
      </c>
      <c r="S12" s="548" t="s">
        <v>1912</v>
      </c>
      <c r="T12" s="548" t="s">
        <v>1861</v>
      </c>
      <c r="U12" s="548" t="s">
        <v>1834</v>
      </c>
      <c r="V12" s="548"/>
    </row>
    <row r="13" spans="1:29" s="436" customFormat="1">
      <c r="A13" s="818"/>
      <c r="B13" s="822"/>
      <c r="C13" s="548"/>
      <c r="D13" s="548"/>
      <c r="E13" s="543"/>
      <c r="F13" s="543"/>
      <c r="G13" s="548"/>
      <c r="H13" s="549"/>
      <c r="I13" s="545"/>
      <c r="J13" s="548"/>
      <c r="K13" s="545"/>
      <c r="L13" s="548"/>
      <c r="M13" s="545"/>
      <c r="N13" s="548"/>
      <c r="O13" s="545"/>
      <c r="P13" s="550">
        <f t="shared" si="3"/>
        <v>0</v>
      </c>
      <c r="Q13" s="547">
        <f t="shared" si="4"/>
        <v>0</v>
      </c>
      <c r="R13" s="548"/>
      <c r="S13" s="548"/>
      <c r="T13" s="548"/>
      <c r="U13" s="548"/>
      <c r="V13" s="548"/>
    </row>
    <row r="14" spans="1:29" s="436" customFormat="1">
      <c r="A14" s="818"/>
      <c r="B14" s="822"/>
      <c r="C14" s="548"/>
      <c r="D14" s="548"/>
      <c r="E14" s="543"/>
      <c r="F14" s="543"/>
      <c r="G14" s="548"/>
      <c r="H14" s="549"/>
      <c r="I14" s="545"/>
      <c r="J14" s="548"/>
      <c r="K14" s="545"/>
      <c r="L14" s="548"/>
      <c r="M14" s="545"/>
      <c r="N14" s="548"/>
      <c r="O14" s="545"/>
      <c r="P14" s="550">
        <f t="shared" si="3"/>
        <v>0</v>
      </c>
      <c r="Q14" s="547">
        <f t="shared" si="4"/>
        <v>0</v>
      </c>
      <c r="R14" s="548"/>
      <c r="S14" s="548"/>
      <c r="T14" s="548"/>
      <c r="U14" s="548"/>
      <c r="V14" s="548"/>
    </row>
    <row r="15" spans="1:29" s="343" customFormat="1">
      <c r="A15" s="818"/>
      <c r="B15" s="822"/>
      <c r="C15" s="548"/>
      <c r="D15" s="548"/>
      <c r="E15" s="543"/>
      <c r="F15" s="543"/>
      <c r="G15" s="548"/>
      <c r="H15" s="549"/>
      <c r="I15" s="545"/>
      <c r="J15" s="548"/>
      <c r="K15" s="545"/>
      <c r="L15" s="548"/>
      <c r="M15" s="545"/>
      <c r="N15" s="548"/>
      <c r="O15" s="545"/>
      <c r="P15" s="550">
        <f t="shared" si="3"/>
        <v>0</v>
      </c>
      <c r="Q15" s="547">
        <f t="shared" si="4"/>
        <v>0</v>
      </c>
      <c r="R15" s="548"/>
      <c r="S15" s="548"/>
      <c r="T15" s="548"/>
      <c r="U15" s="548"/>
      <c r="V15" s="548"/>
    </row>
    <row r="16" spans="1:29" s="436" customFormat="1">
      <c r="A16" s="818"/>
      <c r="B16" s="822"/>
      <c r="C16" s="548"/>
      <c r="D16" s="548"/>
      <c r="E16" s="543"/>
      <c r="F16" s="543"/>
      <c r="G16" s="548"/>
      <c r="H16" s="549"/>
      <c r="I16" s="545"/>
      <c r="J16" s="548"/>
      <c r="K16" s="545"/>
      <c r="L16" s="548"/>
      <c r="M16" s="545"/>
      <c r="N16" s="548"/>
      <c r="O16" s="545"/>
      <c r="P16" s="550">
        <f t="shared" si="3"/>
        <v>0</v>
      </c>
      <c r="Q16" s="547">
        <f t="shared" si="4"/>
        <v>0</v>
      </c>
      <c r="R16" s="548"/>
      <c r="S16" s="548"/>
      <c r="T16" s="548"/>
      <c r="U16" s="548"/>
      <c r="V16" s="548"/>
    </row>
    <row r="17" spans="1:22" s="343" customFormat="1">
      <c r="A17" s="818"/>
      <c r="B17" s="822"/>
      <c r="C17" s="548"/>
      <c r="D17" s="548"/>
      <c r="E17" s="543"/>
      <c r="F17" s="543"/>
      <c r="G17" s="548"/>
      <c r="H17" s="549"/>
      <c r="I17" s="545"/>
      <c r="J17" s="548"/>
      <c r="K17" s="545"/>
      <c r="L17" s="548"/>
      <c r="M17" s="545"/>
      <c r="N17" s="548"/>
      <c r="O17" s="545"/>
      <c r="P17" s="550">
        <f t="shared" si="3"/>
        <v>0</v>
      </c>
      <c r="Q17" s="547">
        <f t="shared" si="4"/>
        <v>0</v>
      </c>
      <c r="R17" s="548"/>
      <c r="S17" s="548"/>
      <c r="T17" s="548"/>
      <c r="U17" s="548"/>
      <c r="V17" s="548"/>
    </row>
    <row r="18" spans="1:22">
      <c r="A18" s="818"/>
      <c r="B18" s="822"/>
      <c r="C18" s="548"/>
      <c r="D18" s="548"/>
      <c r="E18" s="543"/>
      <c r="F18" s="543"/>
      <c r="G18" s="548"/>
      <c r="H18" s="549"/>
      <c r="I18" s="545"/>
      <c r="J18" s="548"/>
      <c r="K18" s="545"/>
      <c r="L18" s="548"/>
      <c r="M18" s="545"/>
      <c r="N18" s="548"/>
      <c r="O18" s="545"/>
      <c r="P18" s="550">
        <f t="shared" si="3"/>
        <v>0</v>
      </c>
      <c r="Q18" s="547">
        <f t="shared" si="4"/>
        <v>0</v>
      </c>
      <c r="R18" s="548"/>
      <c r="S18" s="548"/>
      <c r="T18" s="548"/>
      <c r="U18" s="548"/>
      <c r="V18" s="548"/>
    </row>
    <row r="19" spans="1:22">
      <c r="A19" s="818"/>
      <c r="B19" s="806" t="s">
        <v>1519</v>
      </c>
      <c r="C19" s="548"/>
      <c r="D19" s="548"/>
      <c r="E19" s="543"/>
      <c r="F19" s="548"/>
      <c r="G19" s="548"/>
      <c r="H19" s="548"/>
      <c r="I19" s="545"/>
      <c r="J19" s="548"/>
      <c r="K19" s="545"/>
      <c r="L19" s="548"/>
      <c r="M19" s="545"/>
      <c r="N19" s="548"/>
      <c r="O19" s="545"/>
      <c r="P19" s="550">
        <f t="shared" si="3"/>
        <v>0</v>
      </c>
      <c r="Q19" s="547">
        <f t="shared" si="4"/>
        <v>0</v>
      </c>
      <c r="R19" s="548"/>
      <c r="S19" s="548"/>
      <c r="T19" s="548"/>
      <c r="U19" s="548"/>
      <c r="V19" s="548"/>
    </row>
    <row r="20" spans="1:22">
      <c r="A20" s="818"/>
      <c r="B20" s="806"/>
      <c r="C20" s="548"/>
      <c r="D20" s="548"/>
      <c r="E20" s="543"/>
      <c r="F20" s="548"/>
      <c r="G20" s="548"/>
      <c r="H20" s="549"/>
      <c r="I20" s="545"/>
      <c r="J20" s="548"/>
      <c r="K20" s="545"/>
      <c r="L20" s="548"/>
      <c r="M20" s="545"/>
      <c r="N20" s="548"/>
      <c r="O20" s="545"/>
      <c r="P20" s="550">
        <f t="shared" si="3"/>
        <v>0</v>
      </c>
      <c r="Q20" s="547">
        <f t="shared" si="4"/>
        <v>0</v>
      </c>
      <c r="R20" s="548"/>
      <c r="S20" s="548"/>
      <c r="T20" s="548"/>
      <c r="U20" s="548"/>
      <c r="V20" s="548"/>
    </row>
    <row r="21" spans="1:22" s="343" customFormat="1">
      <c r="A21" s="818"/>
      <c r="B21" s="806"/>
      <c r="C21" s="548"/>
      <c r="D21" s="548"/>
      <c r="E21" s="543"/>
      <c r="F21" s="548"/>
      <c r="G21" s="548"/>
      <c r="H21" s="549"/>
      <c r="I21" s="545"/>
      <c r="J21" s="548"/>
      <c r="K21" s="545"/>
      <c r="L21" s="548"/>
      <c r="M21" s="545"/>
      <c r="N21" s="548"/>
      <c r="O21" s="545"/>
      <c r="P21" s="550">
        <f t="shared" si="3"/>
        <v>0</v>
      </c>
      <c r="Q21" s="547">
        <f t="shared" si="4"/>
        <v>0</v>
      </c>
      <c r="R21" s="548"/>
      <c r="S21" s="548"/>
      <c r="T21" s="548"/>
      <c r="U21" s="548"/>
      <c r="V21" s="548"/>
    </row>
    <row r="22" spans="1:22" s="343" customFormat="1">
      <c r="A22" s="818"/>
      <c r="B22" s="806"/>
      <c r="C22" s="548"/>
      <c r="D22" s="548"/>
      <c r="E22" s="543"/>
      <c r="F22" s="548"/>
      <c r="G22" s="548"/>
      <c r="H22" s="549"/>
      <c r="I22" s="545"/>
      <c r="J22" s="548"/>
      <c r="K22" s="545"/>
      <c r="L22" s="548"/>
      <c r="M22" s="545"/>
      <c r="N22" s="548"/>
      <c r="O22" s="545"/>
      <c r="P22" s="550">
        <f t="shared" si="3"/>
        <v>0</v>
      </c>
      <c r="Q22" s="547">
        <f t="shared" si="4"/>
        <v>0</v>
      </c>
      <c r="R22" s="548"/>
      <c r="S22" s="548"/>
      <c r="T22" s="548"/>
      <c r="U22" s="548"/>
      <c r="V22" s="548"/>
    </row>
    <row r="23" spans="1:22" s="343" customFormat="1">
      <c r="A23" s="818"/>
      <c r="B23" s="806"/>
      <c r="C23" s="548"/>
      <c r="D23" s="548"/>
      <c r="E23" s="543"/>
      <c r="F23" s="548"/>
      <c r="G23" s="548"/>
      <c r="H23" s="549"/>
      <c r="I23" s="545"/>
      <c r="J23" s="548"/>
      <c r="K23" s="545"/>
      <c r="L23" s="548"/>
      <c r="M23" s="545"/>
      <c r="N23" s="548"/>
      <c r="O23" s="545"/>
      <c r="P23" s="550">
        <f t="shared" si="3"/>
        <v>0</v>
      </c>
      <c r="Q23" s="547">
        <f t="shared" si="4"/>
        <v>0</v>
      </c>
      <c r="R23" s="548"/>
      <c r="S23" s="548"/>
      <c r="T23" s="548"/>
      <c r="U23" s="548"/>
      <c r="V23" s="548"/>
    </row>
    <row r="24" spans="1:22" s="343" customFormat="1">
      <c r="A24" s="818"/>
      <c r="B24" s="806"/>
      <c r="C24" s="548"/>
      <c r="D24" s="548"/>
      <c r="E24" s="543"/>
      <c r="F24" s="548"/>
      <c r="G24" s="548"/>
      <c r="H24" s="549"/>
      <c r="I24" s="545"/>
      <c r="J24" s="548"/>
      <c r="K24" s="545"/>
      <c r="L24" s="548"/>
      <c r="M24" s="545"/>
      <c r="N24" s="548"/>
      <c r="O24" s="545"/>
      <c r="P24" s="550">
        <f t="shared" si="3"/>
        <v>0</v>
      </c>
      <c r="Q24" s="547">
        <f t="shared" si="4"/>
        <v>0</v>
      </c>
      <c r="R24" s="548"/>
      <c r="S24" s="548"/>
      <c r="T24" s="548"/>
      <c r="U24" s="548"/>
      <c r="V24" s="548"/>
    </row>
    <row r="25" spans="1:22" s="343" customFormat="1">
      <c r="A25" s="818"/>
      <c r="B25" s="806"/>
      <c r="C25" s="548"/>
      <c r="D25" s="548"/>
      <c r="E25" s="543"/>
      <c r="F25" s="548"/>
      <c r="G25" s="548"/>
      <c r="H25" s="549"/>
      <c r="I25" s="545"/>
      <c r="J25" s="548"/>
      <c r="K25" s="545"/>
      <c r="L25" s="548"/>
      <c r="M25" s="545"/>
      <c r="N25" s="548"/>
      <c r="O25" s="545"/>
      <c r="P25" s="550">
        <f t="shared" si="3"/>
        <v>0</v>
      </c>
      <c r="Q25" s="547">
        <f t="shared" si="4"/>
        <v>0</v>
      </c>
      <c r="R25" s="548"/>
      <c r="S25" s="548"/>
      <c r="T25" s="548"/>
      <c r="U25" s="548"/>
      <c r="V25" s="548"/>
    </row>
    <row r="26" spans="1:22">
      <c r="A26" s="818"/>
      <c r="B26" s="806"/>
      <c r="C26" s="548"/>
      <c r="D26" s="548"/>
      <c r="E26" s="543"/>
      <c r="F26" s="548"/>
      <c r="G26" s="548"/>
      <c r="H26" s="548"/>
      <c r="I26" s="545"/>
      <c r="J26" s="548"/>
      <c r="K26" s="545"/>
      <c r="L26" s="548"/>
      <c r="M26" s="545"/>
      <c r="N26" s="548"/>
      <c r="O26" s="545"/>
      <c r="P26" s="550">
        <f t="shared" si="3"/>
        <v>0</v>
      </c>
      <c r="Q26" s="547">
        <f t="shared" si="4"/>
        <v>0</v>
      </c>
      <c r="R26" s="548"/>
      <c r="S26" s="548"/>
      <c r="T26" s="548"/>
      <c r="U26" s="551"/>
      <c r="V26" s="551"/>
    </row>
    <row r="27" spans="1:22">
      <c r="A27" s="818"/>
      <c r="B27" s="806"/>
      <c r="C27" s="548"/>
      <c r="D27" s="548"/>
      <c r="E27" s="543"/>
      <c r="F27" s="548"/>
      <c r="G27" s="548"/>
      <c r="H27" s="548"/>
      <c r="I27" s="545"/>
      <c r="J27" s="548"/>
      <c r="K27" s="545"/>
      <c r="L27" s="548"/>
      <c r="M27" s="545"/>
      <c r="N27" s="548"/>
      <c r="O27" s="545"/>
      <c r="P27" s="550">
        <f t="shared" si="3"/>
        <v>0</v>
      </c>
      <c r="Q27" s="547">
        <f t="shared" si="4"/>
        <v>0</v>
      </c>
      <c r="R27" s="548"/>
      <c r="S27" s="548"/>
      <c r="T27" s="548"/>
      <c r="U27" s="551"/>
      <c r="V27" s="551"/>
    </row>
    <row r="28" spans="1:22">
      <c r="A28" s="818"/>
      <c r="B28" s="806"/>
      <c r="C28" s="548"/>
      <c r="D28" s="548"/>
      <c r="E28" s="543"/>
      <c r="F28" s="548"/>
      <c r="G28" s="548"/>
      <c r="H28" s="548"/>
      <c r="I28" s="545"/>
      <c r="J28" s="548"/>
      <c r="K28" s="545"/>
      <c r="L28" s="548"/>
      <c r="M28" s="545"/>
      <c r="N28" s="548"/>
      <c r="O28" s="545"/>
      <c r="P28" s="550">
        <f t="shared" si="3"/>
        <v>0</v>
      </c>
      <c r="Q28" s="547">
        <f t="shared" si="4"/>
        <v>0</v>
      </c>
      <c r="R28" s="548"/>
      <c r="S28" s="548"/>
      <c r="T28" s="548"/>
      <c r="U28" s="551"/>
      <c r="V28" s="551"/>
    </row>
    <row r="29" spans="1:22">
      <c r="A29" s="818"/>
      <c r="B29" s="806"/>
      <c r="C29" s="548"/>
      <c r="D29" s="548"/>
      <c r="E29" s="543"/>
      <c r="F29" s="548"/>
      <c r="G29" s="548"/>
      <c r="H29" s="548"/>
      <c r="I29" s="545"/>
      <c r="J29" s="548"/>
      <c r="K29" s="545"/>
      <c r="L29" s="548"/>
      <c r="M29" s="545"/>
      <c r="N29" s="548"/>
      <c r="O29" s="545"/>
      <c r="P29" s="550">
        <f t="shared" si="3"/>
        <v>0</v>
      </c>
      <c r="Q29" s="547">
        <f t="shared" si="4"/>
        <v>0</v>
      </c>
      <c r="R29" s="548"/>
      <c r="S29" s="548"/>
      <c r="T29" s="548"/>
      <c r="U29" s="551"/>
      <c r="V29" s="551"/>
    </row>
    <row r="30" spans="1:22" ht="93.75" customHeight="1">
      <c r="A30" s="818"/>
      <c r="B30" s="806" t="s">
        <v>1520</v>
      </c>
      <c r="C30" s="552" t="s">
        <v>1636</v>
      </c>
      <c r="D30" s="552" t="s">
        <v>1914</v>
      </c>
      <c r="E30" s="553" t="s">
        <v>1677</v>
      </c>
      <c r="F30" s="548" t="s">
        <v>1791</v>
      </c>
      <c r="G30" s="541" t="s">
        <v>1695</v>
      </c>
      <c r="H30" s="554">
        <v>0.25</v>
      </c>
      <c r="I30" s="545">
        <v>0</v>
      </c>
      <c r="J30" s="554">
        <v>0.25</v>
      </c>
      <c r="K30" s="545">
        <v>0</v>
      </c>
      <c r="L30" s="554">
        <v>0.25</v>
      </c>
      <c r="M30" s="545">
        <v>0</v>
      </c>
      <c r="N30" s="554">
        <v>0.25</v>
      </c>
      <c r="O30" s="545">
        <v>0</v>
      </c>
      <c r="P30" s="555">
        <f t="shared" si="3"/>
        <v>1</v>
      </c>
      <c r="Q30" s="547">
        <f t="shared" si="4"/>
        <v>0</v>
      </c>
      <c r="R30" s="541" t="s">
        <v>1918</v>
      </c>
      <c r="S30" s="548" t="s">
        <v>1917</v>
      </c>
      <c r="T30" s="548" t="s">
        <v>1916</v>
      </c>
      <c r="U30" s="556" t="s">
        <v>1915</v>
      </c>
      <c r="V30" s="551"/>
    </row>
    <row r="31" spans="1:22">
      <c r="A31" s="818"/>
      <c r="B31" s="806"/>
      <c r="C31" s="557"/>
      <c r="D31" s="557"/>
      <c r="E31" s="543"/>
      <c r="F31" s="558"/>
      <c r="G31" s="558"/>
      <c r="H31" s="548"/>
      <c r="I31" s="545"/>
      <c r="J31" s="548"/>
      <c r="K31" s="545"/>
      <c r="L31" s="548"/>
      <c r="M31" s="545"/>
      <c r="N31" s="548"/>
      <c r="O31" s="545"/>
      <c r="P31" s="550">
        <f t="shared" si="3"/>
        <v>0</v>
      </c>
      <c r="Q31" s="547">
        <f t="shared" si="4"/>
        <v>0</v>
      </c>
      <c r="R31" s="548"/>
      <c r="S31" s="548"/>
      <c r="T31" s="548"/>
      <c r="U31" s="551"/>
      <c r="V31" s="551"/>
    </row>
    <row r="32" spans="1:22" s="343" customFormat="1">
      <c r="A32" s="818"/>
      <c r="B32" s="806"/>
      <c r="C32" s="557"/>
      <c r="D32" s="557"/>
      <c r="E32" s="543"/>
      <c r="F32" s="558"/>
      <c r="G32" s="558"/>
      <c r="H32" s="548"/>
      <c r="I32" s="545"/>
      <c r="J32" s="548"/>
      <c r="K32" s="545"/>
      <c r="L32" s="548"/>
      <c r="M32" s="545"/>
      <c r="N32" s="548"/>
      <c r="O32" s="545"/>
      <c r="P32" s="550">
        <f t="shared" si="3"/>
        <v>0</v>
      </c>
      <c r="Q32" s="547">
        <f t="shared" si="4"/>
        <v>0</v>
      </c>
      <c r="R32" s="548"/>
      <c r="S32" s="548"/>
      <c r="T32" s="548"/>
      <c r="U32" s="551"/>
      <c r="V32" s="551"/>
    </row>
    <row r="33" spans="1:22" s="343" customFormat="1">
      <c r="A33" s="818"/>
      <c r="B33" s="806"/>
      <c r="C33" s="557"/>
      <c r="D33" s="557"/>
      <c r="E33" s="543"/>
      <c r="F33" s="558"/>
      <c r="G33" s="558"/>
      <c r="H33" s="548"/>
      <c r="I33" s="545"/>
      <c r="J33" s="548"/>
      <c r="K33" s="545"/>
      <c r="L33" s="548"/>
      <c r="M33" s="545"/>
      <c r="N33" s="548"/>
      <c r="O33" s="545"/>
      <c r="P33" s="550">
        <f t="shared" ref="P33:P35" si="5">H33+J33+L33+N33</f>
        <v>0</v>
      </c>
      <c r="Q33" s="547">
        <f t="shared" ref="Q33:Q35" si="6">I33+K33+M33+O33</f>
        <v>0</v>
      </c>
      <c r="R33" s="548"/>
      <c r="S33" s="548"/>
      <c r="T33" s="548"/>
      <c r="U33" s="551"/>
      <c r="V33" s="551"/>
    </row>
    <row r="34" spans="1:22">
      <c r="A34" s="818"/>
      <c r="B34" s="806"/>
      <c r="C34" s="557"/>
      <c r="D34" s="557"/>
      <c r="E34" s="543"/>
      <c r="F34" s="553"/>
      <c r="G34" s="558"/>
      <c r="H34" s="548"/>
      <c r="I34" s="545"/>
      <c r="J34" s="548"/>
      <c r="K34" s="545"/>
      <c r="L34" s="548"/>
      <c r="M34" s="545"/>
      <c r="N34" s="548"/>
      <c r="O34" s="545"/>
      <c r="P34" s="550">
        <f t="shared" si="5"/>
        <v>0</v>
      </c>
      <c r="Q34" s="547">
        <f t="shared" si="6"/>
        <v>0</v>
      </c>
      <c r="R34" s="548"/>
      <c r="S34" s="548"/>
      <c r="T34" s="548"/>
      <c r="U34" s="551"/>
      <c r="V34" s="551"/>
    </row>
    <row r="35" spans="1:22" s="343" customFormat="1">
      <c r="A35" s="818"/>
      <c r="B35" s="806"/>
      <c r="C35" s="557"/>
      <c r="D35" s="557"/>
      <c r="E35" s="543"/>
      <c r="F35" s="553"/>
      <c r="G35" s="558"/>
      <c r="H35" s="548"/>
      <c r="I35" s="545"/>
      <c r="J35" s="548"/>
      <c r="K35" s="545"/>
      <c r="L35" s="548"/>
      <c r="M35" s="545"/>
      <c r="N35" s="548"/>
      <c r="O35" s="545"/>
      <c r="P35" s="550">
        <f t="shared" si="5"/>
        <v>0</v>
      </c>
      <c r="Q35" s="547">
        <f t="shared" si="6"/>
        <v>0</v>
      </c>
      <c r="R35" s="548"/>
      <c r="S35" s="548"/>
      <c r="T35" s="548"/>
      <c r="U35" s="551"/>
      <c r="V35" s="551"/>
    </row>
    <row r="36" spans="1:22">
      <c r="A36" s="819" t="s">
        <v>1345</v>
      </c>
      <c r="B36" s="820"/>
      <c r="C36" s="820"/>
      <c r="D36" s="820"/>
      <c r="E36" s="820"/>
      <c r="F36" s="820"/>
      <c r="G36" s="821"/>
      <c r="H36" s="559">
        <f t="shared" ref="H36:Q36" si="7">SUM(H8:H35)</f>
        <v>5.25</v>
      </c>
      <c r="I36" s="559">
        <f t="shared" si="7"/>
        <v>287141.46000000002</v>
      </c>
      <c r="J36" s="559">
        <f t="shared" si="7"/>
        <v>2.25</v>
      </c>
      <c r="K36" s="559">
        <f t="shared" si="7"/>
        <v>92146.39</v>
      </c>
      <c r="L36" s="559">
        <f t="shared" si="7"/>
        <v>1.25</v>
      </c>
      <c r="M36" s="559">
        <f t="shared" si="7"/>
        <v>77942.63</v>
      </c>
      <c r="N36" s="559">
        <f t="shared" si="7"/>
        <v>3.25</v>
      </c>
      <c r="O36" s="559">
        <f t="shared" si="7"/>
        <v>205792.78</v>
      </c>
      <c r="P36" s="559">
        <f t="shared" si="7"/>
        <v>12</v>
      </c>
      <c r="Q36" s="559">
        <f t="shared" si="7"/>
        <v>663023.26</v>
      </c>
      <c r="R36" s="560"/>
      <c r="S36" s="560"/>
      <c r="T36" s="560"/>
      <c r="U36" s="561"/>
      <c r="V36" s="561"/>
    </row>
    <row r="39" spans="1:22">
      <c r="B39" s="436"/>
    </row>
    <row r="40" spans="1:22">
      <c r="B40" s="436"/>
    </row>
    <row r="41" spans="1:22">
      <c r="B41" s="436"/>
    </row>
    <row r="42" spans="1:22">
      <c r="B42" s="436"/>
    </row>
  </sheetData>
  <mergeCells count="25">
    <mergeCell ref="V4:V6"/>
    <mergeCell ref="A4:A6"/>
    <mergeCell ref="A8:A35"/>
    <mergeCell ref="B30:B35"/>
    <mergeCell ref="A36:G36"/>
    <mergeCell ref="B19:B29"/>
    <mergeCell ref="B8:B18"/>
    <mergeCell ref="F4:F6"/>
    <mergeCell ref="D4:D6"/>
    <mergeCell ref="A1:U1"/>
    <mergeCell ref="A2:U2"/>
    <mergeCell ref="T4:T6"/>
    <mergeCell ref="U4:U6"/>
    <mergeCell ref="H5:I5"/>
    <mergeCell ref="J5:K5"/>
    <mergeCell ref="L5:M5"/>
    <mergeCell ref="N5:O5"/>
    <mergeCell ref="H4:O4"/>
    <mergeCell ref="P4:Q5"/>
    <mergeCell ref="S4:S6"/>
    <mergeCell ref="R4:R6"/>
    <mergeCell ref="G4:G6"/>
    <mergeCell ref="B4:B6"/>
    <mergeCell ref="C4:C6"/>
    <mergeCell ref="E4:E6"/>
  </mergeCells>
  <dataValidations xWindow="265" yWindow="373"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V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$W$1:$AB$1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zoomScale="60" zoomScaleNormal="60" workbookViewId="0">
      <pane ySplit="8" topLeftCell="A9" activePane="bottomLeft" state="frozen"/>
      <selection activeCell="K7" sqref="K7"/>
      <selection pane="bottomLeft" activeCell="E36" sqref="E36"/>
    </sheetView>
  </sheetViews>
  <sheetFormatPr baseColWidth="10" defaultRowHeight="15"/>
  <cols>
    <col min="1" max="1" width="35.7109375" customWidth="1"/>
    <col min="2" max="2" width="35.85546875" customWidth="1"/>
    <col min="3" max="3" width="27.42578125" customWidth="1"/>
    <col min="4" max="4" width="27.42578125" style="436" customWidth="1"/>
    <col min="5" max="7" width="27.42578125" customWidth="1"/>
    <col min="8" max="8" width="15.28515625" customWidth="1"/>
    <col min="9" max="9" width="11.5703125" style="231"/>
    <col min="10" max="10" width="15.28515625" customWidth="1"/>
    <col min="11" max="11" width="18.85546875" style="231" customWidth="1"/>
    <col min="13" max="13" width="11.5703125" style="231"/>
    <col min="15" max="15" width="11.5703125" style="231"/>
    <col min="16" max="16" width="15.28515625" customWidth="1"/>
    <col min="17" max="17" width="18.28515625" style="231" customWidth="1"/>
    <col min="18" max="18" width="14.140625" hidden="1" customWidth="1"/>
    <col min="19" max="21" width="14.140625" customWidth="1"/>
    <col min="22" max="22" width="17" customWidth="1"/>
  </cols>
  <sheetData>
    <row r="1" spans="1:28" ht="24.75" customHeight="1">
      <c r="B1" s="473" t="s">
        <v>1637</v>
      </c>
      <c r="C1" s="473" t="s">
        <v>1638</v>
      </c>
      <c r="D1" s="473" t="s">
        <v>1639</v>
      </c>
      <c r="E1" s="473" t="s">
        <v>1640</v>
      </c>
      <c r="F1" s="824" t="s">
        <v>1355</v>
      </c>
      <c r="G1" s="824"/>
      <c r="H1" s="824"/>
      <c r="I1" s="824"/>
      <c r="J1" s="824"/>
      <c r="K1" s="824"/>
      <c r="L1" s="824"/>
      <c r="M1" s="824"/>
      <c r="N1" s="280"/>
      <c r="O1" s="280"/>
      <c r="P1" s="280"/>
      <c r="Q1" s="280"/>
      <c r="R1" s="280"/>
      <c r="S1" s="280"/>
      <c r="T1" s="280"/>
      <c r="U1" s="280"/>
      <c r="V1" s="280"/>
      <c r="W1" s="280"/>
      <c r="X1" s="280"/>
      <c r="Y1" s="280"/>
      <c r="Z1" s="280"/>
      <c r="AA1" s="280"/>
      <c r="AB1" s="280"/>
    </row>
    <row r="2" spans="1:28" ht="18.75">
      <c r="A2" s="302" t="s">
        <v>1354</v>
      </c>
      <c r="H2" s="280"/>
      <c r="J2" s="280"/>
      <c r="K2" s="280"/>
      <c r="L2" s="280"/>
      <c r="M2" s="280"/>
      <c r="N2" s="280"/>
      <c r="O2" s="280"/>
      <c r="P2" s="280"/>
      <c r="Q2" s="280"/>
      <c r="R2" s="280"/>
      <c r="S2" s="280"/>
      <c r="T2" s="280"/>
      <c r="U2" s="280"/>
      <c r="V2" s="280"/>
      <c r="W2" s="280"/>
      <c r="X2" s="280"/>
      <c r="Y2" s="280"/>
      <c r="Z2" s="280"/>
      <c r="AA2" s="280"/>
      <c r="AB2" s="280"/>
    </row>
    <row r="3" spans="1:28" s="343" customFormat="1" ht="18.75">
      <c r="A3" s="302" t="s">
        <v>1427</v>
      </c>
      <c r="D3" s="436"/>
      <c r="H3" s="280"/>
      <c r="I3" s="231"/>
      <c r="J3" s="280"/>
      <c r="K3" s="280"/>
      <c r="L3" s="280"/>
      <c r="M3" s="280"/>
      <c r="N3" s="280"/>
      <c r="O3" s="280"/>
      <c r="P3" s="280"/>
      <c r="Q3" s="280"/>
      <c r="R3" s="280"/>
      <c r="S3" s="280"/>
      <c r="T3" s="280"/>
      <c r="U3" s="280"/>
      <c r="V3" s="280"/>
      <c r="W3" s="280"/>
      <c r="X3" s="280"/>
      <c r="Y3" s="280"/>
      <c r="Z3" s="280"/>
      <c r="AA3" s="280"/>
      <c r="AB3" s="280"/>
    </row>
    <row r="4" spans="1:28" s="343" customFormat="1" ht="18.75">
      <c r="A4" s="302" t="s">
        <v>1428</v>
      </c>
      <c r="D4" s="436"/>
      <c r="H4" s="280"/>
      <c r="I4" s="231"/>
      <c r="J4" s="280"/>
      <c r="K4" s="280"/>
      <c r="L4" s="280"/>
      <c r="M4" s="280"/>
      <c r="N4" s="280"/>
      <c r="O4" s="280"/>
      <c r="P4" s="280"/>
      <c r="Q4" s="280"/>
      <c r="R4" s="280"/>
      <c r="S4" s="280"/>
      <c r="T4" s="280"/>
      <c r="U4" s="280"/>
      <c r="V4" s="280"/>
      <c r="W4" s="280"/>
      <c r="X4" s="280"/>
      <c r="Y4" s="280"/>
      <c r="Z4" s="280"/>
      <c r="AA4" s="280"/>
      <c r="AB4" s="280"/>
    </row>
    <row r="5" spans="1:28" ht="18.75" customHeight="1">
      <c r="A5" s="811" t="s">
        <v>1429</v>
      </c>
      <c r="B5" s="825"/>
      <c r="C5" s="825"/>
      <c r="D5" s="825"/>
      <c r="E5" s="825"/>
      <c r="F5" s="825"/>
      <c r="G5" s="825"/>
      <c r="H5" s="825"/>
      <c r="I5" s="825"/>
      <c r="J5" s="825"/>
      <c r="K5" s="825"/>
      <c r="L5" s="825"/>
      <c r="M5" s="825"/>
      <c r="N5" s="825"/>
      <c r="O5" s="825"/>
      <c r="P5" s="825"/>
      <c r="Q5" s="825"/>
      <c r="R5" s="825"/>
      <c r="S5" s="825"/>
      <c r="T5" s="825"/>
      <c r="U5" s="825"/>
      <c r="V5" s="825"/>
    </row>
    <row r="6" spans="1:28" ht="15" customHeight="1">
      <c r="A6" s="733" t="s">
        <v>96</v>
      </c>
      <c r="B6" s="735" t="s">
        <v>110</v>
      </c>
      <c r="C6" s="745" t="s">
        <v>1522</v>
      </c>
      <c r="D6" s="745" t="s">
        <v>1523</v>
      </c>
      <c r="E6" s="745" t="s">
        <v>86</v>
      </c>
      <c r="F6" s="745" t="s">
        <v>391</v>
      </c>
      <c r="G6" s="745" t="s">
        <v>87</v>
      </c>
      <c r="H6" s="748" t="s">
        <v>99</v>
      </c>
      <c r="I6" s="750"/>
      <c r="J6" s="750"/>
      <c r="K6" s="750"/>
      <c r="L6" s="750"/>
      <c r="M6" s="750"/>
      <c r="N6" s="750"/>
      <c r="O6" s="749"/>
      <c r="P6" s="754" t="s">
        <v>100</v>
      </c>
      <c r="Q6" s="755"/>
      <c r="R6" s="735" t="s">
        <v>101</v>
      </c>
      <c r="S6" s="735" t="s">
        <v>102</v>
      </c>
      <c r="T6" s="735" t="s">
        <v>109</v>
      </c>
      <c r="U6" s="735" t="s">
        <v>108</v>
      </c>
      <c r="V6" s="751" t="s">
        <v>88</v>
      </c>
    </row>
    <row r="7" spans="1:28" ht="15" customHeight="1">
      <c r="A7" s="733"/>
      <c r="B7" s="733"/>
      <c r="C7" s="746"/>
      <c r="D7" s="746"/>
      <c r="E7" s="746"/>
      <c r="F7" s="746"/>
      <c r="G7" s="746"/>
      <c r="H7" s="748" t="s">
        <v>103</v>
      </c>
      <c r="I7" s="749"/>
      <c r="J7" s="748" t="s">
        <v>104</v>
      </c>
      <c r="K7" s="749"/>
      <c r="L7" s="748" t="s">
        <v>105</v>
      </c>
      <c r="M7" s="749"/>
      <c r="N7" s="748" t="s">
        <v>106</v>
      </c>
      <c r="O7" s="749"/>
      <c r="P7" s="756"/>
      <c r="Q7" s="757"/>
      <c r="R7" s="733"/>
      <c r="S7" s="733"/>
      <c r="T7" s="733"/>
      <c r="U7" s="733"/>
      <c r="V7" s="752"/>
    </row>
    <row r="8" spans="1:28" ht="25.5">
      <c r="A8" s="734"/>
      <c r="B8" s="734"/>
      <c r="C8" s="747"/>
      <c r="D8" s="747"/>
      <c r="E8" s="747"/>
      <c r="F8" s="747"/>
      <c r="G8" s="747"/>
      <c r="H8" s="412" t="s">
        <v>107</v>
      </c>
      <c r="I8" s="412" t="s">
        <v>12</v>
      </c>
      <c r="J8" s="412" t="s">
        <v>107</v>
      </c>
      <c r="K8" s="412" t="s">
        <v>12</v>
      </c>
      <c r="L8" s="412" t="s">
        <v>107</v>
      </c>
      <c r="M8" s="412" t="s">
        <v>12</v>
      </c>
      <c r="N8" s="412" t="s">
        <v>107</v>
      </c>
      <c r="O8" s="412" t="s">
        <v>12</v>
      </c>
      <c r="P8" s="412" t="s">
        <v>107</v>
      </c>
      <c r="Q8" s="412" t="s">
        <v>12</v>
      </c>
      <c r="R8" s="734"/>
      <c r="S8" s="734"/>
      <c r="T8" s="734"/>
      <c r="U8" s="734"/>
      <c r="V8" s="753"/>
    </row>
    <row r="9" spans="1:28" s="343" customFormat="1" ht="15.75">
      <c r="A9" s="413"/>
      <c r="B9" s="414"/>
      <c r="C9" s="415"/>
      <c r="D9" s="415"/>
      <c r="E9" s="415"/>
      <c r="F9" s="416"/>
      <c r="G9" s="415"/>
      <c r="H9" s="417"/>
      <c r="I9" s="417"/>
      <c r="J9" s="417"/>
      <c r="K9" s="417"/>
      <c r="L9" s="417"/>
      <c r="M9" s="417"/>
      <c r="N9" s="417"/>
      <c r="O9" s="417"/>
      <c r="P9" s="417"/>
      <c r="Q9" s="417"/>
      <c r="R9" s="418"/>
      <c r="S9" s="418"/>
      <c r="T9" s="418"/>
      <c r="U9" s="418"/>
      <c r="V9" s="419"/>
    </row>
    <row r="10" spans="1:28" ht="15.75">
      <c r="A10" s="823" t="s">
        <v>1431</v>
      </c>
      <c r="B10" s="823" t="s">
        <v>1430</v>
      </c>
      <c r="C10" s="310"/>
      <c r="D10" s="310"/>
      <c r="E10" s="310"/>
      <c r="F10" s="310"/>
      <c r="G10" s="310"/>
      <c r="H10" s="335"/>
      <c r="I10" s="336"/>
      <c r="J10" s="335"/>
      <c r="K10" s="336"/>
      <c r="L10" s="335"/>
      <c r="M10" s="336"/>
      <c r="N10" s="335"/>
      <c r="O10" s="336"/>
      <c r="P10" s="375">
        <f t="shared" ref="P10:Q10" si="0">H10+J10+L10+N10</f>
        <v>0</v>
      </c>
      <c r="Q10" s="373">
        <f t="shared" si="0"/>
        <v>0</v>
      </c>
      <c r="R10" s="310"/>
      <c r="S10" s="310"/>
      <c r="T10" s="310"/>
      <c r="U10" s="310"/>
      <c r="V10" s="310"/>
    </row>
    <row r="11" spans="1:28" s="343" customFormat="1" ht="15.75">
      <c r="A11" s="823"/>
      <c r="B11" s="823"/>
      <c r="C11" s="310"/>
      <c r="D11" s="310"/>
      <c r="E11" s="310"/>
      <c r="F11" s="310"/>
      <c r="G11" s="310"/>
      <c r="H11" s="335"/>
      <c r="I11" s="336"/>
      <c r="J11" s="335"/>
      <c r="K11" s="336"/>
      <c r="L11" s="335"/>
      <c r="M11" s="336"/>
      <c r="N11" s="335"/>
      <c r="O11" s="336"/>
      <c r="P11" s="375">
        <f t="shared" ref="P11:P28" si="1">H11+J11+L11+N11</f>
        <v>0</v>
      </c>
      <c r="Q11" s="373">
        <f t="shared" ref="Q11:Q28" si="2">I11+K11+M11+O11</f>
        <v>0</v>
      </c>
      <c r="R11" s="310"/>
      <c r="S11" s="310"/>
      <c r="T11" s="310"/>
      <c r="U11" s="310"/>
      <c r="V11" s="310"/>
    </row>
    <row r="12" spans="1:28" s="343" customFormat="1" ht="15.75">
      <c r="A12" s="823"/>
      <c r="B12" s="823"/>
      <c r="C12" s="310"/>
      <c r="D12" s="310"/>
      <c r="E12" s="310"/>
      <c r="F12" s="310"/>
      <c r="G12" s="310"/>
      <c r="H12" s="335"/>
      <c r="I12" s="336"/>
      <c r="J12" s="335"/>
      <c r="K12" s="336"/>
      <c r="L12" s="335"/>
      <c r="M12" s="336"/>
      <c r="N12" s="335"/>
      <c r="O12" s="336"/>
      <c r="P12" s="375">
        <f t="shared" si="1"/>
        <v>0</v>
      </c>
      <c r="Q12" s="373">
        <f t="shared" si="2"/>
        <v>0</v>
      </c>
      <c r="R12" s="310"/>
      <c r="S12" s="310"/>
      <c r="T12" s="310"/>
      <c r="U12" s="310"/>
      <c r="V12" s="310"/>
    </row>
    <row r="13" spans="1:28" s="343" customFormat="1" ht="15.75">
      <c r="A13" s="823"/>
      <c r="B13" s="823"/>
      <c r="C13" s="310"/>
      <c r="D13" s="310"/>
      <c r="E13" s="310"/>
      <c r="F13" s="310"/>
      <c r="G13" s="310"/>
      <c r="H13" s="335"/>
      <c r="I13" s="336"/>
      <c r="J13" s="335"/>
      <c r="K13" s="336"/>
      <c r="L13" s="335"/>
      <c r="M13" s="336"/>
      <c r="N13" s="335"/>
      <c r="O13" s="336"/>
      <c r="P13" s="375">
        <f t="shared" si="1"/>
        <v>0</v>
      </c>
      <c r="Q13" s="373">
        <f t="shared" si="2"/>
        <v>0</v>
      </c>
      <c r="R13" s="310"/>
      <c r="S13" s="310"/>
      <c r="T13" s="310"/>
      <c r="U13" s="310"/>
      <c r="V13" s="310"/>
    </row>
    <row r="14" spans="1:28" s="343" customFormat="1" ht="15.75">
      <c r="A14" s="823"/>
      <c r="B14" s="823"/>
      <c r="C14" s="310"/>
      <c r="D14" s="310"/>
      <c r="E14" s="310"/>
      <c r="F14" s="310"/>
      <c r="G14" s="310"/>
      <c r="H14" s="335"/>
      <c r="I14" s="336"/>
      <c r="J14" s="335"/>
      <c r="K14" s="336"/>
      <c r="L14" s="335"/>
      <c r="M14" s="336"/>
      <c r="N14" s="335"/>
      <c r="O14" s="336"/>
      <c r="P14" s="375">
        <f t="shared" si="1"/>
        <v>0</v>
      </c>
      <c r="Q14" s="373">
        <f t="shared" si="2"/>
        <v>0</v>
      </c>
      <c r="R14" s="310"/>
      <c r="S14" s="310"/>
      <c r="T14" s="310"/>
      <c r="U14" s="310"/>
      <c r="V14" s="310"/>
    </row>
    <row r="15" spans="1:28" s="343" customFormat="1" ht="15.75">
      <c r="A15" s="823"/>
      <c r="B15" s="823"/>
      <c r="C15" s="310"/>
      <c r="D15" s="310"/>
      <c r="E15" s="310"/>
      <c r="F15" s="310"/>
      <c r="G15" s="310"/>
      <c r="H15" s="335"/>
      <c r="I15" s="336"/>
      <c r="J15" s="335"/>
      <c r="K15" s="336"/>
      <c r="L15" s="335"/>
      <c r="M15" s="336"/>
      <c r="N15" s="335"/>
      <c r="O15" s="336"/>
      <c r="P15" s="375">
        <f t="shared" si="1"/>
        <v>0</v>
      </c>
      <c r="Q15" s="373">
        <f t="shared" si="2"/>
        <v>0</v>
      </c>
      <c r="R15" s="310"/>
      <c r="S15" s="310"/>
      <c r="T15" s="310"/>
      <c r="U15" s="310"/>
      <c r="V15" s="310"/>
    </row>
    <row r="16" spans="1:28" ht="15.75">
      <c r="A16" s="823"/>
      <c r="B16" s="823"/>
      <c r="C16" s="310"/>
      <c r="D16" s="310"/>
      <c r="E16" s="310"/>
      <c r="F16" s="310"/>
      <c r="G16" s="310"/>
      <c r="H16" s="335"/>
      <c r="I16" s="336"/>
      <c r="J16" s="335"/>
      <c r="K16" s="336"/>
      <c r="L16" s="335"/>
      <c r="M16" s="336"/>
      <c r="N16" s="335"/>
      <c r="O16" s="336"/>
      <c r="P16" s="375">
        <f t="shared" si="1"/>
        <v>0</v>
      </c>
      <c r="Q16" s="373">
        <f t="shared" si="2"/>
        <v>0</v>
      </c>
      <c r="R16" s="310"/>
      <c r="S16" s="310"/>
      <c r="T16" s="310"/>
      <c r="U16" s="310"/>
      <c r="V16" s="310"/>
    </row>
    <row r="17" spans="1:22" s="343" customFormat="1" ht="15.75">
      <c r="A17" s="808" t="s">
        <v>1433</v>
      </c>
      <c r="B17" s="808" t="s">
        <v>116</v>
      </c>
      <c r="C17" s="310"/>
      <c r="D17" s="310"/>
      <c r="E17" s="310"/>
      <c r="F17" s="310"/>
      <c r="G17" s="310"/>
      <c r="H17" s="335"/>
      <c r="I17" s="336"/>
      <c r="J17" s="335"/>
      <c r="K17" s="336"/>
      <c r="L17" s="335"/>
      <c r="M17" s="336"/>
      <c r="N17" s="335"/>
      <c r="O17" s="336"/>
      <c r="P17" s="375">
        <f t="shared" si="1"/>
        <v>0</v>
      </c>
      <c r="Q17" s="373">
        <f t="shared" si="2"/>
        <v>0</v>
      </c>
      <c r="R17" s="310"/>
      <c r="S17" s="310"/>
      <c r="T17" s="310"/>
      <c r="U17" s="310"/>
      <c r="V17" s="310"/>
    </row>
    <row r="18" spans="1:22" s="343" customFormat="1" ht="15.75">
      <c r="A18" s="809"/>
      <c r="B18" s="809"/>
      <c r="C18" s="310"/>
      <c r="D18" s="310"/>
      <c r="E18" s="310"/>
      <c r="F18" s="310"/>
      <c r="G18" s="310"/>
      <c r="H18" s="335"/>
      <c r="I18" s="336"/>
      <c r="J18" s="335"/>
      <c r="K18" s="336"/>
      <c r="L18" s="335"/>
      <c r="M18" s="336"/>
      <c r="N18" s="335"/>
      <c r="O18" s="336"/>
      <c r="P18" s="375">
        <f t="shared" si="1"/>
        <v>0</v>
      </c>
      <c r="Q18" s="373">
        <f t="shared" si="2"/>
        <v>0</v>
      </c>
      <c r="R18" s="310"/>
      <c r="S18" s="310"/>
      <c r="T18" s="310"/>
      <c r="U18" s="310"/>
      <c r="V18" s="310"/>
    </row>
    <row r="19" spans="1:22" s="343" customFormat="1" ht="15.75">
      <c r="A19" s="809"/>
      <c r="B19" s="809"/>
      <c r="C19" s="310"/>
      <c r="D19" s="310"/>
      <c r="E19" s="310"/>
      <c r="F19" s="310"/>
      <c r="G19" s="310"/>
      <c r="H19" s="335"/>
      <c r="I19" s="336"/>
      <c r="J19" s="335"/>
      <c r="K19" s="336"/>
      <c r="L19" s="335"/>
      <c r="M19" s="336"/>
      <c r="N19" s="335"/>
      <c r="O19" s="336"/>
      <c r="P19" s="375">
        <f t="shared" si="1"/>
        <v>0</v>
      </c>
      <c r="Q19" s="373">
        <f t="shared" si="2"/>
        <v>0</v>
      </c>
      <c r="R19" s="310"/>
      <c r="S19" s="310"/>
      <c r="T19" s="310"/>
      <c r="U19" s="310"/>
      <c r="V19" s="310"/>
    </row>
    <row r="20" spans="1:22" s="343" customFormat="1" ht="15.75">
      <c r="A20" s="809"/>
      <c r="B20" s="809"/>
      <c r="C20" s="310"/>
      <c r="D20" s="310"/>
      <c r="E20" s="310"/>
      <c r="F20" s="310"/>
      <c r="G20" s="310"/>
      <c r="H20" s="335"/>
      <c r="I20" s="336"/>
      <c r="J20" s="335"/>
      <c r="K20" s="336"/>
      <c r="L20" s="335"/>
      <c r="M20" s="336"/>
      <c r="N20" s="335"/>
      <c r="O20" s="336"/>
      <c r="P20" s="375">
        <f t="shared" si="1"/>
        <v>0</v>
      </c>
      <c r="Q20" s="373">
        <f t="shared" si="2"/>
        <v>0</v>
      </c>
      <c r="R20" s="310"/>
      <c r="S20" s="310"/>
      <c r="T20" s="310"/>
      <c r="U20" s="310"/>
      <c r="V20" s="310"/>
    </row>
    <row r="21" spans="1:22" s="343" customFormat="1" ht="15.75">
      <c r="A21" s="809"/>
      <c r="B21" s="809"/>
      <c r="C21" s="310"/>
      <c r="D21" s="310"/>
      <c r="E21" s="310"/>
      <c r="F21" s="310"/>
      <c r="G21" s="310"/>
      <c r="H21" s="335"/>
      <c r="I21" s="336"/>
      <c r="J21" s="335"/>
      <c r="K21" s="336"/>
      <c r="L21" s="335"/>
      <c r="M21" s="336"/>
      <c r="N21" s="335"/>
      <c r="O21" s="336"/>
      <c r="P21" s="375">
        <f t="shared" si="1"/>
        <v>0</v>
      </c>
      <c r="Q21" s="373">
        <f t="shared" si="2"/>
        <v>0</v>
      </c>
      <c r="R21" s="310"/>
      <c r="S21" s="310"/>
      <c r="T21" s="310"/>
      <c r="U21" s="310"/>
      <c r="V21" s="310"/>
    </row>
    <row r="22" spans="1:22" s="343" customFormat="1" ht="15.75">
      <c r="A22" s="810"/>
      <c r="B22" s="810"/>
      <c r="C22" s="310"/>
      <c r="D22" s="310"/>
      <c r="E22" s="310"/>
      <c r="F22" s="310"/>
      <c r="G22" s="310"/>
      <c r="H22" s="335"/>
      <c r="I22" s="336"/>
      <c r="J22" s="335"/>
      <c r="K22" s="336"/>
      <c r="L22" s="335"/>
      <c r="M22" s="336"/>
      <c r="N22" s="335"/>
      <c r="O22" s="336"/>
      <c r="P22" s="375">
        <f t="shared" si="1"/>
        <v>0</v>
      </c>
      <c r="Q22" s="373">
        <f t="shared" si="2"/>
        <v>0</v>
      </c>
      <c r="R22" s="310"/>
      <c r="S22" s="310"/>
      <c r="T22" s="310"/>
      <c r="U22" s="310"/>
      <c r="V22" s="310"/>
    </row>
    <row r="23" spans="1:22" s="343" customFormat="1" ht="15.75">
      <c r="A23" s="823" t="s">
        <v>1434</v>
      </c>
      <c r="B23" s="808"/>
      <c r="C23" s="310"/>
      <c r="D23" s="310"/>
      <c r="E23" s="310"/>
      <c r="F23" s="310"/>
      <c r="G23" s="310"/>
      <c r="H23" s="335"/>
      <c r="I23" s="336"/>
      <c r="J23" s="335"/>
      <c r="K23" s="336"/>
      <c r="L23" s="335"/>
      <c r="M23" s="336"/>
      <c r="N23" s="335"/>
      <c r="O23" s="336"/>
      <c r="P23" s="375">
        <f t="shared" si="1"/>
        <v>0</v>
      </c>
      <c r="Q23" s="373">
        <f t="shared" si="2"/>
        <v>0</v>
      </c>
      <c r="R23" s="310"/>
      <c r="S23" s="310"/>
      <c r="T23" s="310"/>
      <c r="U23" s="310"/>
      <c r="V23" s="310"/>
    </row>
    <row r="24" spans="1:22" s="343" customFormat="1" ht="15.75">
      <c r="A24" s="823"/>
      <c r="B24" s="809"/>
      <c r="C24" s="310"/>
      <c r="D24" s="310"/>
      <c r="E24" s="310"/>
      <c r="F24" s="310"/>
      <c r="G24" s="310"/>
      <c r="H24" s="335"/>
      <c r="I24" s="336"/>
      <c r="J24" s="335"/>
      <c r="K24" s="336"/>
      <c r="L24" s="335"/>
      <c r="M24" s="336"/>
      <c r="N24" s="335"/>
      <c r="O24" s="336"/>
      <c r="P24" s="375">
        <f t="shared" si="1"/>
        <v>0</v>
      </c>
      <c r="Q24" s="373">
        <f t="shared" si="2"/>
        <v>0</v>
      </c>
      <c r="R24" s="310"/>
      <c r="S24" s="310"/>
      <c r="T24" s="310"/>
      <c r="U24" s="310"/>
      <c r="V24" s="310"/>
    </row>
    <row r="25" spans="1:22" s="343" customFormat="1" ht="15.75">
      <c r="A25" s="823"/>
      <c r="B25" s="809"/>
      <c r="C25" s="310"/>
      <c r="D25" s="310"/>
      <c r="E25" s="310"/>
      <c r="F25" s="310"/>
      <c r="G25" s="310"/>
      <c r="H25" s="335"/>
      <c r="I25" s="336"/>
      <c r="J25" s="335"/>
      <c r="K25" s="336"/>
      <c r="L25" s="335"/>
      <c r="M25" s="336"/>
      <c r="N25" s="335"/>
      <c r="O25" s="336"/>
      <c r="P25" s="375">
        <f t="shared" si="1"/>
        <v>0</v>
      </c>
      <c r="Q25" s="373">
        <f t="shared" si="2"/>
        <v>0</v>
      </c>
      <c r="R25" s="310"/>
      <c r="S25" s="310"/>
      <c r="T25" s="310"/>
      <c r="U25" s="310"/>
      <c r="V25" s="310"/>
    </row>
    <row r="26" spans="1:22" s="343" customFormat="1" ht="15.75">
      <c r="A26" s="823"/>
      <c r="B26" s="809"/>
      <c r="C26" s="310"/>
      <c r="D26" s="310"/>
      <c r="E26" s="310"/>
      <c r="F26" s="310"/>
      <c r="G26" s="310"/>
      <c r="H26" s="335"/>
      <c r="I26" s="336"/>
      <c r="J26" s="335"/>
      <c r="K26" s="336"/>
      <c r="L26" s="335"/>
      <c r="M26" s="336"/>
      <c r="N26" s="335"/>
      <c r="O26" s="336"/>
      <c r="P26" s="375">
        <f t="shared" si="1"/>
        <v>0</v>
      </c>
      <c r="Q26" s="373">
        <f t="shared" si="2"/>
        <v>0</v>
      </c>
      <c r="R26" s="310"/>
      <c r="S26" s="310"/>
      <c r="T26" s="310"/>
      <c r="U26" s="310"/>
      <c r="V26" s="310"/>
    </row>
    <row r="27" spans="1:22" s="343" customFormat="1" ht="15.75">
      <c r="A27" s="823"/>
      <c r="B27" s="809"/>
      <c r="C27" s="310"/>
      <c r="D27" s="310"/>
      <c r="E27" s="310"/>
      <c r="F27" s="310"/>
      <c r="G27" s="310"/>
      <c r="H27" s="335"/>
      <c r="I27" s="336"/>
      <c r="J27" s="335"/>
      <c r="K27" s="336"/>
      <c r="L27" s="335"/>
      <c r="M27" s="336"/>
      <c r="N27" s="335"/>
      <c r="O27" s="336"/>
      <c r="P27" s="375">
        <f t="shared" si="1"/>
        <v>0</v>
      </c>
      <c r="Q27" s="373">
        <f t="shared" si="2"/>
        <v>0</v>
      </c>
      <c r="R27" s="310"/>
      <c r="S27" s="310"/>
      <c r="T27" s="310"/>
      <c r="U27" s="310"/>
      <c r="V27" s="310"/>
    </row>
    <row r="28" spans="1:22" ht="15.75">
      <c r="A28" s="823"/>
      <c r="B28" s="810"/>
      <c r="C28" s="310"/>
      <c r="D28" s="310"/>
      <c r="E28" s="310"/>
      <c r="F28" s="310"/>
      <c r="G28" s="310"/>
      <c r="H28" s="310"/>
      <c r="I28" s="336"/>
      <c r="J28" s="310"/>
      <c r="K28" s="336"/>
      <c r="L28" s="310"/>
      <c r="M28" s="336"/>
      <c r="N28" s="310"/>
      <c r="O28" s="336"/>
      <c r="P28" s="375">
        <f t="shared" si="1"/>
        <v>0</v>
      </c>
      <c r="Q28" s="373">
        <f t="shared" si="2"/>
        <v>0</v>
      </c>
      <c r="R28" s="310"/>
      <c r="S28" s="71"/>
      <c r="T28" s="310"/>
      <c r="U28" s="310"/>
      <c r="V28" s="310"/>
    </row>
    <row r="29" spans="1:22" ht="15.75">
      <c r="A29" s="285"/>
      <c r="B29" s="286"/>
      <c r="C29" s="286"/>
      <c r="D29" s="286"/>
      <c r="E29" s="285" t="s">
        <v>1432</v>
      </c>
      <c r="F29" s="286"/>
      <c r="G29" s="287"/>
      <c r="H29" s="75">
        <f t="shared" ref="H29:Q29" si="3">SUM(H10:H28)</f>
        <v>0</v>
      </c>
      <c r="I29" s="233">
        <f t="shared" si="3"/>
        <v>0</v>
      </c>
      <c r="J29" s="75">
        <f t="shared" si="3"/>
        <v>0</v>
      </c>
      <c r="K29" s="233">
        <f t="shared" si="3"/>
        <v>0</v>
      </c>
      <c r="L29" s="75">
        <f t="shared" si="3"/>
        <v>0</v>
      </c>
      <c r="M29" s="233">
        <f t="shared" si="3"/>
        <v>0</v>
      </c>
      <c r="N29" s="75">
        <f t="shared" si="3"/>
        <v>0</v>
      </c>
      <c r="O29" s="233">
        <f t="shared" si="3"/>
        <v>0</v>
      </c>
      <c r="P29" s="233">
        <f t="shared" si="3"/>
        <v>0</v>
      </c>
      <c r="Q29" s="233">
        <f t="shared" si="3"/>
        <v>0</v>
      </c>
      <c r="R29" s="68"/>
      <c r="S29" s="68"/>
      <c r="T29" s="68"/>
      <c r="U29" s="68"/>
      <c r="V29" s="68"/>
    </row>
    <row r="32" spans="1:22">
      <c r="C32" s="436"/>
    </row>
    <row r="33" spans="3:3">
      <c r="C33" s="436"/>
    </row>
    <row r="34" spans="3:3">
      <c r="C34" s="436"/>
    </row>
    <row r="35" spans="3:3">
      <c r="C35" s="436"/>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60" zoomScaleNormal="60" workbookViewId="0">
      <pane ySplit="8" topLeftCell="A9" activePane="bottomLeft" state="frozen"/>
      <selection activeCell="K7" sqref="K7"/>
      <selection pane="bottomLeft" activeCell="E18" sqref="E18"/>
    </sheetView>
  </sheetViews>
  <sheetFormatPr baseColWidth="10" defaultRowHeight="15"/>
  <cols>
    <col min="1" max="1" width="35.7109375" style="343" customWidth="1"/>
    <col min="2" max="2" width="35.85546875" style="343" customWidth="1"/>
    <col min="3" max="3" width="27.42578125" style="343" customWidth="1"/>
    <col min="4" max="4" width="27.42578125" style="436" customWidth="1"/>
    <col min="5" max="7" width="27.42578125" style="343" customWidth="1"/>
    <col min="8" max="8" width="15.28515625" style="343" customWidth="1"/>
    <col min="9" max="9" width="11.42578125" style="231"/>
    <col min="10" max="10" width="15.28515625" style="343" customWidth="1"/>
    <col min="11" max="11" width="18.85546875" style="231" customWidth="1"/>
    <col min="12" max="12" width="11.42578125" style="343"/>
    <col min="13" max="13" width="11.42578125" style="231"/>
    <col min="14" max="14" width="11.42578125" style="343"/>
    <col min="15" max="15" width="11.42578125" style="231"/>
    <col min="16" max="16" width="15.28515625" style="343" customWidth="1"/>
    <col min="17" max="17" width="18.28515625" style="231" customWidth="1"/>
    <col min="18" max="20" width="14.140625" style="343" customWidth="1"/>
    <col min="21" max="21" width="17" style="343" customWidth="1"/>
    <col min="22" max="16384" width="11.42578125" style="343"/>
  </cols>
  <sheetData>
    <row r="1" spans="1:42" ht="24.75" customHeight="1">
      <c r="A1" s="381"/>
      <c r="B1" s="381"/>
      <c r="C1" s="381"/>
      <c r="D1" s="381"/>
      <c r="E1" s="381"/>
      <c r="F1" s="826" t="s">
        <v>1479</v>
      </c>
      <c r="G1" s="826"/>
      <c r="H1" s="826"/>
      <c r="I1" s="826"/>
      <c r="J1" s="826"/>
      <c r="K1" s="826"/>
      <c r="L1" s="826"/>
      <c r="M1" s="826"/>
      <c r="N1" s="382"/>
      <c r="O1" s="436" t="s">
        <v>1641</v>
      </c>
      <c r="P1" s="436" t="s">
        <v>1642</v>
      </c>
      <c r="Q1" s="436" t="s">
        <v>1643</v>
      </c>
      <c r="R1" s="436" t="s">
        <v>1644</v>
      </c>
      <c r="S1" s="436" t="s">
        <v>1645</v>
      </c>
      <c r="T1" s="436" t="s">
        <v>1646</v>
      </c>
      <c r="U1" s="436" t="s">
        <v>1647</v>
      </c>
      <c r="V1" s="436" t="s">
        <v>1648</v>
      </c>
      <c r="W1" s="436" t="s">
        <v>1649</v>
      </c>
      <c r="X1" s="436" t="s">
        <v>1650</v>
      </c>
      <c r="Y1" s="436" t="s">
        <v>1651</v>
      </c>
      <c r="Z1" s="436" t="s">
        <v>1652</v>
      </c>
      <c r="AA1" s="436" t="s">
        <v>1653</v>
      </c>
      <c r="AB1" s="436" t="s">
        <v>1654</v>
      </c>
      <c r="AC1" s="436" t="s">
        <v>1655</v>
      </c>
      <c r="AD1" s="436" t="s">
        <v>1656</v>
      </c>
      <c r="AE1" s="436" t="s">
        <v>1657</v>
      </c>
      <c r="AF1" s="381"/>
      <c r="AG1" s="381"/>
      <c r="AH1" s="381"/>
      <c r="AI1" s="381"/>
      <c r="AJ1" s="381"/>
      <c r="AK1" s="381"/>
      <c r="AL1" s="381"/>
      <c r="AM1" s="381"/>
      <c r="AN1" s="381"/>
      <c r="AO1" s="381"/>
      <c r="AP1" s="381"/>
    </row>
    <row r="2" spans="1:42" ht="18.75">
      <c r="A2" s="380" t="s">
        <v>1354</v>
      </c>
      <c r="B2" s="381"/>
      <c r="C2" s="381"/>
      <c r="D2" s="381"/>
      <c r="E2" s="381"/>
      <c r="F2" s="381"/>
      <c r="G2" s="381"/>
      <c r="H2" s="382"/>
      <c r="I2" s="383"/>
      <c r="J2" s="382"/>
      <c r="K2" s="382"/>
      <c r="L2" s="382"/>
      <c r="M2" s="382"/>
      <c r="N2" s="382"/>
      <c r="O2" s="382"/>
      <c r="P2" s="382"/>
      <c r="Q2" s="382"/>
      <c r="R2" s="382"/>
      <c r="S2" s="382"/>
      <c r="T2" s="382"/>
      <c r="U2" s="382"/>
      <c r="V2" s="382"/>
      <c r="W2" s="382"/>
      <c r="X2" s="382"/>
      <c r="Y2" s="382"/>
      <c r="Z2" s="382"/>
      <c r="AA2" s="382"/>
      <c r="AB2" s="381"/>
      <c r="AC2" s="381"/>
      <c r="AD2" s="381"/>
      <c r="AE2" s="381"/>
      <c r="AF2" s="381"/>
      <c r="AG2" s="381"/>
      <c r="AH2" s="381"/>
      <c r="AI2" s="381"/>
      <c r="AJ2" s="381"/>
      <c r="AK2" s="381"/>
      <c r="AL2" s="381"/>
      <c r="AM2" s="381"/>
      <c r="AN2" s="381"/>
      <c r="AO2" s="381"/>
      <c r="AP2" s="381"/>
    </row>
    <row r="3" spans="1:42" ht="18.75">
      <c r="A3" s="380" t="s">
        <v>1485</v>
      </c>
      <c r="B3" s="381"/>
      <c r="C3" s="381"/>
      <c r="D3" s="381"/>
      <c r="E3" s="381"/>
      <c r="F3" s="381"/>
      <c r="G3" s="381"/>
      <c r="H3" s="382"/>
      <c r="I3" s="383"/>
      <c r="J3" s="382"/>
      <c r="K3" s="382"/>
      <c r="L3" s="382"/>
      <c r="M3" s="382"/>
      <c r="N3" s="382"/>
      <c r="O3" s="382"/>
      <c r="P3" s="382"/>
      <c r="Q3" s="382"/>
      <c r="R3" s="382"/>
      <c r="S3" s="382"/>
      <c r="T3" s="382"/>
      <c r="U3" s="382"/>
      <c r="V3" s="382"/>
      <c r="W3" s="382"/>
      <c r="X3" s="382"/>
      <c r="Y3" s="382"/>
      <c r="Z3" s="382"/>
      <c r="AA3" s="382"/>
      <c r="AB3" s="381"/>
      <c r="AC3" s="381"/>
      <c r="AD3" s="381"/>
      <c r="AE3" s="381"/>
      <c r="AF3" s="381"/>
      <c r="AG3" s="381"/>
      <c r="AH3" s="381"/>
      <c r="AI3" s="381"/>
      <c r="AJ3" s="381"/>
      <c r="AK3" s="381"/>
      <c r="AL3" s="381"/>
      <c r="AM3" s="381"/>
      <c r="AN3" s="381"/>
      <c r="AO3" s="381"/>
      <c r="AP3" s="381"/>
    </row>
    <row r="4" spans="1:42" s="381" customFormat="1" ht="18.75">
      <c r="A4" s="380" t="s">
        <v>1496</v>
      </c>
      <c r="H4" s="382"/>
      <c r="I4" s="383"/>
      <c r="J4" s="382"/>
      <c r="K4" s="382"/>
      <c r="L4" s="382"/>
      <c r="M4" s="382"/>
      <c r="N4" s="382"/>
      <c r="O4" s="382"/>
      <c r="P4" s="382"/>
      <c r="Q4" s="382"/>
      <c r="R4" s="382"/>
      <c r="S4" s="382"/>
      <c r="T4" s="382"/>
      <c r="U4" s="382"/>
      <c r="V4" s="382"/>
      <c r="W4" s="382"/>
      <c r="X4" s="382"/>
      <c r="Y4" s="382"/>
      <c r="Z4" s="382"/>
      <c r="AA4" s="382"/>
    </row>
    <row r="5" spans="1:42" s="381" customFormat="1" ht="18.75" customHeight="1">
      <c r="A5" s="384" t="s">
        <v>1486</v>
      </c>
      <c r="B5" s="385"/>
      <c r="C5" s="385"/>
      <c r="D5" s="385"/>
      <c r="E5" s="385"/>
      <c r="F5" s="385"/>
      <c r="G5" s="385"/>
      <c r="H5" s="385"/>
      <c r="I5" s="385"/>
      <c r="J5" s="385"/>
      <c r="K5" s="385"/>
      <c r="L5" s="385"/>
      <c r="M5" s="385"/>
      <c r="N5" s="385"/>
      <c r="O5" s="385"/>
      <c r="P5" s="385"/>
      <c r="Q5" s="385"/>
      <c r="R5" s="385"/>
      <c r="S5" s="385"/>
      <c r="T5" s="385"/>
      <c r="U5" s="385"/>
    </row>
    <row r="6" spans="1:42" ht="15" customHeight="1">
      <c r="A6" s="733" t="s">
        <v>96</v>
      </c>
      <c r="B6" s="735" t="s">
        <v>110</v>
      </c>
      <c r="C6" s="745" t="s">
        <v>1522</v>
      </c>
      <c r="D6" s="745" t="s">
        <v>1523</v>
      </c>
      <c r="E6" s="745" t="s">
        <v>86</v>
      </c>
      <c r="F6" s="745" t="s">
        <v>391</v>
      </c>
      <c r="G6" s="745" t="s">
        <v>87</v>
      </c>
      <c r="H6" s="748" t="s">
        <v>99</v>
      </c>
      <c r="I6" s="750"/>
      <c r="J6" s="750"/>
      <c r="K6" s="750"/>
      <c r="L6" s="750"/>
      <c r="M6" s="750"/>
      <c r="N6" s="750"/>
      <c r="O6" s="749"/>
      <c r="P6" s="754" t="s">
        <v>100</v>
      </c>
      <c r="Q6" s="755"/>
      <c r="R6" s="735" t="s">
        <v>102</v>
      </c>
      <c r="S6" s="735" t="s">
        <v>109</v>
      </c>
      <c r="T6" s="735" t="s">
        <v>108</v>
      </c>
      <c r="U6" s="751" t="s">
        <v>88</v>
      </c>
    </row>
    <row r="7" spans="1:42" ht="15" customHeight="1">
      <c r="A7" s="733"/>
      <c r="B7" s="733"/>
      <c r="C7" s="746"/>
      <c r="D7" s="746"/>
      <c r="E7" s="746"/>
      <c r="F7" s="746"/>
      <c r="G7" s="746"/>
      <c r="H7" s="748" t="s">
        <v>103</v>
      </c>
      <c r="I7" s="749"/>
      <c r="J7" s="748" t="s">
        <v>104</v>
      </c>
      <c r="K7" s="749"/>
      <c r="L7" s="748" t="s">
        <v>105</v>
      </c>
      <c r="M7" s="749"/>
      <c r="N7" s="748" t="s">
        <v>106</v>
      </c>
      <c r="O7" s="749"/>
      <c r="P7" s="756"/>
      <c r="Q7" s="757"/>
      <c r="R7" s="733"/>
      <c r="S7" s="733"/>
      <c r="T7" s="733"/>
      <c r="U7" s="752"/>
    </row>
    <row r="8" spans="1:42" ht="25.5">
      <c r="A8" s="734"/>
      <c r="B8" s="734"/>
      <c r="C8" s="747"/>
      <c r="D8" s="747"/>
      <c r="E8" s="747"/>
      <c r="F8" s="747"/>
      <c r="G8" s="747"/>
      <c r="H8" s="412" t="s">
        <v>107</v>
      </c>
      <c r="I8" s="412" t="s">
        <v>12</v>
      </c>
      <c r="J8" s="412" t="s">
        <v>107</v>
      </c>
      <c r="K8" s="412" t="s">
        <v>12</v>
      </c>
      <c r="L8" s="412" t="s">
        <v>107</v>
      </c>
      <c r="M8" s="412" t="s">
        <v>12</v>
      </c>
      <c r="N8" s="412" t="s">
        <v>107</v>
      </c>
      <c r="O8" s="412" t="s">
        <v>12</v>
      </c>
      <c r="P8" s="412" t="s">
        <v>107</v>
      </c>
      <c r="Q8" s="412" t="s">
        <v>12</v>
      </c>
      <c r="R8" s="734"/>
      <c r="S8" s="734"/>
      <c r="T8" s="734"/>
      <c r="U8" s="753"/>
    </row>
    <row r="9" spans="1:42" ht="15.75">
      <c r="A9" s="413"/>
      <c r="B9" s="414"/>
      <c r="C9" s="415"/>
      <c r="D9" s="415"/>
      <c r="E9" s="415"/>
      <c r="F9" s="416"/>
      <c r="G9" s="415"/>
      <c r="H9" s="417"/>
      <c r="I9" s="417"/>
      <c r="J9" s="417"/>
      <c r="K9" s="417"/>
      <c r="L9" s="417"/>
      <c r="M9" s="417"/>
      <c r="N9" s="417"/>
      <c r="O9" s="417"/>
      <c r="P9" s="417"/>
      <c r="Q9" s="417"/>
      <c r="R9" s="418"/>
      <c r="S9" s="418"/>
      <c r="T9" s="418"/>
      <c r="U9" s="419"/>
    </row>
    <row r="10" spans="1:42" ht="15.75" customHeight="1">
      <c r="A10" s="808" t="s">
        <v>1487</v>
      </c>
      <c r="B10" s="808" t="s">
        <v>1488</v>
      </c>
      <c r="C10" s="310"/>
      <c r="D10" s="310"/>
      <c r="E10" s="310"/>
      <c r="F10" s="310"/>
      <c r="G10" s="310"/>
      <c r="H10" s="335"/>
      <c r="I10" s="336"/>
      <c r="J10" s="335"/>
      <c r="K10" s="336"/>
      <c r="L10" s="335"/>
      <c r="M10" s="336"/>
      <c r="N10" s="335"/>
      <c r="O10" s="336"/>
      <c r="P10" s="375">
        <f t="shared" ref="P10:Q62" si="0">H10+J10+L10+N10</f>
        <v>0</v>
      </c>
      <c r="Q10" s="373">
        <f t="shared" si="0"/>
        <v>0</v>
      </c>
      <c r="R10" s="310"/>
      <c r="S10" s="310"/>
      <c r="T10" s="310"/>
      <c r="U10" s="310"/>
    </row>
    <row r="11" spans="1:42" ht="15.75">
      <c r="A11" s="809"/>
      <c r="B11" s="809"/>
      <c r="C11" s="310"/>
      <c r="D11" s="310"/>
      <c r="E11" s="310"/>
      <c r="F11" s="310"/>
      <c r="G11" s="310"/>
      <c r="H11" s="335"/>
      <c r="I11" s="336"/>
      <c r="J11" s="335"/>
      <c r="K11" s="336"/>
      <c r="L11" s="335"/>
      <c r="M11" s="336"/>
      <c r="N11" s="335"/>
      <c r="O11" s="336"/>
      <c r="P11" s="375">
        <f t="shared" si="0"/>
        <v>0</v>
      </c>
      <c r="Q11" s="373">
        <f t="shared" si="0"/>
        <v>0</v>
      </c>
      <c r="R11" s="310"/>
      <c r="S11" s="310"/>
      <c r="T11" s="310"/>
      <c r="U11" s="310"/>
    </row>
    <row r="12" spans="1:42" ht="15.75">
      <c r="A12" s="809"/>
      <c r="B12" s="809"/>
      <c r="C12" s="310"/>
      <c r="D12" s="310"/>
      <c r="E12" s="310"/>
      <c r="F12" s="310"/>
      <c r="G12" s="310"/>
      <c r="H12" s="335"/>
      <c r="I12" s="336"/>
      <c r="J12" s="335"/>
      <c r="K12" s="336"/>
      <c r="L12" s="335"/>
      <c r="M12" s="336"/>
      <c r="N12" s="335"/>
      <c r="O12" s="336"/>
      <c r="P12" s="375">
        <f t="shared" si="0"/>
        <v>0</v>
      </c>
      <c r="Q12" s="373">
        <f t="shared" si="0"/>
        <v>0</v>
      </c>
      <c r="R12" s="310"/>
      <c r="S12" s="310"/>
      <c r="T12" s="310"/>
      <c r="U12" s="310"/>
    </row>
    <row r="13" spans="1:42" ht="15.75">
      <c r="A13" s="809"/>
      <c r="B13" s="809"/>
      <c r="C13" s="310"/>
      <c r="D13" s="310"/>
      <c r="E13" s="310"/>
      <c r="F13" s="310"/>
      <c r="G13" s="310"/>
      <c r="H13" s="335"/>
      <c r="I13" s="336"/>
      <c r="J13" s="335"/>
      <c r="K13" s="336"/>
      <c r="L13" s="335"/>
      <c r="M13" s="336"/>
      <c r="N13" s="335"/>
      <c r="O13" s="336"/>
      <c r="P13" s="375">
        <f t="shared" ref="P13:P25" si="1">H13+J13+L13+N13</f>
        <v>0</v>
      </c>
      <c r="Q13" s="373">
        <f t="shared" ref="Q13:Q25" si="2">I13+K13+M13+O13</f>
        <v>0</v>
      </c>
      <c r="R13" s="310"/>
      <c r="S13" s="310"/>
      <c r="T13" s="310"/>
      <c r="U13" s="310"/>
    </row>
    <row r="14" spans="1:42" ht="15.75">
      <c r="A14" s="809"/>
      <c r="B14" s="809"/>
      <c r="C14" s="310"/>
      <c r="D14" s="310"/>
      <c r="E14" s="310"/>
      <c r="F14" s="310"/>
      <c r="G14" s="310"/>
      <c r="H14" s="335"/>
      <c r="I14" s="336"/>
      <c r="J14" s="335"/>
      <c r="K14" s="336"/>
      <c r="L14" s="335"/>
      <c r="M14" s="336"/>
      <c r="N14" s="335"/>
      <c r="O14" s="336"/>
      <c r="P14" s="375">
        <f t="shared" si="1"/>
        <v>0</v>
      </c>
      <c r="Q14" s="373">
        <f t="shared" si="2"/>
        <v>0</v>
      </c>
      <c r="R14" s="310"/>
      <c r="S14" s="310"/>
      <c r="T14" s="310"/>
      <c r="U14" s="310"/>
    </row>
    <row r="15" spans="1:42" ht="15.75">
      <c r="A15" s="809"/>
      <c r="B15" s="809"/>
      <c r="C15" s="310"/>
      <c r="D15" s="310"/>
      <c r="E15" s="310"/>
      <c r="F15" s="310"/>
      <c r="G15" s="310"/>
      <c r="H15" s="335"/>
      <c r="I15" s="336"/>
      <c r="J15" s="335"/>
      <c r="K15" s="336"/>
      <c r="L15" s="335"/>
      <c r="M15" s="336"/>
      <c r="N15" s="335"/>
      <c r="O15" s="336"/>
      <c r="P15" s="375">
        <f t="shared" si="1"/>
        <v>0</v>
      </c>
      <c r="Q15" s="373">
        <f t="shared" si="2"/>
        <v>0</v>
      </c>
      <c r="R15" s="310"/>
      <c r="S15" s="310"/>
      <c r="T15" s="310"/>
      <c r="U15" s="310"/>
    </row>
    <row r="16" spans="1:42" ht="15.75">
      <c r="A16" s="809"/>
      <c r="B16" s="809"/>
      <c r="C16" s="310"/>
      <c r="D16" s="310"/>
      <c r="E16" s="310"/>
      <c r="F16" s="310"/>
      <c r="G16" s="310"/>
      <c r="H16" s="335"/>
      <c r="I16" s="336"/>
      <c r="J16" s="335"/>
      <c r="K16" s="336"/>
      <c r="L16" s="335"/>
      <c r="M16" s="336"/>
      <c r="N16" s="335"/>
      <c r="O16" s="336"/>
      <c r="P16" s="375">
        <f t="shared" si="1"/>
        <v>0</v>
      </c>
      <c r="Q16" s="373">
        <f t="shared" si="2"/>
        <v>0</v>
      </c>
      <c r="R16" s="310"/>
      <c r="S16" s="310"/>
      <c r="T16" s="310"/>
      <c r="U16" s="310"/>
    </row>
    <row r="17" spans="1:21" ht="15.75">
      <c r="A17" s="809"/>
      <c r="B17" s="810"/>
      <c r="C17" s="310"/>
      <c r="D17" s="310"/>
      <c r="E17" s="310"/>
      <c r="F17" s="310"/>
      <c r="G17" s="310"/>
      <c r="H17" s="335"/>
      <c r="I17" s="336"/>
      <c r="J17" s="335"/>
      <c r="K17" s="336"/>
      <c r="L17" s="335"/>
      <c r="M17" s="336"/>
      <c r="N17" s="335"/>
      <c r="O17" s="336"/>
      <c r="P17" s="375">
        <f t="shared" si="1"/>
        <v>0</v>
      </c>
      <c r="Q17" s="373">
        <f t="shared" si="2"/>
        <v>0</v>
      </c>
      <c r="R17" s="310"/>
      <c r="S17" s="310"/>
      <c r="T17" s="310"/>
      <c r="U17" s="310"/>
    </row>
    <row r="18" spans="1:21" ht="15.75">
      <c r="A18" s="809"/>
      <c r="B18" s="808" t="s">
        <v>1489</v>
      </c>
      <c r="C18" s="310"/>
      <c r="D18" s="310"/>
      <c r="E18" s="310"/>
      <c r="F18" s="310"/>
      <c r="G18" s="310"/>
      <c r="H18" s="335"/>
      <c r="I18" s="336"/>
      <c r="J18" s="335"/>
      <c r="K18" s="336"/>
      <c r="L18" s="335"/>
      <c r="M18" s="336"/>
      <c r="N18" s="335"/>
      <c r="O18" s="336"/>
      <c r="P18" s="375">
        <f t="shared" si="1"/>
        <v>0</v>
      </c>
      <c r="Q18" s="373">
        <f t="shared" si="2"/>
        <v>0</v>
      </c>
      <c r="R18" s="310"/>
      <c r="S18" s="310"/>
      <c r="T18" s="310"/>
      <c r="U18" s="310"/>
    </row>
    <row r="19" spans="1:21" ht="15.75">
      <c r="A19" s="809"/>
      <c r="B19" s="809"/>
      <c r="C19" s="310"/>
      <c r="D19" s="310"/>
      <c r="E19" s="310"/>
      <c r="F19" s="310"/>
      <c r="G19" s="310"/>
      <c r="H19" s="335"/>
      <c r="I19" s="336"/>
      <c r="J19" s="335"/>
      <c r="K19" s="336"/>
      <c r="L19" s="335"/>
      <c r="M19" s="336"/>
      <c r="N19" s="335"/>
      <c r="O19" s="336"/>
      <c r="P19" s="375"/>
      <c r="Q19" s="373"/>
      <c r="R19" s="310"/>
      <c r="S19" s="310"/>
      <c r="T19" s="310"/>
      <c r="U19" s="310"/>
    </row>
    <row r="20" spans="1:21" ht="15.75">
      <c r="A20" s="809"/>
      <c r="B20" s="809"/>
      <c r="C20" s="310"/>
      <c r="D20" s="310"/>
      <c r="E20" s="310"/>
      <c r="F20" s="310"/>
      <c r="G20" s="310"/>
      <c r="H20" s="335"/>
      <c r="I20" s="336"/>
      <c r="J20" s="335"/>
      <c r="K20" s="336"/>
      <c r="L20" s="335"/>
      <c r="M20" s="336"/>
      <c r="N20" s="335"/>
      <c r="O20" s="336"/>
      <c r="P20" s="375"/>
      <c r="Q20" s="373"/>
      <c r="R20" s="310"/>
      <c r="S20" s="310"/>
      <c r="T20" s="310"/>
      <c r="U20" s="310"/>
    </row>
    <row r="21" spans="1:21" ht="15.75">
      <c r="A21" s="809"/>
      <c r="B21" s="809"/>
      <c r="C21" s="310"/>
      <c r="D21" s="310"/>
      <c r="E21" s="310"/>
      <c r="F21" s="310"/>
      <c r="G21" s="310"/>
      <c r="H21" s="335"/>
      <c r="I21" s="336"/>
      <c r="J21" s="335"/>
      <c r="K21" s="336"/>
      <c r="L21" s="335"/>
      <c r="M21" s="336"/>
      <c r="N21" s="335"/>
      <c r="O21" s="336"/>
      <c r="P21" s="375"/>
      <c r="Q21" s="373"/>
      <c r="R21" s="310"/>
      <c r="S21" s="310"/>
      <c r="T21" s="310"/>
      <c r="U21" s="310"/>
    </row>
    <row r="22" spans="1:21" ht="15.75">
      <c r="A22" s="809"/>
      <c r="B22" s="809"/>
      <c r="C22" s="310"/>
      <c r="D22" s="310"/>
      <c r="E22" s="310"/>
      <c r="F22" s="310"/>
      <c r="G22" s="310"/>
      <c r="H22" s="335"/>
      <c r="I22" s="336"/>
      <c r="J22" s="335"/>
      <c r="K22" s="336"/>
      <c r="L22" s="335"/>
      <c r="M22" s="336"/>
      <c r="N22" s="335"/>
      <c r="O22" s="336"/>
      <c r="P22" s="375"/>
      <c r="Q22" s="373"/>
      <c r="R22" s="310"/>
      <c r="S22" s="310"/>
      <c r="T22" s="310"/>
      <c r="U22" s="310"/>
    </row>
    <row r="23" spans="1:21" ht="15.75">
      <c r="A23" s="809"/>
      <c r="B23" s="809"/>
      <c r="C23" s="310"/>
      <c r="D23" s="310"/>
      <c r="E23" s="310"/>
      <c r="F23" s="310"/>
      <c r="G23" s="310"/>
      <c r="H23" s="335"/>
      <c r="I23" s="336"/>
      <c r="J23" s="335"/>
      <c r="K23" s="336"/>
      <c r="L23" s="335"/>
      <c r="M23" s="336"/>
      <c r="N23" s="335"/>
      <c r="O23" s="336"/>
      <c r="P23" s="375">
        <f t="shared" si="1"/>
        <v>0</v>
      </c>
      <c r="Q23" s="373">
        <f t="shared" si="2"/>
        <v>0</v>
      </c>
      <c r="R23" s="310"/>
      <c r="S23" s="310"/>
      <c r="T23" s="310"/>
      <c r="U23" s="310"/>
    </row>
    <row r="24" spans="1:21" ht="15.75">
      <c r="A24" s="809"/>
      <c r="B24" s="810"/>
      <c r="C24" s="310"/>
      <c r="D24" s="310"/>
      <c r="E24" s="310"/>
      <c r="F24" s="310"/>
      <c r="G24" s="310"/>
      <c r="H24" s="335"/>
      <c r="I24" s="336"/>
      <c r="J24" s="335"/>
      <c r="K24" s="336"/>
      <c r="L24" s="335"/>
      <c r="M24" s="336"/>
      <c r="N24" s="335"/>
      <c r="O24" s="336"/>
      <c r="P24" s="375">
        <f t="shared" si="1"/>
        <v>0</v>
      </c>
      <c r="Q24" s="373">
        <f t="shared" si="2"/>
        <v>0</v>
      </c>
      <c r="R24" s="310"/>
      <c r="S24" s="310"/>
      <c r="T24" s="310"/>
      <c r="U24" s="310"/>
    </row>
    <row r="25" spans="1:21" ht="15.75">
      <c r="A25" s="809"/>
      <c r="B25" s="808" t="s">
        <v>1490</v>
      </c>
      <c r="C25" s="310"/>
      <c r="D25" s="310"/>
      <c r="E25" s="310"/>
      <c r="F25" s="310"/>
      <c r="G25" s="310"/>
      <c r="H25" s="335"/>
      <c r="I25" s="336"/>
      <c r="J25" s="335"/>
      <c r="K25" s="336"/>
      <c r="L25" s="335"/>
      <c r="M25" s="336"/>
      <c r="N25" s="335"/>
      <c r="O25" s="336"/>
      <c r="P25" s="375">
        <f t="shared" si="1"/>
        <v>0</v>
      </c>
      <c r="Q25" s="373">
        <f t="shared" si="2"/>
        <v>0</v>
      </c>
      <c r="R25" s="310"/>
      <c r="S25" s="310"/>
      <c r="T25" s="310"/>
      <c r="U25" s="310"/>
    </row>
    <row r="26" spans="1:21" ht="15.75">
      <c r="A26" s="809"/>
      <c r="B26" s="809"/>
      <c r="C26" s="310"/>
      <c r="D26" s="310"/>
      <c r="E26" s="310"/>
      <c r="F26" s="310"/>
      <c r="G26" s="310"/>
      <c r="H26" s="335"/>
      <c r="I26" s="336"/>
      <c r="J26" s="335"/>
      <c r="K26" s="336"/>
      <c r="L26" s="335"/>
      <c r="M26" s="336"/>
      <c r="N26" s="335"/>
      <c r="O26" s="336"/>
      <c r="P26" s="375">
        <f t="shared" si="0"/>
        <v>0</v>
      </c>
      <c r="Q26" s="373">
        <f t="shared" si="0"/>
        <v>0</v>
      </c>
      <c r="R26" s="310"/>
      <c r="S26" s="310"/>
      <c r="T26" s="310"/>
      <c r="U26" s="310"/>
    </row>
    <row r="27" spans="1:21" ht="15.75">
      <c r="A27" s="809"/>
      <c r="B27" s="809"/>
      <c r="C27" s="310"/>
      <c r="D27" s="310"/>
      <c r="E27" s="310"/>
      <c r="F27" s="310"/>
      <c r="G27" s="310"/>
      <c r="H27" s="335"/>
      <c r="I27" s="336"/>
      <c r="J27" s="335"/>
      <c r="K27" s="336"/>
      <c r="L27" s="335"/>
      <c r="M27" s="336"/>
      <c r="N27" s="335"/>
      <c r="O27" s="336"/>
      <c r="P27" s="375">
        <f t="shared" si="0"/>
        <v>0</v>
      </c>
      <c r="Q27" s="373">
        <f t="shared" si="0"/>
        <v>0</v>
      </c>
      <c r="R27" s="310"/>
      <c r="S27" s="310"/>
      <c r="T27" s="310"/>
      <c r="U27" s="310"/>
    </row>
    <row r="28" spans="1:21" ht="15.75">
      <c r="A28" s="809"/>
      <c r="B28" s="810"/>
      <c r="C28" s="310"/>
      <c r="D28" s="310"/>
      <c r="E28" s="310"/>
      <c r="F28" s="310"/>
      <c r="G28" s="310"/>
      <c r="H28" s="335"/>
      <c r="I28" s="336"/>
      <c r="J28" s="335"/>
      <c r="K28" s="336"/>
      <c r="L28" s="335"/>
      <c r="M28" s="336"/>
      <c r="N28" s="335"/>
      <c r="O28" s="336"/>
      <c r="P28" s="375">
        <f t="shared" si="0"/>
        <v>0</v>
      </c>
      <c r="Q28" s="373">
        <f t="shared" si="0"/>
        <v>0</v>
      </c>
      <c r="R28" s="310"/>
      <c r="S28" s="310"/>
      <c r="T28" s="310"/>
      <c r="U28" s="310"/>
    </row>
    <row r="29" spans="1:21" ht="15.75">
      <c r="A29" s="809"/>
      <c r="B29" s="808" t="s">
        <v>1491</v>
      </c>
      <c r="C29" s="310"/>
      <c r="D29" s="310"/>
      <c r="E29" s="310"/>
      <c r="F29" s="310"/>
      <c r="G29" s="310"/>
      <c r="H29" s="335"/>
      <c r="I29" s="336"/>
      <c r="J29" s="335"/>
      <c r="K29" s="336"/>
      <c r="L29" s="335"/>
      <c r="M29" s="336"/>
      <c r="N29" s="335"/>
      <c r="O29" s="336"/>
      <c r="P29" s="375">
        <f t="shared" si="0"/>
        <v>0</v>
      </c>
      <c r="Q29" s="373">
        <f t="shared" si="0"/>
        <v>0</v>
      </c>
      <c r="R29" s="310"/>
      <c r="S29" s="310"/>
      <c r="T29" s="310"/>
      <c r="U29" s="310"/>
    </row>
    <row r="30" spans="1:21" ht="15.75">
      <c r="A30" s="809"/>
      <c r="B30" s="809"/>
      <c r="C30" s="310"/>
      <c r="D30" s="310"/>
      <c r="E30" s="310"/>
      <c r="F30" s="310"/>
      <c r="G30" s="310"/>
      <c r="H30" s="335"/>
      <c r="I30" s="336"/>
      <c r="J30" s="335"/>
      <c r="K30" s="336"/>
      <c r="L30" s="335"/>
      <c r="M30" s="336"/>
      <c r="N30" s="335"/>
      <c r="O30" s="336"/>
      <c r="P30" s="375">
        <f t="shared" si="0"/>
        <v>0</v>
      </c>
      <c r="Q30" s="373">
        <f t="shared" si="0"/>
        <v>0</v>
      </c>
      <c r="R30" s="310"/>
      <c r="S30" s="310"/>
      <c r="T30" s="310"/>
      <c r="U30" s="310"/>
    </row>
    <row r="31" spans="1:21" ht="15.75">
      <c r="A31" s="809"/>
      <c r="B31" s="809"/>
      <c r="C31" s="310"/>
      <c r="D31" s="310"/>
      <c r="E31" s="310"/>
      <c r="F31" s="310"/>
      <c r="G31" s="310"/>
      <c r="H31" s="335"/>
      <c r="I31" s="336"/>
      <c r="J31" s="335"/>
      <c r="K31" s="336"/>
      <c r="L31" s="335"/>
      <c r="M31" s="336"/>
      <c r="N31" s="335"/>
      <c r="O31" s="336"/>
      <c r="P31" s="375"/>
      <c r="Q31" s="373"/>
      <c r="R31" s="310"/>
      <c r="S31" s="310"/>
      <c r="T31" s="310"/>
      <c r="U31" s="310"/>
    </row>
    <row r="32" spans="1:21" ht="15.75">
      <c r="A32" s="809"/>
      <c r="B32" s="809"/>
      <c r="C32" s="310"/>
      <c r="D32" s="310"/>
      <c r="E32" s="310"/>
      <c r="F32" s="310"/>
      <c r="G32" s="310"/>
      <c r="H32" s="335"/>
      <c r="I32" s="336"/>
      <c r="J32" s="335"/>
      <c r="K32" s="336"/>
      <c r="L32" s="335"/>
      <c r="M32" s="336"/>
      <c r="N32" s="335"/>
      <c r="O32" s="336"/>
      <c r="P32" s="375"/>
      <c r="Q32" s="373"/>
      <c r="R32" s="310"/>
      <c r="S32" s="310"/>
      <c r="T32" s="310"/>
      <c r="U32" s="310"/>
    </row>
    <row r="33" spans="1:21" ht="15.75">
      <c r="A33" s="809"/>
      <c r="B33" s="809"/>
      <c r="C33" s="310"/>
      <c r="D33" s="310"/>
      <c r="E33" s="310"/>
      <c r="F33" s="310"/>
      <c r="G33" s="310"/>
      <c r="H33" s="335"/>
      <c r="I33" s="336"/>
      <c r="J33" s="335"/>
      <c r="K33" s="336"/>
      <c r="L33" s="335"/>
      <c r="M33" s="336"/>
      <c r="N33" s="335"/>
      <c r="O33" s="336"/>
      <c r="P33" s="375"/>
      <c r="Q33" s="373"/>
      <c r="R33" s="310"/>
      <c r="S33" s="310"/>
      <c r="T33" s="310"/>
      <c r="U33" s="310"/>
    </row>
    <row r="34" spans="1:21" ht="15.75">
      <c r="A34" s="809"/>
      <c r="B34" s="809"/>
      <c r="C34" s="310"/>
      <c r="D34" s="310"/>
      <c r="E34" s="310"/>
      <c r="F34" s="310"/>
      <c r="G34" s="310"/>
      <c r="H34" s="335"/>
      <c r="I34" s="336"/>
      <c r="J34" s="335"/>
      <c r="K34" s="336"/>
      <c r="L34" s="335"/>
      <c r="M34" s="336"/>
      <c r="N34" s="335"/>
      <c r="O34" s="336"/>
      <c r="P34" s="375"/>
      <c r="Q34" s="373"/>
      <c r="R34" s="310"/>
      <c r="S34" s="310"/>
      <c r="T34" s="310"/>
      <c r="U34" s="310"/>
    </row>
    <row r="35" spans="1:21" ht="15.75">
      <c r="A35" s="809"/>
      <c r="B35" s="809"/>
      <c r="C35" s="310"/>
      <c r="D35" s="310"/>
      <c r="E35" s="310"/>
      <c r="F35" s="310"/>
      <c r="G35" s="310"/>
      <c r="H35" s="335"/>
      <c r="I35" s="336"/>
      <c r="J35" s="335"/>
      <c r="K35" s="336"/>
      <c r="L35" s="335"/>
      <c r="M35" s="336"/>
      <c r="N35" s="335"/>
      <c r="O35" s="336"/>
      <c r="P35" s="375">
        <f t="shared" si="0"/>
        <v>0</v>
      </c>
      <c r="Q35" s="373">
        <f t="shared" si="0"/>
        <v>0</v>
      </c>
      <c r="R35" s="310"/>
      <c r="S35" s="310"/>
      <c r="T35" s="310"/>
      <c r="U35" s="310"/>
    </row>
    <row r="36" spans="1:21" ht="15.75">
      <c r="A36" s="809"/>
      <c r="B36" s="809"/>
      <c r="C36" s="310"/>
      <c r="D36" s="310"/>
      <c r="E36" s="310"/>
      <c r="F36" s="310"/>
      <c r="G36" s="310"/>
      <c r="H36" s="335"/>
      <c r="I36" s="336"/>
      <c r="J36" s="335"/>
      <c r="K36" s="336"/>
      <c r="L36" s="335"/>
      <c r="M36" s="336"/>
      <c r="N36" s="335"/>
      <c r="O36" s="336"/>
      <c r="P36" s="375"/>
      <c r="Q36" s="373"/>
      <c r="R36" s="310"/>
      <c r="S36" s="310"/>
      <c r="T36" s="310"/>
      <c r="U36" s="310"/>
    </row>
    <row r="37" spans="1:21" ht="15.75">
      <c r="A37" s="809"/>
      <c r="B37" s="809"/>
      <c r="C37" s="310"/>
      <c r="D37" s="310"/>
      <c r="E37" s="310"/>
      <c r="F37" s="310"/>
      <c r="G37" s="310"/>
      <c r="H37" s="335"/>
      <c r="I37" s="336"/>
      <c r="J37" s="335"/>
      <c r="K37" s="336"/>
      <c r="L37" s="335"/>
      <c r="M37" s="336"/>
      <c r="N37" s="335"/>
      <c r="O37" s="336"/>
      <c r="P37" s="375"/>
      <c r="Q37" s="373"/>
      <c r="R37" s="310"/>
      <c r="S37" s="310"/>
      <c r="T37" s="310"/>
      <c r="U37" s="310"/>
    </row>
    <row r="38" spans="1:21" ht="15.75">
      <c r="A38" s="809"/>
      <c r="B38" s="809"/>
      <c r="C38" s="310"/>
      <c r="D38" s="310"/>
      <c r="E38" s="310"/>
      <c r="F38" s="310"/>
      <c r="G38" s="310"/>
      <c r="H38" s="335"/>
      <c r="I38" s="336"/>
      <c r="J38" s="335"/>
      <c r="K38" s="336"/>
      <c r="L38" s="335"/>
      <c r="M38" s="336"/>
      <c r="N38" s="335"/>
      <c r="O38" s="336"/>
      <c r="P38" s="375"/>
      <c r="Q38" s="373"/>
      <c r="R38" s="310"/>
      <c r="S38" s="310"/>
      <c r="T38" s="310"/>
      <c r="U38" s="310"/>
    </row>
    <row r="39" spans="1:21" ht="15.75">
      <c r="A39" s="809"/>
      <c r="B39" s="809"/>
      <c r="C39" s="310"/>
      <c r="D39" s="310"/>
      <c r="E39" s="310"/>
      <c r="F39" s="310"/>
      <c r="G39" s="310"/>
      <c r="H39" s="335"/>
      <c r="I39" s="336"/>
      <c r="J39" s="335"/>
      <c r="K39" s="336"/>
      <c r="L39" s="335"/>
      <c r="M39" s="336"/>
      <c r="N39" s="335"/>
      <c r="O39" s="336"/>
      <c r="P39" s="375"/>
      <c r="Q39" s="373"/>
      <c r="R39" s="310"/>
      <c r="S39" s="310"/>
      <c r="T39" s="310"/>
      <c r="U39" s="310"/>
    </row>
    <row r="40" spans="1:21" ht="15.75">
      <c r="A40" s="810"/>
      <c r="B40" s="810"/>
      <c r="C40" s="310"/>
      <c r="D40" s="310"/>
      <c r="E40" s="310"/>
      <c r="F40" s="310"/>
      <c r="G40" s="310"/>
      <c r="H40" s="335"/>
      <c r="I40" s="336"/>
      <c r="J40" s="335"/>
      <c r="K40" s="336"/>
      <c r="L40" s="335"/>
      <c r="M40" s="336"/>
      <c r="N40" s="335"/>
      <c r="O40" s="336"/>
      <c r="P40" s="375"/>
      <c r="Q40" s="373"/>
      <c r="R40" s="310"/>
      <c r="S40" s="310"/>
      <c r="T40" s="310"/>
      <c r="U40" s="310"/>
    </row>
    <row r="41" spans="1:21" ht="15.75">
      <c r="A41" s="808" t="s">
        <v>1492</v>
      </c>
      <c r="B41" s="808" t="s">
        <v>1493</v>
      </c>
      <c r="C41" s="310"/>
      <c r="D41" s="310"/>
      <c r="E41" s="310"/>
      <c r="F41" s="310"/>
      <c r="G41" s="310"/>
      <c r="H41" s="335"/>
      <c r="I41" s="336"/>
      <c r="J41" s="335"/>
      <c r="K41" s="336"/>
      <c r="L41" s="335"/>
      <c r="M41" s="336"/>
      <c r="N41" s="335"/>
      <c r="O41" s="336"/>
      <c r="P41" s="375"/>
      <c r="Q41" s="373"/>
      <c r="R41" s="310"/>
      <c r="S41" s="310"/>
      <c r="T41" s="310"/>
      <c r="U41" s="310"/>
    </row>
    <row r="42" spans="1:21" ht="15.75">
      <c r="A42" s="809"/>
      <c r="B42" s="809"/>
      <c r="C42" s="310"/>
      <c r="D42" s="310"/>
      <c r="E42" s="310"/>
      <c r="F42" s="310"/>
      <c r="G42" s="310"/>
      <c r="H42" s="335"/>
      <c r="I42" s="336"/>
      <c r="J42" s="335"/>
      <c r="K42" s="336"/>
      <c r="L42" s="335"/>
      <c r="M42" s="336"/>
      <c r="N42" s="335"/>
      <c r="O42" s="336"/>
      <c r="P42" s="375"/>
      <c r="Q42" s="373"/>
      <c r="R42" s="310"/>
      <c r="S42" s="310"/>
      <c r="T42" s="310"/>
      <c r="U42" s="310"/>
    </row>
    <row r="43" spans="1:21" ht="15.75">
      <c r="A43" s="809"/>
      <c r="B43" s="809"/>
      <c r="C43" s="310"/>
      <c r="D43" s="310"/>
      <c r="E43" s="310"/>
      <c r="F43" s="310"/>
      <c r="G43" s="310"/>
      <c r="H43" s="335"/>
      <c r="I43" s="336"/>
      <c r="J43" s="335"/>
      <c r="K43" s="336"/>
      <c r="L43" s="335"/>
      <c r="M43" s="336"/>
      <c r="N43" s="335"/>
      <c r="O43" s="336"/>
      <c r="P43" s="375"/>
      <c r="Q43" s="373"/>
      <c r="R43" s="310"/>
      <c r="S43" s="310"/>
      <c r="T43" s="310"/>
      <c r="U43" s="310"/>
    </row>
    <row r="44" spans="1:21" ht="15.75">
      <c r="A44" s="809"/>
      <c r="B44" s="809"/>
      <c r="C44" s="310"/>
      <c r="D44" s="310"/>
      <c r="E44" s="310"/>
      <c r="F44" s="310"/>
      <c r="G44" s="310"/>
      <c r="H44" s="335"/>
      <c r="I44" s="336"/>
      <c r="J44" s="335"/>
      <c r="K44" s="336"/>
      <c r="L44" s="335"/>
      <c r="M44" s="336"/>
      <c r="N44" s="335"/>
      <c r="O44" s="336"/>
      <c r="P44" s="375"/>
      <c r="Q44" s="373"/>
      <c r="R44" s="310"/>
      <c r="S44" s="310"/>
      <c r="T44" s="310"/>
      <c r="U44" s="310"/>
    </row>
    <row r="45" spans="1:21" ht="15.75">
      <c r="A45" s="809"/>
      <c r="B45" s="809"/>
      <c r="C45" s="310"/>
      <c r="D45" s="310"/>
      <c r="E45" s="310"/>
      <c r="F45" s="310"/>
      <c r="G45" s="310"/>
      <c r="H45" s="335"/>
      <c r="I45" s="336"/>
      <c r="J45" s="335"/>
      <c r="K45" s="336"/>
      <c r="L45" s="335"/>
      <c r="M45" s="336"/>
      <c r="N45" s="335"/>
      <c r="O45" s="336"/>
      <c r="P45" s="375"/>
      <c r="Q45" s="373"/>
      <c r="R45" s="310"/>
      <c r="S45" s="310"/>
      <c r="T45" s="310"/>
      <c r="U45" s="310"/>
    </row>
    <row r="46" spans="1:21" ht="15.75">
      <c r="A46" s="809"/>
      <c r="B46" s="809"/>
      <c r="C46" s="310"/>
      <c r="D46" s="310"/>
      <c r="E46" s="310"/>
      <c r="F46" s="310"/>
      <c r="G46" s="310"/>
      <c r="H46" s="335"/>
      <c r="I46" s="336"/>
      <c r="J46" s="335"/>
      <c r="K46" s="336"/>
      <c r="L46" s="335"/>
      <c r="M46" s="336"/>
      <c r="N46" s="335"/>
      <c r="O46" s="336"/>
      <c r="P46" s="375"/>
      <c r="Q46" s="373"/>
      <c r="R46" s="310"/>
      <c r="S46" s="310"/>
      <c r="T46" s="310"/>
      <c r="U46" s="310"/>
    </row>
    <row r="47" spans="1:21" ht="15.75">
      <c r="A47" s="809"/>
      <c r="B47" s="809"/>
      <c r="C47" s="310"/>
      <c r="D47" s="310"/>
      <c r="E47" s="310"/>
      <c r="F47" s="310"/>
      <c r="G47" s="310"/>
      <c r="H47" s="335"/>
      <c r="I47" s="336"/>
      <c r="J47" s="335"/>
      <c r="K47" s="336"/>
      <c r="L47" s="335"/>
      <c r="M47" s="336"/>
      <c r="N47" s="335"/>
      <c r="O47" s="336"/>
      <c r="P47" s="375">
        <f t="shared" si="0"/>
        <v>0</v>
      </c>
      <c r="Q47" s="373">
        <f t="shared" si="0"/>
        <v>0</v>
      </c>
      <c r="R47" s="310"/>
      <c r="S47" s="310"/>
      <c r="T47" s="310"/>
      <c r="U47" s="310"/>
    </row>
    <row r="48" spans="1:21" ht="15.75">
      <c r="A48" s="809"/>
      <c r="B48" s="809"/>
      <c r="C48" s="310"/>
      <c r="D48" s="310"/>
      <c r="E48" s="310"/>
      <c r="F48" s="310"/>
      <c r="G48" s="310"/>
      <c r="H48" s="335"/>
      <c r="I48" s="336"/>
      <c r="J48" s="335"/>
      <c r="K48" s="336"/>
      <c r="L48" s="335"/>
      <c r="M48" s="336"/>
      <c r="N48" s="335"/>
      <c r="O48" s="336"/>
      <c r="P48" s="375">
        <f t="shared" si="0"/>
        <v>0</v>
      </c>
      <c r="Q48" s="373">
        <f t="shared" si="0"/>
        <v>0</v>
      </c>
      <c r="R48" s="310"/>
      <c r="S48" s="310"/>
      <c r="T48" s="310"/>
      <c r="U48" s="310"/>
    </row>
    <row r="49" spans="1:21" ht="15.75">
      <c r="A49" s="809"/>
      <c r="B49" s="810"/>
      <c r="C49" s="310"/>
      <c r="D49" s="310"/>
      <c r="E49" s="310"/>
      <c r="F49" s="310"/>
      <c r="G49" s="310"/>
      <c r="H49" s="335"/>
      <c r="I49" s="336"/>
      <c r="J49" s="335"/>
      <c r="K49" s="336"/>
      <c r="L49" s="335"/>
      <c r="M49" s="336"/>
      <c r="N49" s="335"/>
      <c r="O49" s="336"/>
      <c r="P49" s="375">
        <f t="shared" si="0"/>
        <v>0</v>
      </c>
      <c r="Q49" s="373">
        <f t="shared" si="0"/>
        <v>0</v>
      </c>
      <c r="R49" s="310"/>
      <c r="S49" s="310"/>
      <c r="T49" s="310"/>
      <c r="U49" s="310"/>
    </row>
    <row r="50" spans="1:21" ht="15.75">
      <c r="A50" s="809"/>
      <c r="B50" s="808" t="s">
        <v>1494</v>
      </c>
      <c r="C50" s="310"/>
      <c r="D50" s="310"/>
      <c r="E50" s="310"/>
      <c r="F50" s="310"/>
      <c r="G50" s="310"/>
      <c r="H50" s="335"/>
      <c r="I50" s="336"/>
      <c r="J50" s="335"/>
      <c r="K50" s="336"/>
      <c r="L50" s="335"/>
      <c r="M50" s="336"/>
      <c r="N50" s="335"/>
      <c r="O50" s="336"/>
      <c r="P50" s="375">
        <f t="shared" si="0"/>
        <v>0</v>
      </c>
      <c r="Q50" s="373">
        <f t="shared" si="0"/>
        <v>0</v>
      </c>
      <c r="R50" s="310"/>
      <c r="S50" s="310"/>
      <c r="T50" s="310"/>
      <c r="U50" s="310"/>
    </row>
    <row r="51" spans="1:21" ht="15.75">
      <c r="A51" s="809"/>
      <c r="B51" s="809"/>
      <c r="C51" s="310"/>
      <c r="D51" s="310"/>
      <c r="E51" s="310"/>
      <c r="F51" s="310"/>
      <c r="G51" s="310"/>
      <c r="H51" s="335"/>
      <c r="I51" s="336"/>
      <c r="J51" s="335"/>
      <c r="K51" s="336"/>
      <c r="L51" s="335"/>
      <c r="M51" s="336"/>
      <c r="N51" s="335"/>
      <c r="O51" s="336"/>
      <c r="P51" s="375"/>
      <c r="Q51" s="373"/>
      <c r="R51" s="310"/>
      <c r="S51" s="310"/>
      <c r="T51" s="310"/>
      <c r="U51" s="310"/>
    </row>
    <row r="52" spans="1:21" ht="15.75">
      <c r="A52" s="809"/>
      <c r="B52" s="809"/>
      <c r="C52" s="310"/>
      <c r="D52" s="310"/>
      <c r="E52" s="310"/>
      <c r="F52" s="310"/>
      <c r="G52" s="310"/>
      <c r="H52" s="335"/>
      <c r="I52" s="336"/>
      <c r="J52" s="335"/>
      <c r="K52" s="336"/>
      <c r="L52" s="335"/>
      <c r="M52" s="336"/>
      <c r="N52" s="335"/>
      <c r="O52" s="336"/>
      <c r="P52" s="375"/>
      <c r="Q52" s="373"/>
      <c r="R52" s="310"/>
      <c r="S52" s="310"/>
      <c r="T52" s="310"/>
      <c r="U52" s="310"/>
    </row>
    <row r="53" spans="1:21" ht="15.75">
      <c r="A53" s="809"/>
      <c r="B53" s="809"/>
      <c r="C53" s="310"/>
      <c r="D53" s="310"/>
      <c r="E53" s="310"/>
      <c r="F53" s="310"/>
      <c r="G53" s="310"/>
      <c r="H53" s="335"/>
      <c r="I53" s="336"/>
      <c r="J53" s="335"/>
      <c r="K53" s="336"/>
      <c r="L53" s="335"/>
      <c r="M53" s="336"/>
      <c r="N53" s="335"/>
      <c r="O53" s="336"/>
      <c r="P53" s="375"/>
      <c r="Q53" s="373"/>
      <c r="R53" s="310"/>
      <c r="S53" s="310"/>
      <c r="T53" s="310"/>
      <c r="U53" s="310"/>
    </row>
    <row r="54" spans="1:21" ht="15.75">
      <c r="A54" s="809"/>
      <c r="B54" s="809"/>
      <c r="C54" s="310"/>
      <c r="D54" s="310"/>
      <c r="E54" s="310"/>
      <c r="F54" s="310"/>
      <c r="G54" s="310"/>
      <c r="H54" s="335"/>
      <c r="I54" s="336"/>
      <c r="J54" s="335"/>
      <c r="K54" s="336"/>
      <c r="L54" s="335"/>
      <c r="M54" s="336"/>
      <c r="N54" s="335"/>
      <c r="O54" s="336"/>
      <c r="P54" s="375"/>
      <c r="Q54" s="373"/>
      <c r="R54" s="310"/>
      <c r="S54" s="310"/>
      <c r="T54" s="310"/>
      <c r="U54" s="310"/>
    </row>
    <row r="55" spans="1:21" ht="15.75">
      <c r="A55" s="809"/>
      <c r="B55" s="809"/>
      <c r="C55" s="310"/>
      <c r="D55" s="310"/>
      <c r="E55" s="310"/>
      <c r="F55" s="310"/>
      <c r="G55" s="310"/>
      <c r="H55" s="335"/>
      <c r="I55" s="336"/>
      <c r="J55" s="335"/>
      <c r="K55" s="336"/>
      <c r="L55" s="335"/>
      <c r="M55" s="336"/>
      <c r="N55" s="335"/>
      <c r="O55" s="336"/>
      <c r="P55" s="375"/>
      <c r="Q55" s="373"/>
      <c r="R55" s="310"/>
      <c r="S55" s="310"/>
      <c r="T55" s="310"/>
      <c r="U55" s="310"/>
    </row>
    <row r="56" spans="1:21" ht="15.75">
      <c r="A56" s="809"/>
      <c r="B56" s="809"/>
      <c r="C56" s="310"/>
      <c r="D56" s="310"/>
      <c r="E56" s="310"/>
      <c r="F56" s="310"/>
      <c r="G56" s="310"/>
      <c r="H56" s="335"/>
      <c r="I56" s="336"/>
      <c r="J56" s="335"/>
      <c r="K56" s="336"/>
      <c r="L56" s="335"/>
      <c r="M56" s="336"/>
      <c r="N56" s="335"/>
      <c r="O56" s="336"/>
      <c r="P56" s="375"/>
      <c r="Q56" s="373"/>
      <c r="R56" s="310"/>
      <c r="S56" s="310"/>
      <c r="T56" s="310"/>
      <c r="U56" s="310"/>
    </row>
    <row r="57" spans="1:21" ht="15.75">
      <c r="A57" s="809"/>
      <c r="B57" s="809"/>
      <c r="C57" s="310"/>
      <c r="D57" s="310"/>
      <c r="E57" s="310"/>
      <c r="F57" s="310"/>
      <c r="G57" s="310"/>
      <c r="H57" s="335"/>
      <c r="I57" s="336"/>
      <c r="J57" s="335"/>
      <c r="K57" s="336"/>
      <c r="L57" s="335"/>
      <c r="M57" s="336"/>
      <c r="N57" s="335"/>
      <c r="O57" s="336"/>
      <c r="P57" s="375"/>
      <c r="Q57" s="373"/>
      <c r="R57" s="310"/>
      <c r="S57" s="310"/>
      <c r="T57" s="310"/>
      <c r="U57" s="310"/>
    </row>
    <row r="58" spans="1:21" ht="15.75">
      <c r="A58" s="809"/>
      <c r="B58" s="809"/>
      <c r="C58" s="310"/>
      <c r="D58" s="310"/>
      <c r="E58" s="310"/>
      <c r="F58" s="310"/>
      <c r="G58" s="310"/>
      <c r="H58" s="335"/>
      <c r="I58" s="336"/>
      <c r="J58" s="335"/>
      <c r="K58" s="336"/>
      <c r="L58" s="335"/>
      <c r="M58" s="336"/>
      <c r="N58" s="335"/>
      <c r="O58" s="336"/>
      <c r="P58" s="375"/>
      <c r="Q58" s="373"/>
      <c r="R58" s="310"/>
      <c r="S58" s="310"/>
      <c r="T58" s="310"/>
      <c r="U58" s="310"/>
    </row>
    <row r="59" spans="1:21" ht="15.75">
      <c r="A59" s="809"/>
      <c r="B59" s="809"/>
      <c r="C59" s="310"/>
      <c r="D59" s="310"/>
      <c r="E59" s="310"/>
      <c r="F59" s="310"/>
      <c r="G59" s="310"/>
      <c r="H59" s="335"/>
      <c r="I59" s="336"/>
      <c r="J59" s="335"/>
      <c r="K59" s="336"/>
      <c r="L59" s="335"/>
      <c r="M59" s="336"/>
      <c r="N59" s="335"/>
      <c r="O59" s="336"/>
      <c r="P59" s="375"/>
      <c r="Q59" s="373"/>
      <c r="R59" s="310"/>
      <c r="S59" s="310"/>
      <c r="T59" s="310"/>
      <c r="U59" s="310"/>
    </row>
    <row r="60" spans="1:21" ht="15.75">
      <c r="A60" s="809"/>
      <c r="B60" s="809"/>
      <c r="C60" s="310"/>
      <c r="D60" s="310"/>
      <c r="E60" s="310"/>
      <c r="F60" s="310"/>
      <c r="G60" s="310"/>
      <c r="H60" s="335"/>
      <c r="I60" s="336"/>
      <c r="J60" s="335"/>
      <c r="K60" s="336"/>
      <c r="L60" s="335"/>
      <c r="M60" s="336"/>
      <c r="N60" s="335"/>
      <c r="O60" s="336"/>
      <c r="P60" s="375"/>
      <c r="Q60" s="373"/>
      <c r="R60" s="310"/>
      <c r="S60" s="310"/>
      <c r="T60" s="310"/>
      <c r="U60" s="310"/>
    </row>
    <row r="61" spans="1:21" ht="15.75">
      <c r="A61" s="809"/>
      <c r="B61" s="809"/>
      <c r="C61" s="310"/>
      <c r="D61" s="310"/>
      <c r="E61" s="310"/>
      <c r="F61" s="310"/>
      <c r="G61" s="310"/>
      <c r="H61" s="335"/>
      <c r="I61" s="336"/>
      <c r="J61" s="335"/>
      <c r="K61" s="336"/>
      <c r="L61" s="335"/>
      <c r="M61" s="336"/>
      <c r="N61" s="335"/>
      <c r="O61" s="336"/>
      <c r="P61" s="375"/>
      <c r="Q61" s="373"/>
      <c r="R61" s="310"/>
      <c r="S61" s="310"/>
      <c r="T61" s="310"/>
      <c r="U61" s="310"/>
    </row>
    <row r="62" spans="1:21" ht="15.75">
      <c r="A62" s="810"/>
      <c r="B62" s="810"/>
      <c r="C62" s="310"/>
      <c r="D62" s="310"/>
      <c r="E62" s="310"/>
      <c r="F62" s="310"/>
      <c r="G62" s="310"/>
      <c r="H62" s="335"/>
      <c r="I62" s="336"/>
      <c r="J62" s="335"/>
      <c r="K62" s="336"/>
      <c r="L62" s="335"/>
      <c r="M62" s="336"/>
      <c r="N62" s="335"/>
      <c r="O62" s="336"/>
      <c r="P62" s="375">
        <f t="shared" si="0"/>
        <v>0</v>
      </c>
      <c r="Q62" s="373">
        <f t="shared" si="0"/>
        <v>0</v>
      </c>
      <c r="R62" s="310"/>
      <c r="S62" s="310"/>
      <c r="T62" s="310"/>
      <c r="U62" s="310"/>
    </row>
    <row r="63" spans="1:21" ht="15.75">
      <c r="A63" s="808" t="s">
        <v>1495</v>
      </c>
      <c r="B63" s="386"/>
      <c r="C63" s="310"/>
      <c r="D63" s="310"/>
      <c r="E63" s="310"/>
      <c r="F63" s="310"/>
      <c r="G63" s="310"/>
      <c r="H63" s="335"/>
      <c r="I63" s="336"/>
      <c r="J63" s="335"/>
      <c r="K63" s="336"/>
      <c r="L63" s="335"/>
      <c r="M63" s="336"/>
      <c r="N63" s="335"/>
      <c r="O63" s="336"/>
      <c r="P63" s="375">
        <f t="shared" ref="P63:Q69" si="3">H63+J63+L63+N63</f>
        <v>0</v>
      </c>
      <c r="Q63" s="373">
        <f t="shared" si="3"/>
        <v>0</v>
      </c>
      <c r="R63" s="310"/>
      <c r="S63" s="310"/>
      <c r="T63" s="310"/>
      <c r="U63" s="310"/>
    </row>
    <row r="64" spans="1:21" ht="15.75">
      <c r="A64" s="809"/>
      <c r="B64" s="386"/>
      <c r="C64" s="310"/>
      <c r="D64" s="310"/>
      <c r="E64" s="310"/>
      <c r="F64" s="310"/>
      <c r="G64" s="310"/>
      <c r="H64" s="335"/>
      <c r="I64" s="336"/>
      <c r="J64" s="335"/>
      <c r="K64" s="336"/>
      <c r="L64" s="335"/>
      <c r="M64" s="336"/>
      <c r="N64" s="335"/>
      <c r="O64" s="336"/>
      <c r="P64" s="375"/>
      <c r="Q64" s="373"/>
      <c r="R64" s="310"/>
      <c r="S64" s="310"/>
      <c r="T64" s="310"/>
      <c r="U64" s="310"/>
    </row>
    <row r="65" spans="1:21" ht="15.75">
      <c r="A65" s="809"/>
      <c r="B65" s="386"/>
      <c r="C65" s="310"/>
      <c r="D65" s="310"/>
      <c r="E65" s="310"/>
      <c r="F65" s="310"/>
      <c r="G65" s="310"/>
      <c r="H65" s="335"/>
      <c r="I65" s="336"/>
      <c r="J65" s="335"/>
      <c r="K65" s="336"/>
      <c r="L65" s="335"/>
      <c r="M65" s="336"/>
      <c r="N65" s="335"/>
      <c r="O65" s="336"/>
      <c r="P65" s="375"/>
      <c r="Q65" s="373"/>
      <c r="R65" s="310"/>
      <c r="S65" s="310"/>
      <c r="T65" s="310"/>
      <c r="U65" s="310"/>
    </row>
    <row r="66" spans="1:21" ht="15.75">
      <c r="A66" s="809"/>
      <c r="B66" s="386"/>
      <c r="C66" s="310"/>
      <c r="D66" s="310"/>
      <c r="E66" s="310"/>
      <c r="F66" s="310"/>
      <c r="G66" s="310"/>
      <c r="H66" s="335"/>
      <c r="I66" s="336"/>
      <c r="J66" s="335"/>
      <c r="K66" s="336"/>
      <c r="L66" s="335"/>
      <c r="M66" s="336"/>
      <c r="N66" s="335"/>
      <c r="O66" s="336"/>
      <c r="P66" s="375"/>
      <c r="Q66" s="373"/>
      <c r="R66" s="310"/>
      <c r="S66" s="310"/>
      <c r="T66" s="310"/>
      <c r="U66" s="310"/>
    </row>
    <row r="67" spans="1:21" ht="15.75">
      <c r="A67" s="809"/>
      <c r="B67" s="386"/>
      <c r="C67" s="310"/>
      <c r="D67" s="310"/>
      <c r="E67" s="310"/>
      <c r="F67" s="310"/>
      <c r="G67" s="310"/>
      <c r="H67" s="335"/>
      <c r="I67" s="336"/>
      <c r="J67" s="335"/>
      <c r="K67" s="336"/>
      <c r="L67" s="335"/>
      <c r="M67" s="336"/>
      <c r="N67" s="335"/>
      <c r="O67" s="336"/>
      <c r="P67" s="375"/>
      <c r="Q67" s="373"/>
      <c r="R67" s="310"/>
      <c r="S67" s="310"/>
      <c r="T67" s="310"/>
      <c r="U67" s="310"/>
    </row>
    <row r="68" spans="1:21" ht="15.75">
      <c r="A68" s="809"/>
      <c r="B68" s="386"/>
      <c r="C68" s="310"/>
      <c r="D68" s="310"/>
      <c r="E68" s="310"/>
      <c r="F68" s="310"/>
      <c r="G68" s="310"/>
      <c r="H68" s="335"/>
      <c r="I68" s="336"/>
      <c r="J68" s="335"/>
      <c r="K68" s="336"/>
      <c r="L68" s="335"/>
      <c r="M68" s="336"/>
      <c r="N68" s="335"/>
      <c r="O68" s="336"/>
      <c r="P68" s="375">
        <f t="shared" si="3"/>
        <v>0</v>
      </c>
      <c r="Q68" s="373">
        <f t="shared" si="3"/>
        <v>0</v>
      </c>
      <c r="R68" s="310"/>
      <c r="S68" s="310"/>
      <c r="T68" s="310"/>
      <c r="U68" s="310"/>
    </row>
    <row r="69" spans="1:21" ht="15.75">
      <c r="A69" s="810"/>
      <c r="B69" s="386"/>
      <c r="C69" s="310"/>
      <c r="D69" s="310"/>
      <c r="E69" s="310"/>
      <c r="F69" s="310"/>
      <c r="G69" s="310"/>
      <c r="H69" s="310"/>
      <c r="I69" s="336"/>
      <c r="J69" s="310"/>
      <c r="K69" s="336"/>
      <c r="L69" s="310"/>
      <c r="M69" s="336"/>
      <c r="N69" s="310"/>
      <c r="O69" s="336"/>
      <c r="P69" s="375">
        <f t="shared" si="3"/>
        <v>0</v>
      </c>
      <c r="Q69" s="373">
        <f t="shared" si="3"/>
        <v>0</v>
      </c>
      <c r="R69" s="71"/>
      <c r="S69" s="310"/>
      <c r="T69" s="310"/>
      <c r="U69" s="310"/>
    </row>
    <row r="70" spans="1:21" ht="15.75">
      <c r="A70" s="285"/>
      <c r="B70" s="286"/>
      <c r="C70" s="286"/>
      <c r="D70" s="286"/>
      <c r="E70" s="285" t="s">
        <v>1480</v>
      </c>
      <c r="F70" s="286"/>
      <c r="G70" s="287"/>
      <c r="H70" s="75">
        <f t="shared" ref="H70:Q70" si="4">SUM(H10:H69)</f>
        <v>0</v>
      </c>
      <c r="I70" s="233">
        <f t="shared" si="4"/>
        <v>0</v>
      </c>
      <c r="J70" s="75">
        <f t="shared" si="4"/>
        <v>0</v>
      </c>
      <c r="K70" s="233">
        <f t="shared" si="4"/>
        <v>0</v>
      </c>
      <c r="L70" s="75">
        <f t="shared" si="4"/>
        <v>0</v>
      </c>
      <c r="M70" s="233">
        <f t="shared" si="4"/>
        <v>0</v>
      </c>
      <c r="N70" s="75">
        <f t="shared" si="4"/>
        <v>0</v>
      </c>
      <c r="O70" s="233">
        <f t="shared" si="4"/>
        <v>0</v>
      </c>
      <c r="P70" s="233">
        <f t="shared" si="4"/>
        <v>0</v>
      </c>
      <c r="Q70" s="233">
        <f t="shared" si="4"/>
        <v>0</v>
      </c>
      <c r="R70" s="68"/>
      <c r="S70" s="68"/>
      <c r="T70" s="68"/>
      <c r="U70" s="68"/>
    </row>
    <row r="77" spans="1:21">
      <c r="C77" s="436"/>
    </row>
    <row r="78" spans="1:21">
      <c r="C78" s="436"/>
    </row>
    <row r="79" spans="1:21">
      <c r="C79" s="436"/>
    </row>
    <row r="80" spans="1:21">
      <c r="C80" s="436"/>
    </row>
    <row r="81" spans="3:3">
      <c r="C81" s="436"/>
    </row>
    <row r="82" spans="3:3">
      <c r="C82" s="436"/>
    </row>
    <row r="83" spans="3:3">
      <c r="C83" s="436"/>
    </row>
    <row r="84" spans="3:3">
      <c r="C84" s="436"/>
    </row>
    <row r="85" spans="3:3">
      <c r="C85" s="436"/>
    </row>
    <row r="86" spans="3:3">
      <c r="C86" s="436"/>
    </row>
    <row r="87" spans="3:3">
      <c r="C87" s="436"/>
    </row>
    <row r="88" spans="3:3">
      <c r="C88" s="436"/>
    </row>
    <row r="89" spans="3:3">
      <c r="C89" s="436"/>
    </row>
    <row r="90" spans="3:3">
      <c r="C90" s="436"/>
    </row>
    <row r="91" spans="3:3">
      <c r="C91" s="436"/>
    </row>
    <row r="92" spans="3:3">
      <c r="C92" s="436"/>
    </row>
    <row r="93" spans="3:3">
      <c r="C93" s="436"/>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ES174"/>
  <sheetViews>
    <sheetView zoomScale="70" zoomScaleNormal="70" workbookViewId="0">
      <pane ySplit="9" topLeftCell="A22" activePane="bottomLeft" state="frozen"/>
      <selection activeCell="K7" sqref="K7"/>
      <selection pane="bottomLeft" activeCell="D60" sqref="D60"/>
    </sheetView>
  </sheetViews>
  <sheetFormatPr baseColWidth="10" defaultRowHeight="15"/>
  <cols>
    <col min="1" max="1" width="40.5703125" style="436" customWidth="1"/>
    <col min="2" max="2" width="33" style="436" customWidth="1"/>
    <col min="3" max="3" width="45.5703125" style="436" customWidth="1"/>
    <col min="4" max="4" width="39.28515625" style="436" customWidth="1"/>
    <col min="5" max="5" width="42.85546875" style="436" customWidth="1"/>
    <col min="6" max="6" width="38.85546875" style="436" customWidth="1"/>
    <col min="7" max="7" width="31.7109375" style="436" customWidth="1"/>
    <col min="8" max="8" width="21.85546875" style="436" customWidth="1"/>
    <col min="9" max="9" width="23" style="231" customWidth="1"/>
    <col min="10" max="10" width="21.42578125" style="436" customWidth="1"/>
    <col min="11" max="11" width="18.85546875" style="231" customWidth="1"/>
    <col min="12" max="12" width="21.85546875" style="436" customWidth="1"/>
    <col min="13" max="13" width="28.28515625" style="231" customWidth="1"/>
    <col min="14" max="14" width="22.28515625" style="436" customWidth="1"/>
    <col min="15" max="15" width="18.85546875" style="231" customWidth="1"/>
    <col min="16" max="16" width="25.42578125" style="478" customWidth="1"/>
    <col min="17" max="17" width="18.28515625" style="231" customWidth="1"/>
    <col min="18" max="18" width="29.5703125" style="436" customWidth="1"/>
    <col min="19" max="19" width="35.5703125" style="436" customWidth="1"/>
    <col min="20" max="20" width="34.140625" style="436" customWidth="1"/>
    <col min="21" max="21" width="24.85546875" style="436" customWidth="1"/>
    <col min="22" max="22" width="28.42578125" style="436" customWidth="1"/>
    <col min="23" max="16384" width="11.42578125" style="436"/>
  </cols>
  <sheetData>
    <row r="1" spans="1:149" ht="21">
      <c r="A1" s="381"/>
      <c r="B1" s="381"/>
      <c r="C1" s="381"/>
      <c r="D1" s="381"/>
      <c r="E1" s="381"/>
      <c r="F1" s="826" t="s">
        <v>1511</v>
      </c>
      <c r="G1" s="826"/>
      <c r="H1" s="826"/>
      <c r="I1" s="826"/>
      <c r="J1" s="826"/>
      <c r="K1" s="826"/>
      <c r="L1" s="826"/>
      <c r="M1" s="826"/>
      <c r="N1" s="382"/>
      <c r="O1" s="382"/>
      <c r="P1" s="479" t="s">
        <v>1658</v>
      </c>
      <c r="Q1" s="473" t="s">
        <v>1659</v>
      </c>
      <c r="R1" s="473" t="s">
        <v>1660</v>
      </c>
      <c r="S1" s="473" t="s">
        <v>1661</v>
      </c>
      <c r="T1" s="473" t="s">
        <v>1662</v>
      </c>
      <c r="U1" s="473" t="s">
        <v>1663</v>
      </c>
      <c r="V1" s="473"/>
      <c r="EN1" s="381"/>
      <c r="EO1" s="381"/>
      <c r="EP1" s="381"/>
      <c r="EQ1" s="381"/>
      <c r="ER1" s="381"/>
      <c r="ES1" s="381"/>
    </row>
    <row r="2" spans="1:149" ht="18.75">
      <c r="A2" s="380" t="s">
        <v>1354</v>
      </c>
      <c r="B2" s="381"/>
      <c r="C2" s="381"/>
      <c r="D2" s="381"/>
      <c r="E2" s="381"/>
      <c r="F2" s="381"/>
      <c r="G2" s="381"/>
      <c r="H2" s="382"/>
      <c r="I2" s="383"/>
      <c r="J2" s="382"/>
      <c r="K2" s="382"/>
      <c r="L2" s="382"/>
      <c r="M2" s="382"/>
      <c r="N2" s="382"/>
      <c r="O2" s="382"/>
      <c r="P2" s="480"/>
      <c r="Q2" s="382"/>
      <c r="R2" s="382"/>
      <c r="S2" s="382"/>
      <c r="T2" s="382"/>
      <c r="U2" s="382"/>
      <c r="V2" s="382"/>
      <c r="EN2" s="381"/>
      <c r="EO2" s="381"/>
      <c r="EP2" s="381"/>
      <c r="EQ2" s="381"/>
      <c r="ER2" s="381"/>
      <c r="ES2" s="381"/>
    </row>
    <row r="3" spans="1:149" ht="18.75">
      <c r="A3" s="380" t="s">
        <v>1507</v>
      </c>
      <c r="B3" s="381"/>
      <c r="C3" s="381"/>
      <c r="D3" s="381"/>
      <c r="E3" s="381"/>
      <c r="F3" s="381"/>
      <c r="G3" s="381"/>
      <c r="H3" s="382"/>
      <c r="I3" s="383"/>
      <c r="J3" s="382"/>
      <c r="K3" s="382"/>
      <c r="L3" s="382"/>
      <c r="M3" s="382"/>
      <c r="N3" s="382"/>
      <c r="O3" s="382"/>
      <c r="P3" s="480"/>
      <c r="Q3" s="382"/>
      <c r="R3" s="382"/>
      <c r="S3" s="382"/>
      <c r="T3" s="382"/>
      <c r="U3" s="382"/>
      <c r="V3" s="382"/>
      <c r="EN3" s="381"/>
      <c r="EO3" s="381"/>
      <c r="EP3" s="381"/>
      <c r="EQ3" s="381"/>
      <c r="ER3" s="381"/>
      <c r="ES3" s="381"/>
    </row>
    <row r="4" spans="1:149" s="381" customFormat="1" ht="18.75">
      <c r="A4" s="380" t="s">
        <v>1508</v>
      </c>
      <c r="H4" s="382"/>
      <c r="I4" s="383"/>
      <c r="J4" s="382"/>
      <c r="K4" s="382"/>
      <c r="L4" s="382"/>
      <c r="M4" s="382"/>
      <c r="N4" s="382"/>
      <c r="O4" s="382"/>
      <c r="P4" s="480"/>
      <c r="Q4" s="382"/>
      <c r="R4" s="382"/>
      <c r="S4" s="382"/>
      <c r="T4" s="382"/>
      <c r="U4" s="382"/>
      <c r="V4" s="382"/>
    </row>
    <row r="5" spans="1:149" s="381" customFormat="1" ht="18.75">
      <c r="A5" s="380" t="s">
        <v>1509</v>
      </c>
      <c r="H5" s="382"/>
      <c r="I5" s="383"/>
      <c r="J5" s="382"/>
      <c r="K5" s="382"/>
      <c r="L5" s="382"/>
      <c r="M5" s="382"/>
      <c r="N5" s="382"/>
      <c r="O5" s="382"/>
      <c r="P5" s="480"/>
      <c r="Q5" s="382"/>
      <c r="R5" s="382"/>
      <c r="S5" s="382"/>
      <c r="T5" s="382"/>
      <c r="U5" s="382"/>
      <c r="V5" s="382"/>
    </row>
    <row r="6" spans="1:149" s="381" customFormat="1">
      <c r="A6" s="385" t="s">
        <v>1510</v>
      </c>
      <c r="B6" s="385"/>
      <c r="C6" s="385"/>
      <c r="D6" s="385"/>
      <c r="E6" s="385"/>
      <c r="F6" s="385"/>
      <c r="G6" s="385"/>
      <c r="H6" s="385"/>
      <c r="I6" s="385"/>
      <c r="J6" s="385"/>
      <c r="K6" s="385"/>
      <c r="L6" s="385"/>
      <c r="M6" s="385"/>
      <c r="N6" s="385"/>
      <c r="O6" s="385"/>
      <c r="P6" s="481"/>
      <c r="Q6" s="385"/>
      <c r="R6" s="385"/>
      <c r="S6" s="385"/>
      <c r="T6" s="385"/>
      <c r="U6" s="385"/>
      <c r="V6" s="502"/>
    </row>
    <row r="7" spans="1:149" ht="15" customHeight="1">
      <c r="A7" s="768" t="s">
        <v>96</v>
      </c>
      <c r="B7" s="767" t="s">
        <v>110</v>
      </c>
      <c r="C7" s="763" t="s">
        <v>1522</v>
      </c>
      <c r="D7" s="763" t="s">
        <v>1523</v>
      </c>
      <c r="E7" s="763" t="s">
        <v>86</v>
      </c>
      <c r="F7" s="763" t="s">
        <v>391</v>
      </c>
      <c r="G7" s="763" t="s">
        <v>87</v>
      </c>
      <c r="H7" s="770" t="s">
        <v>99</v>
      </c>
      <c r="I7" s="775"/>
      <c r="J7" s="775"/>
      <c r="K7" s="775"/>
      <c r="L7" s="775"/>
      <c r="M7" s="775"/>
      <c r="N7" s="775"/>
      <c r="O7" s="771"/>
      <c r="P7" s="776" t="s">
        <v>100</v>
      </c>
      <c r="Q7" s="777"/>
      <c r="R7" s="767" t="s">
        <v>102</v>
      </c>
      <c r="S7" s="767" t="s">
        <v>109</v>
      </c>
      <c r="T7" s="767" t="s">
        <v>108</v>
      </c>
      <c r="U7" s="772" t="s">
        <v>88</v>
      </c>
      <c r="V7" s="772" t="s">
        <v>1880</v>
      </c>
      <c r="EN7" s="381"/>
      <c r="EO7" s="381"/>
      <c r="EP7" s="381"/>
      <c r="EQ7" s="381"/>
      <c r="ER7" s="381"/>
      <c r="ES7" s="381"/>
    </row>
    <row r="8" spans="1:149" ht="15" customHeight="1">
      <c r="A8" s="768"/>
      <c r="B8" s="768"/>
      <c r="C8" s="764"/>
      <c r="D8" s="764"/>
      <c r="E8" s="764"/>
      <c r="F8" s="764"/>
      <c r="G8" s="764"/>
      <c r="H8" s="770" t="s">
        <v>103</v>
      </c>
      <c r="I8" s="771"/>
      <c r="J8" s="770" t="s">
        <v>104</v>
      </c>
      <c r="K8" s="771"/>
      <c r="L8" s="770" t="s">
        <v>105</v>
      </c>
      <c r="M8" s="771"/>
      <c r="N8" s="770" t="s">
        <v>106</v>
      </c>
      <c r="O8" s="771"/>
      <c r="P8" s="778"/>
      <c r="Q8" s="779"/>
      <c r="R8" s="768"/>
      <c r="S8" s="768"/>
      <c r="T8" s="768"/>
      <c r="U8" s="773"/>
      <c r="V8" s="773"/>
      <c r="EN8" s="381"/>
      <c r="EO8" s="381"/>
      <c r="EP8" s="381"/>
      <c r="EQ8" s="381"/>
      <c r="ER8" s="381"/>
      <c r="ES8" s="381"/>
    </row>
    <row r="9" spans="1:149" ht="25.5">
      <c r="A9" s="769"/>
      <c r="B9" s="769"/>
      <c r="C9" s="765"/>
      <c r="D9" s="765"/>
      <c r="E9" s="765"/>
      <c r="F9" s="765"/>
      <c r="G9" s="765"/>
      <c r="H9" s="524" t="s">
        <v>107</v>
      </c>
      <c r="I9" s="524" t="s">
        <v>12</v>
      </c>
      <c r="J9" s="524" t="s">
        <v>107</v>
      </c>
      <c r="K9" s="524" t="s">
        <v>12</v>
      </c>
      <c r="L9" s="524" t="s">
        <v>107</v>
      </c>
      <c r="M9" s="524" t="s">
        <v>12</v>
      </c>
      <c r="N9" s="524" t="s">
        <v>107</v>
      </c>
      <c r="O9" s="524" t="s">
        <v>12</v>
      </c>
      <c r="P9" s="524" t="s">
        <v>107</v>
      </c>
      <c r="Q9" s="524" t="s">
        <v>12</v>
      </c>
      <c r="R9" s="769"/>
      <c r="S9" s="769"/>
      <c r="T9" s="769"/>
      <c r="U9" s="774"/>
      <c r="V9" s="774"/>
      <c r="EN9" s="381"/>
      <c r="EO9" s="381"/>
      <c r="EP9" s="381"/>
      <c r="EQ9" s="381"/>
      <c r="ER9" s="381"/>
      <c r="ES9" s="381"/>
    </row>
    <row r="10" spans="1:149">
      <c r="A10" s="525"/>
      <c r="B10" s="526"/>
      <c r="C10" s="527"/>
      <c r="D10" s="527"/>
      <c r="E10" s="527"/>
      <c r="F10" s="528"/>
      <c r="G10" s="527"/>
      <c r="H10" s="529"/>
      <c r="I10" s="529"/>
      <c r="J10" s="529"/>
      <c r="K10" s="529"/>
      <c r="L10" s="529"/>
      <c r="M10" s="529"/>
      <c r="N10" s="529"/>
      <c r="O10" s="529"/>
      <c r="P10" s="529"/>
      <c r="Q10" s="529"/>
      <c r="R10" s="530"/>
      <c r="S10" s="530"/>
      <c r="T10" s="530"/>
      <c r="U10" s="531"/>
      <c r="V10" s="531"/>
      <c r="EN10" s="381"/>
      <c r="EO10" s="381"/>
      <c r="EP10" s="381"/>
      <c r="EQ10" s="381"/>
      <c r="ER10" s="381"/>
      <c r="ES10" s="381"/>
    </row>
    <row r="11" spans="1:149" s="381" customFormat="1" ht="124.5" customHeight="1">
      <c r="A11" s="839" t="s">
        <v>1507</v>
      </c>
      <c r="B11" s="827" t="s">
        <v>1822</v>
      </c>
      <c r="C11" s="631" t="s">
        <v>1658</v>
      </c>
      <c r="D11" s="631" t="s">
        <v>1919</v>
      </c>
      <c r="E11" s="631" t="s">
        <v>1920</v>
      </c>
      <c r="F11" s="632" t="s">
        <v>2480</v>
      </c>
      <c r="G11" s="631" t="s">
        <v>1827</v>
      </c>
      <c r="H11" s="633">
        <v>0.5</v>
      </c>
      <c r="I11" s="634">
        <v>0</v>
      </c>
      <c r="J11" s="633">
        <v>0.5</v>
      </c>
      <c r="K11" s="634">
        <v>0</v>
      </c>
      <c r="L11" s="633">
        <v>0</v>
      </c>
      <c r="M11" s="634">
        <v>0</v>
      </c>
      <c r="N11" s="633">
        <v>0</v>
      </c>
      <c r="O11" s="634">
        <v>0</v>
      </c>
      <c r="P11" s="635">
        <f t="shared" ref="P11:Q31" si="0">H11+J11+L11+N11</f>
        <v>1</v>
      </c>
      <c r="Q11" s="514">
        <f t="shared" si="0"/>
        <v>0</v>
      </c>
      <c r="R11" s="636" t="s">
        <v>1923</v>
      </c>
      <c r="S11" s="636" t="s">
        <v>1922</v>
      </c>
      <c r="T11" s="636" t="s">
        <v>1921</v>
      </c>
      <c r="U11" s="637" t="s">
        <v>1842</v>
      </c>
      <c r="V11" s="637"/>
    </row>
    <row r="12" spans="1:149" s="381" customFormat="1" ht="97.5" customHeight="1">
      <c r="A12" s="840"/>
      <c r="B12" s="831"/>
      <c r="C12" s="631" t="s">
        <v>1658</v>
      </c>
      <c r="D12" s="631" t="s">
        <v>1925</v>
      </c>
      <c r="E12" s="631" t="s">
        <v>1924</v>
      </c>
      <c r="F12" s="632" t="s">
        <v>2481</v>
      </c>
      <c r="G12" s="631" t="s">
        <v>1696</v>
      </c>
      <c r="H12" s="634">
        <v>3</v>
      </c>
      <c r="I12" s="634">
        <v>1000</v>
      </c>
      <c r="J12" s="634">
        <v>3</v>
      </c>
      <c r="K12" s="634">
        <v>600</v>
      </c>
      <c r="L12" s="634">
        <v>3</v>
      </c>
      <c r="M12" s="634">
        <v>600</v>
      </c>
      <c r="N12" s="634">
        <v>3</v>
      </c>
      <c r="O12" s="634">
        <v>800</v>
      </c>
      <c r="P12" s="638">
        <f t="shared" si="0"/>
        <v>12</v>
      </c>
      <c r="Q12" s="514">
        <f t="shared" si="0"/>
        <v>3000</v>
      </c>
      <c r="R12" s="636" t="s">
        <v>1927</v>
      </c>
      <c r="S12" s="636" t="s">
        <v>1926</v>
      </c>
      <c r="T12" s="636" t="s">
        <v>1921</v>
      </c>
      <c r="U12" s="637" t="s">
        <v>1842</v>
      </c>
      <c r="V12" s="637"/>
    </row>
    <row r="13" spans="1:149" s="381" customFormat="1" ht="122.25" customHeight="1">
      <c r="A13" s="840"/>
      <c r="B13" s="831"/>
      <c r="C13" s="631" t="s">
        <v>1658</v>
      </c>
      <c r="D13" s="631" t="s">
        <v>1929</v>
      </c>
      <c r="E13" s="631" t="s">
        <v>1928</v>
      </c>
      <c r="F13" s="632" t="s">
        <v>2482</v>
      </c>
      <c r="G13" s="631" t="s">
        <v>1697</v>
      </c>
      <c r="H13" s="634">
        <v>7</v>
      </c>
      <c r="I13" s="709">
        <f>224000/3</f>
        <v>74666.666666666672</v>
      </c>
      <c r="J13" s="634">
        <v>7</v>
      </c>
      <c r="K13" s="709">
        <f>224000/3</f>
        <v>74666.666666666672</v>
      </c>
      <c r="L13" s="634">
        <v>12</v>
      </c>
      <c r="M13" s="709">
        <f>224000/3</f>
        <v>74666.666666666672</v>
      </c>
      <c r="N13" s="634">
        <v>2</v>
      </c>
      <c r="O13" s="634">
        <v>0</v>
      </c>
      <c r="P13" s="638">
        <f t="shared" si="0"/>
        <v>28</v>
      </c>
      <c r="Q13" s="514">
        <f t="shared" si="0"/>
        <v>224000</v>
      </c>
      <c r="R13" s="636" t="s">
        <v>1930</v>
      </c>
      <c r="S13" s="636" t="s">
        <v>1931</v>
      </c>
      <c r="T13" s="636" t="s">
        <v>1921</v>
      </c>
      <c r="U13" s="637" t="s">
        <v>1932</v>
      </c>
      <c r="V13" s="637"/>
    </row>
    <row r="14" spans="1:149" s="381" customFormat="1" ht="121.5" customHeight="1">
      <c r="A14" s="840"/>
      <c r="B14" s="831"/>
      <c r="C14" s="631" t="s">
        <v>1658</v>
      </c>
      <c r="D14" s="631" t="s">
        <v>1933</v>
      </c>
      <c r="E14" s="631" t="s">
        <v>1934</v>
      </c>
      <c r="F14" s="632" t="s">
        <v>1797</v>
      </c>
      <c r="G14" s="631" t="s">
        <v>1698</v>
      </c>
      <c r="H14" s="634">
        <v>3</v>
      </c>
      <c r="I14" s="634">
        <v>0</v>
      </c>
      <c r="J14" s="634">
        <v>3</v>
      </c>
      <c r="K14" s="634">
        <v>0</v>
      </c>
      <c r="L14" s="634">
        <v>3</v>
      </c>
      <c r="M14" s="634">
        <v>0</v>
      </c>
      <c r="N14" s="634">
        <v>3</v>
      </c>
      <c r="O14" s="634">
        <v>0</v>
      </c>
      <c r="P14" s="638">
        <f t="shared" si="0"/>
        <v>12</v>
      </c>
      <c r="Q14" s="514">
        <f t="shared" si="0"/>
        <v>0</v>
      </c>
      <c r="R14" s="636" t="s">
        <v>1935</v>
      </c>
      <c r="S14" s="636" t="s">
        <v>1936</v>
      </c>
      <c r="T14" s="636" t="s">
        <v>1921</v>
      </c>
      <c r="U14" s="637" t="s">
        <v>1842</v>
      </c>
      <c r="V14" s="637"/>
    </row>
    <row r="15" spans="1:149" s="381" customFormat="1" ht="146.25" customHeight="1">
      <c r="A15" s="840"/>
      <c r="B15" s="831"/>
      <c r="C15" s="631" t="s">
        <v>1658</v>
      </c>
      <c r="D15" s="631" t="s">
        <v>1937</v>
      </c>
      <c r="E15" s="631" t="s">
        <v>1938</v>
      </c>
      <c r="F15" s="632" t="s">
        <v>2483</v>
      </c>
      <c r="G15" s="631" t="s">
        <v>1699</v>
      </c>
      <c r="H15" s="634">
        <v>0</v>
      </c>
      <c r="I15" s="634">
        <v>0</v>
      </c>
      <c r="J15" s="634">
        <v>1</v>
      </c>
      <c r="K15" s="634">
        <v>0</v>
      </c>
      <c r="L15" s="634">
        <v>1</v>
      </c>
      <c r="M15" s="634">
        <v>0</v>
      </c>
      <c r="N15" s="634">
        <v>1</v>
      </c>
      <c r="O15" s="634">
        <v>0</v>
      </c>
      <c r="P15" s="638">
        <f t="shared" si="0"/>
        <v>3</v>
      </c>
      <c r="Q15" s="514">
        <f t="shared" si="0"/>
        <v>0</v>
      </c>
      <c r="R15" s="636" t="s">
        <v>1939</v>
      </c>
      <c r="S15" s="636" t="s">
        <v>1940</v>
      </c>
      <c r="T15" s="636" t="s">
        <v>1941</v>
      </c>
      <c r="U15" s="637" t="s">
        <v>1850</v>
      </c>
      <c r="V15" s="637"/>
    </row>
    <row r="16" spans="1:149" s="381" customFormat="1" ht="121.5" customHeight="1">
      <c r="A16" s="840"/>
      <c r="B16" s="831"/>
      <c r="C16" s="631" t="s">
        <v>1658</v>
      </c>
      <c r="D16" s="631" t="s">
        <v>1943</v>
      </c>
      <c r="E16" s="631" t="s">
        <v>1942</v>
      </c>
      <c r="F16" s="632" t="s">
        <v>2484</v>
      </c>
      <c r="G16" s="631" t="s">
        <v>1700</v>
      </c>
      <c r="H16" s="634">
        <v>3</v>
      </c>
      <c r="I16" s="634">
        <v>0</v>
      </c>
      <c r="J16" s="634">
        <v>3</v>
      </c>
      <c r="K16" s="634">
        <v>0</v>
      </c>
      <c r="L16" s="634">
        <v>3</v>
      </c>
      <c r="M16" s="634">
        <v>0</v>
      </c>
      <c r="N16" s="634">
        <v>3</v>
      </c>
      <c r="O16" s="634">
        <v>0</v>
      </c>
      <c r="P16" s="638">
        <f t="shared" si="0"/>
        <v>12</v>
      </c>
      <c r="Q16" s="514">
        <f t="shared" si="0"/>
        <v>0</v>
      </c>
      <c r="R16" s="636" t="s">
        <v>1944</v>
      </c>
      <c r="S16" s="636" t="s">
        <v>1945</v>
      </c>
      <c r="T16" s="636" t="s">
        <v>1921</v>
      </c>
      <c r="U16" s="637" t="s">
        <v>1842</v>
      </c>
      <c r="V16" s="637"/>
    </row>
    <row r="17" spans="1:22" s="381" customFormat="1" ht="150.75" customHeight="1">
      <c r="A17" s="840"/>
      <c r="B17" s="831"/>
      <c r="C17" s="631" t="s">
        <v>1658</v>
      </c>
      <c r="D17" s="631" t="s">
        <v>1946</v>
      </c>
      <c r="E17" s="631" t="s">
        <v>2237</v>
      </c>
      <c r="F17" s="632" t="s">
        <v>2485</v>
      </c>
      <c r="G17" s="631" t="s">
        <v>1701</v>
      </c>
      <c r="H17" s="633">
        <v>0.25</v>
      </c>
      <c r="I17" s="634">
        <v>0</v>
      </c>
      <c r="J17" s="633">
        <v>0.25</v>
      </c>
      <c r="K17" s="634">
        <v>0</v>
      </c>
      <c r="L17" s="633">
        <v>0.25</v>
      </c>
      <c r="M17" s="634">
        <v>0</v>
      </c>
      <c r="N17" s="633">
        <v>0.25</v>
      </c>
      <c r="O17" s="634">
        <v>0</v>
      </c>
      <c r="P17" s="635">
        <f t="shared" si="0"/>
        <v>1</v>
      </c>
      <c r="Q17" s="514">
        <f t="shared" si="0"/>
        <v>0</v>
      </c>
      <c r="R17" s="636" t="s">
        <v>1948</v>
      </c>
      <c r="S17" s="636" t="s">
        <v>1949</v>
      </c>
      <c r="T17" s="636" t="s">
        <v>1947</v>
      </c>
      <c r="U17" s="637" t="s">
        <v>1842</v>
      </c>
      <c r="V17" s="637" t="s">
        <v>1881</v>
      </c>
    </row>
    <row r="18" spans="1:22" s="381" customFormat="1" ht="156" customHeight="1">
      <c r="A18" s="840"/>
      <c r="B18" s="831"/>
      <c r="C18" s="631" t="s">
        <v>1658</v>
      </c>
      <c r="D18" s="631" t="s">
        <v>1950</v>
      </c>
      <c r="E18" s="631" t="s">
        <v>1951</v>
      </c>
      <c r="F18" s="632" t="s">
        <v>2486</v>
      </c>
      <c r="G18" s="631" t="s">
        <v>1702</v>
      </c>
      <c r="H18" s="633">
        <v>0.25</v>
      </c>
      <c r="I18" s="634">
        <v>0</v>
      </c>
      <c r="J18" s="633">
        <v>0.25</v>
      </c>
      <c r="K18" s="634">
        <v>0</v>
      </c>
      <c r="L18" s="633">
        <v>0.25</v>
      </c>
      <c r="M18" s="634">
        <v>0</v>
      </c>
      <c r="N18" s="633">
        <v>0.25</v>
      </c>
      <c r="O18" s="634">
        <v>0</v>
      </c>
      <c r="P18" s="635">
        <f t="shared" si="0"/>
        <v>1</v>
      </c>
      <c r="Q18" s="514">
        <f t="shared" si="0"/>
        <v>0</v>
      </c>
      <c r="R18" s="636" t="s">
        <v>1954</v>
      </c>
      <c r="S18" s="636" t="s">
        <v>1953</v>
      </c>
      <c r="T18" s="636" t="s">
        <v>1952</v>
      </c>
      <c r="U18" s="637" t="s">
        <v>1842</v>
      </c>
      <c r="V18" s="637"/>
    </row>
    <row r="19" spans="1:22" s="381" customFormat="1" ht="150.75" customHeight="1">
      <c r="A19" s="840"/>
      <c r="B19" s="831"/>
      <c r="C19" s="631" t="s">
        <v>1658</v>
      </c>
      <c r="D19" s="631" t="s">
        <v>1955</v>
      </c>
      <c r="E19" s="631" t="s">
        <v>1956</v>
      </c>
      <c r="F19" s="632" t="s">
        <v>1798</v>
      </c>
      <c r="G19" s="631" t="s">
        <v>1703</v>
      </c>
      <c r="H19" s="634">
        <v>8</v>
      </c>
      <c r="I19" s="634">
        <v>0</v>
      </c>
      <c r="J19" s="634">
        <v>12</v>
      </c>
      <c r="K19" s="634">
        <v>0</v>
      </c>
      <c r="L19" s="634">
        <v>7</v>
      </c>
      <c r="M19" s="634">
        <v>0</v>
      </c>
      <c r="N19" s="634">
        <v>8</v>
      </c>
      <c r="O19" s="634">
        <v>0</v>
      </c>
      <c r="P19" s="638">
        <f t="shared" si="0"/>
        <v>35</v>
      </c>
      <c r="Q19" s="514">
        <f t="shared" si="0"/>
        <v>0</v>
      </c>
      <c r="R19" s="636" t="s">
        <v>1957</v>
      </c>
      <c r="S19" s="636" t="s">
        <v>1953</v>
      </c>
      <c r="T19" s="636" t="s">
        <v>1958</v>
      </c>
      <c r="U19" s="637" t="s">
        <v>1959</v>
      </c>
      <c r="V19" s="637"/>
    </row>
    <row r="20" spans="1:22" s="381" customFormat="1" ht="176.25" customHeight="1">
      <c r="A20" s="840"/>
      <c r="B20" s="831"/>
      <c r="C20" s="631" t="s">
        <v>1658</v>
      </c>
      <c r="D20" s="631" t="s">
        <v>1960</v>
      </c>
      <c r="E20" s="631" t="s">
        <v>1961</v>
      </c>
      <c r="F20" s="632" t="s">
        <v>1799</v>
      </c>
      <c r="G20" s="631" t="s">
        <v>1704</v>
      </c>
      <c r="H20" s="634">
        <v>1</v>
      </c>
      <c r="I20" s="634">
        <f>5000/4</f>
        <v>1250</v>
      </c>
      <c r="J20" s="634">
        <v>1</v>
      </c>
      <c r="K20" s="634">
        <f>5000/4</f>
        <v>1250</v>
      </c>
      <c r="L20" s="634">
        <v>1</v>
      </c>
      <c r="M20" s="634">
        <f>5000/4</f>
        <v>1250</v>
      </c>
      <c r="N20" s="634">
        <v>1</v>
      </c>
      <c r="O20" s="634">
        <f>5000/4</f>
        <v>1250</v>
      </c>
      <c r="P20" s="638">
        <f t="shared" si="0"/>
        <v>4</v>
      </c>
      <c r="Q20" s="514">
        <f t="shared" si="0"/>
        <v>5000</v>
      </c>
      <c r="R20" s="636" t="s">
        <v>1963</v>
      </c>
      <c r="S20" s="636" t="s">
        <v>1962</v>
      </c>
      <c r="T20" s="636" t="s">
        <v>1921</v>
      </c>
      <c r="U20" s="637" t="s">
        <v>1842</v>
      </c>
      <c r="V20" s="637"/>
    </row>
    <row r="21" spans="1:22" s="381" customFormat="1" ht="145.5" customHeight="1">
      <c r="A21" s="840"/>
      <c r="B21" s="831"/>
      <c r="C21" s="631" t="s">
        <v>1658</v>
      </c>
      <c r="D21" s="631" t="s">
        <v>1964</v>
      </c>
      <c r="E21" s="631" t="s">
        <v>1965</v>
      </c>
      <c r="F21" s="632" t="s">
        <v>1800</v>
      </c>
      <c r="G21" s="631" t="s">
        <v>1705</v>
      </c>
      <c r="H21" s="633">
        <v>0.25</v>
      </c>
      <c r="I21" s="634">
        <v>0</v>
      </c>
      <c r="J21" s="633">
        <v>0.25</v>
      </c>
      <c r="K21" s="634">
        <v>0</v>
      </c>
      <c r="L21" s="633">
        <v>0.25</v>
      </c>
      <c r="M21" s="634">
        <v>0</v>
      </c>
      <c r="N21" s="633">
        <v>0.25</v>
      </c>
      <c r="O21" s="634">
        <v>0</v>
      </c>
      <c r="P21" s="635">
        <f t="shared" si="0"/>
        <v>1</v>
      </c>
      <c r="Q21" s="514">
        <f t="shared" si="0"/>
        <v>0</v>
      </c>
      <c r="R21" s="636" t="s">
        <v>1966</v>
      </c>
      <c r="S21" s="636" t="s">
        <v>1967</v>
      </c>
      <c r="T21" s="636" t="s">
        <v>1921</v>
      </c>
      <c r="U21" s="637" t="s">
        <v>1842</v>
      </c>
      <c r="V21" s="637"/>
    </row>
    <row r="22" spans="1:22" s="381" customFormat="1" ht="142.5" customHeight="1">
      <c r="A22" s="840"/>
      <c r="B22" s="831"/>
      <c r="C22" s="631" t="s">
        <v>1658</v>
      </c>
      <c r="D22" s="631" t="s">
        <v>1969</v>
      </c>
      <c r="E22" s="631" t="s">
        <v>1968</v>
      </c>
      <c r="F22" s="632" t="s">
        <v>1801</v>
      </c>
      <c r="G22" s="631" t="s">
        <v>1706</v>
      </c>
      <c r="H22" s="633">
        <v>0.5</v>
      </c>
      <c r="I22" s="634">
        <v>0</v>
      </c>
      <c r="J22" s="633">
        <v>0.25</v>
      </c>
      <c r="K22" s="634">
        <v>0</v>
      </c>
      <c r="L22" s="633">
        <v>0.25</v>
      </c>
      <c r="M22" s="634">
        <v>0</v>
      </c>
      <c r="N22" s="633">
        <v>0</v>
      </c>
      <c r="O22" s="634">
        <v>0</v>
      </c>
      <c r="P22" s="635">
        <f t="shared" si="0"/>
        <v>1</v>
      </c>
      <c r="Q22" s="514">
        <f t="shared" si="0"/>
        <v>0</v>
      </c>
      <c r="R22" s="636" t="s">
        <v>1973</v>
      </c>
      <c r="S22" s="636" t="s">
        <v>1971</v>
      </c>
      <c r="T22" s="636" t="s">
        <v>1970</v>
      </c>
      <c r="U22" s="637" t="s">
        <v>1842</v>
      </c>
      <c r="V22" s="637"/>
    </row>
    <row r="23" spans="1:22" s="477" customFormat="1" ht="166.5" customHeight="1">
      <c r="A23" s="840"/>
      <c r="B23" s="831"/>
      <c r="C23" s="631" t="s">
        <v>1658</v>
      </c>
      <c r="D23" s="631" t="s">
        <v>1974</v>
      </c>
      <c r="E23" s="631" t="s">
        <v>2427</v>
      </c>
      <c r="F23" s="632" t="s">
        <v>1802</v>
      </c>
      <c r="G23" s="631" t="s">
        <v>1707</v>
      </c>
      <c r="H23" s="634">
        <v>0</v>
      </c>
      <c r="I23" s="634">
        <v>0</v>
      </c>
      <c r="J23" s="634">
        <v>1</v>
      </c>
      <c r="K23" s="634">
        <v>0</v>
      </c>
      <c r="L23" s="634">
        <v>1</v>
      </c>
      <c r="M23" s="634">
        <v>0</v>
      </c>
      <c r="N23" s="634">
        <v>0</v>
      </c>
      <c r="O23" s="634">
        <v>0</v>
      </c>
      <c r="P23" s="638">
        <f t="shared" si="0"/>
        <v>2</v>
      </c>
      <c r="Q23" s="514">
        <f t="shared" si="0"/>
        <v>0</v>
      </c>
      <c r="R23" s="636" t="s">
        <v>1972</v>
      </c>
      <c r="S23" s="636" t="s">
        <v>1975</v>
      </c>
      <c r="T23" s="636" t="s">
        <v>1921</v>
      </c>
      <c r="U23" s="637" t="s">
        <v>2426</v>
      </c>
      <c r="V23" s="637"/>
    </row>
    <row r="24" spans="1:22" s="381" customFormat="1" ht="147.75" customHeight="1">
      <c r="A24" s="840"/>
      <c r="B24" s="831"/>
      <c r="C24" s="631" t="s">
        <v>1658</v>
      </c>
      <c r="D24" s="631" t="s">
        <v>1976</v>
      </c>
      <c r="E24" s="631" t="s">
        <v>1977</v>
      </c>
      <c r="F24" s="632" t="s">
        <v>1803</v>
      </c>
      <c r="G24" s="631" t="s">
        <v>1708</v>
      </c>
      <c r="H24" s="634">
        <v>0</v>
      </c>
      <c r="I24" s="634">
        <v>0</v>
      </c>
      <c r="J24" s="634">
        <v>0</v>
      </c>
      <c r="K24" s="634">
        <v>0</v>
      </c>
      <c r="L24" s="634">
        <v>1</v>
      </c>
      <c r="M24" s="634">
        <v>0</v>
      </c>
      <c r="N24" s="634">
        <v>1</v>
      </c>
      <c r="O24" s="634">
        <v>0</v>
      </c>
      <c r="P24" s="638">
        <f t="shared" si="0"/>
        <v>2</v>
      </c>
      <c r="Q24" s="514">
        <f t="shared" si="0"/>
        <v>0</v>
      </c>
      <c r="R24" s="636" t="s">
        <v>1980</v>
      </c>
      <c r="S24" s="636" t="s">
        <v>1979</v>
      </c>
      <c r="T24" s="636" t="s">
        <v>1978</v>
      </c>
      <c r="U24" s="637" t="s">
        <v>1850</v>
      </c>
      <c r="V24" s="637"/>
    </row>
    <row r="25" spans="1:22" s="381" customFormat="1" ht="132.75" customHeight="1">
      <c r="A25" s="840"/>
      <c r="B25" s="831"/>
      <c r="C25" s="631" t="s">
        <v>1658</v>
      </c>
      <c r="D25" s="631" t="s">
        <v>1981</v>
      </c>
      <c r="E25" s="631" t="s">
        <v>1982</v>
      </c>
      <c r="F25" s="632" t="s">
        <v>1804</v>
      </c>
      <c r="G25" s="631" t="s">
        <v>1709</v>
      </c>
      <c r="H25" s="633">
        <v>0.25</v>
      </c>
      <c r="I25" s="634">
        <v>0</v>
      </c>
      <c r="J25" s="633">
        <v>0.25</v>
      </c>
      <c r="K25" s="634">
        <v>0</v>
      </c>
      <c r="L25" s="633">
        <v>0.25</v>
      </c>
      <c r="M25" s="634">
        <v>0</v>
      </c>
      <c r="N25" s="633">
        <v>0.25</v>
      </c>
      <c r="O25" s="634">
        <v>0</v>
      </c>
      <c r="P25" s="635">
        <f t="shared" si="0"/>
        <v>1</v>
      </c>
      <c r="Q25" s="514">
        <f t="shared" si="0"/>
        <v>0</v>
      </c>
      <c r="R25" s="636" t="s">
        <v>1986</v>
      </c>
      <c r="S25" s="636" t="s">
        <v>1985</v>
      </c>
      <c r="T25" s="636" t="s">
        <v>1984</v>
      </c>
      <c r="U25" s="637" t="s">
        <v>1983</v>
      </c>
      <c r="V25" s="637"/>
    </row>
    <row r="26" spans="1:22" s="381" customFormat="1" ht="155.25" customHeight="1">
      <c r="A26" s="840"/>
      <c r="B26" s="831"/>
      <c r="C26" s="631" t="s">
        <v>1658</v>
      </c>
      <c r="D26" s="631" t="s">
        <v>1987</v>
      </c>
      <c r="E26" s="631" t="s">
        <v>1988</v>
      </c>
      <c r="F26" s="632" t="s">
        <v>2487</v>
      </c>
      <c r="G26" s="631" t="s">
        <v>1710</v>
      </c>
      <c r="H26" s="634">
        <v>0</v>
      </c>
      <c r="I26" s="634">
        <v>0</v>
      </c>
      <c r="J26" s="634">
        <v>2</v>
      </c>
      <c r="K26" s="634">
        <v>0</v>
      </c>
      <c r="L26" s="634">
        <v>2</v>
      </c>
      <c r="M26" s="634">
        <v>0</v>
      </c>
      <c r="N26" s="634">
        <v>2</v>
      </c>
      <c r="O26" s="634">
        <v>0</v>
      </c>
      <c r="P26" s="638">
        <f t="shared" si="0"/>
        <v>6</v>
      </c>
      <c r="Q26" s="514">
        <f t="shared" si="0"/>
        <v>0</v>
      </c>
      <c r="R26" s="636" t="s">
        <v>1991</v>
      </c>
      <c r="S26" s="636" t="s">
        <v>1990</v>
      </c>
      <c r="T26" s="636" t="s">
        <v>1989</v>
      </c>
      <c r="U26" s="637" t="s">
        <v>1842</v>
      </c>
      <c r="V26" s="637"/>
    </row>
    <row r="27" spans="1:22" s="381" customFormat="1" ht="149.25" customHeight="1">
      <c r="A27" s="840"/>
      <c r="B27" s="831"/>
      <c r="C27" s="631" t="s">
        <v>1658</v>
      </c>
      <c r="D27" s="631" t="s">
        <v>1992</v>
      </c>
      <c r="E27" s="631" t="s">
        <v>1993</v>
      </c>
      <c r="F27" s="632" t="s">
        <v>2488</v>
      </c>
      <c r="G27" s="631" t="s">
        <v>1711</v>
      </c>
      <c r="H27" s="633">
        <v>0.5</v>
      </c>
      <c r="I27" s="634">
        <v>0</v>
      </c>
      <c r="J27" s="633">
        <v>0.25</v>
      </c>
      <c r="K27" s="634">
        <v>0</v>
      </c>
      <c r="L27" s="633">
        <v>0.25</v>
      </c>
      <c r="M27" s="634">
        <v>0</v>
      </c>
      <c r="N27" s="633">
        <v>0</v>
      </c>
      <c r="O27" s="634">
        <v>0</v>
      </c>
      <c r="P27" s="635">
        <f t="shared" si="0"/>
        <v>1</v>
      </c>
      <c r="Q27" s="514">
        <f t="shared" si="0"/>
        <v>0</v>
      </c>
      <c r="R27" s="636" t="s">
        <v>1995</v>
      </c>
      <c r="S27" s="636" t="s">
        <v>1994</v>
      </c>
      <c r="T27" s="636" t="s">
        <v>1921</v>
      </c>
      <c r="U27" s="637" t="s">
        <v>1842</v>
      </c>
      <c r="V27" s="637" t="s">
        <v>1891</v>
      </c>
    </row>
    <row r="28" spans="1:22" s="381" customFormat="1" ht="101.25" customHeight="1">
      <c r="A28" s="840"/>
      <c r="B28" s="831"/>
      <c r="C28" s="631" t="s">
        <v>1671</v>
      </c>
      <c r="D28" s="631" t="s">
        <v>1997</v>
      </c>
      <c r="E28" s="631" t="s">
        <v>1998</v>
      </c>
      <c r="F28" s="632" t="s">
        <v>2489</v>
      </c>
      <c r="G28" s="631" t="s">
        <v>1996</v>
      </c>
      <c r="H28" s="633">
        <v>0.25</v>
      </c>
      <c r="I28" s="634">
        <v>0</v>
      </c>
      <c r="J28" s="633">
        <v>0.25</v>
      </c>
      <c r="K28" s="634">
        <v>0</v>
      </c>
      <c r="L28" s="633">
        <v>0.25</v>
      </c>
      <c r="M28" s="634">
        <v>0</v>
      </c>
      <c r="N28" s="633">
        <v>0.25</v>
      </c>
      <c r="O28" s="634">
        <v>0</v>
      </c>
      <c r="P28" s="635">
        <f t="shared" si="0"/>
        <v>1</v>
      </c>
      <c r="Q28" s="514">
        <f t="shared" si="0"/>
        <v>0</v>
      </c>
      <c r="R28" s="636" t="s">
        <v>1999</v>
      </c>
      <c r="S28" s="636" t="s">
        <v>2000</v>
      </c>
      <c r="T28" s="636" t="s">
        <v>1861</v>
      </c>
      <c r="U28" s="637" t="s">
        <v>2001</v>
      </c>
      <c r="V28" s="637" t="s">
        <v>1891</v>
      </c>
    </row>
    <row r="29" spans="1:22" s="381" customFormat="1" ht="108" customHeight="1">
      <c r="A29" s="840"/>
      <c r="B29" s="831"/>
      <c r="C29" s="631" t="s">
        <v>1660</v>
      </c>
      <c r="D29" s="631" t="s">
        <v>2002</v>
      </c>
      <c r="E29" s="631" t="s">
        <v>1833</v>
      </c>
      <c r="F29" s="632" t="s">
        <v>2490</v>
      </c>
      <c r="G29" s="631" t="s">
        <v>1712</v>
      </c>
      <c r="H29" s="634">
        <v>20</v>
      </c>
      <c r="I29" s="634">
        <v>0</v>
      </c>
      <c r="J29" s="634">
        <v>30</v>
      </c>
      <c r="K29" s="634">
        <v>0</v>
      </c>
      <c r="L29" s="634">
        <v>30</v>
      </c>
      <c r="M29" s="634">
        <v>0</v>
      </c>
      <c r="N29" s="634">
        <v>20</v>
      </c>
      <c r="O29" s="634">
        <v>0</v>
      </c>
      <c r="P29" s="638">
        <f t="shared" si="0"/>
        <v>100</v>
      </c>
      <c r="Q29" s="514">
        <f t="shared" si="0"/>
        <v>0</v>
      </c>
      <c r="R29" s="636" t="s">
        <v>2004</v>
      </c>
      <c r="S29" s="636" t="s">
        <v>2003</v>
      </c>
      <c r="T29" s="636" t="s">
        <v>1861</v>
      </c>
      <c r="U29" s="637" t="s">
        <v>1898</v>
      </c>
      <c r="V29" s="637"/>
    </row>
    <row r="30" spans="1:22" s="381" customFormat="1" ht="121.5" customHeight="1">
      <c r="A30" s="840"/>
      <c r="B30" s="831"/>
      <c r="C30" s="631" t="s">
        <v>1662</v>
      </c>
      <c r="D30" s="631" t="s">
        <v>2005</v>
      </c>
      <c r="E30" s="631" t="s">
        <v>2006</v>
      </c>
      <c r="F30" s="632" t="s">
        <v>2491</v>
      </c>
      <c r="G30" s="631" t="s">
        <v>1713</v>
      </c>
      <c r="H30" s="634">
        <v>2</v>
      </c>
      <c r="I30" s="634">
        <v>0</v>
      </c>
      <c r="J30" s="634">
        <v>10</v>
      </c>
      <c r="K30" s="634">
        <v>0</v>
      </c>
      <c r="L30" s="634">
        <v>10</v>
      </c>
      <c r="M30" s="634">
        <v>0</v>
      </c>
      <c r="N30" s="634">
        <v>2</v>
      </c>
      <c r="O30" s="634">
        <v>0</v>
      </c>
      <c r="P30" s="638">
        <f t="shared" si="0"/>
        <v>24</v>
      </c>
      <c r="Q30" s="514">
        <f t="shared" si="0"/>
        <v>0</v>
      </c>
      <c r="R30" s="636" t="s">
        <v>2010</v>
      </c>
      <c r="S30" s="636" t="s">
        <v>2009</v>
      </c>
      <c r="T30" s="636" t="s">
        <v>2008</v>
      </c>
      <c r="U30" s="637" t="s">
        <v>2007</v>
      </c>
      <c r="V30" s="637"/>
    </row>
    <row r="31" spans="1:22" s="381" customFormat="1" ht="144" customHeight="1">
      <c r="A31" s="840"/>
      <c r="B31" s="831"/>
      <c r="C31" s="631" t="s">
        <v>1658</v>
      </c>
      <c r="D31" s="631" t="s">
        <v>2011</v>
      </c>
      <c r="E31" s="631" t="s">
        <v>2428</v>
      </c>
      <c r="F31" s="632" t="s">
        <v>2492</v>
      </c>
      <c r="G31" s="631" t="s">
        <v>2429</v>
      </c>
      <c r="H31" s="634">
        <v>0</v>
      </c>
      <c r="I31" s="634">
        <v>0</v>
      </c>
      <c r="J31" s="634">
        <v>3</v>
      </c>
      <c r="K31" s="634">
        <v>40000</v>
      </c>
      <c r="L31" s="634">
        <v>3</v>
      </c>
      <c r="M31" s="634">
        <v>40000</v>
      </c>
      <c r="N31" s="634">
        <v>1</v>
      </c>
      <c r="O31" s="634">
        <v>20000</v>
      </c>
      <c r="P31" s="638">
        <f t="shared" si="0"/>
        <v>7</v>
      </c>
      <c r="Q31" s="514">
        <f t="shared" si="0"/>
        <v>100000</v>
      </c>
      <c r="R31" s="636" t="s">
        <v>2014</v>
      </c>
      <c r="S31" s="636" t="s">
        <v>2013</v>
      </c>
      <c r="T31" s="636" t="s">
        <v>2012</v>
      </c>
      <c r="U31" s="637" t="s">
        <v>1841</v>
      </c>
      <c r="V31" s="637" t="s">
        <v>1881</v>
      </c>
    </row>
    <row r="32" spans="1:22" s="381" customFormat="1" ht="89.25" customHeight="1">
      <c r="A32" s="840"/>
      <c r="B32" s="831"/>
      <c r="C32" s="631" t="s">
        <v>1658</v>
      </c>
      <c r="D32" s="631" t="s">
        <v>2015</v>
      </c>
      <c r="E32" s="631" t="s">
        <v>2016</v>
      </c>
      <c r="F32" s="632" t="s">
        <v>2493</v>
      </c>
      <c r="G32" s="631" t="s">
        <v>1714</v>
      </c>
      <c r="H32" s="634">
        <v>80</v>
      </c>
      <c r="I32" s="634">
        <v>0</v>
      </c>
      <c r="J32" s="634">
        <v>80</v>
      </c>
      <c r="K32" s="634">
        <v>0</v>
      </c>
      <c r="L32" s="634">
        <v>60</v>
      </c>
      <c r="M32" s="634">
        <v>0</v>
      </c>
      <c r="N32" s="634">
        <v>80</v>
      </c>
      <c r="O32" s="634">
        <v>0</v>
      </c>
      <c r="P32" s="638">
        <f t="shared" ref="P32:Q45" si="1">H32+J32+L32+N32</f>
        <v>300</v>
      </c>
      <c r="Q32" s="514">
        <f t="shared" si="1"/>
        <v>0</v>
      </c>
      <c r="R32" s="639" t="s">
        <v>2019</v>
      </c>
      <c r="S32" s="636" t="s">
        <v>2018</v>
      </c>
      <c r="T32" s="636" t="s">
        <v>2017</v>
      </c>
      <c r="U32" s="637" t="s">
        <v>1850</v>
      </c>
      <c r="V32" s="637"/>
    </row>
    <row r="33" spans="1:22" s="381" customFormat="1" ht="99.75" customHeight="1">
      <c r="A33" s="840"/>
      <c r="B33" s="836" t="s">
        <v>1823</v>
      </c>
      <c r="C33" s="509" t="s">
        <v>1660</v>
      </c>
      <c r="D33" s="509" t="s">
        <v>2020</v>
      </c>
      <c r="E33" s="509" t="s">
        <v>2021</v>
      </c>
      <c r="F33" s="510" t="s">
        <v>2494</v>
      </c>
      <c r="G33" s="509" t="s">
        <v>1715</v>
      </c>
      <c r="H33" s="640">
        <v>0.25</v>
      </c>
      <c r="I33" s="512">
        <v>0</v>
      </c>
      <c r="J33" s="640">
        <v>0.25</v>
      </c>
      <c r="K33" s="512">
        <v>0</v>
      </c>
      <c r="L33" s="640">
        <v>0.25</v>
      </c>
      <c r="M33" s="512">
        <v>0</v>
      </c>
      <c r="N33" s="640">
        <v>0.25</v>
      </c>
      <c r="O33" s="512">
        <v>0</v>
      </c>
      <c r="P33" s="635">
        <f t="shared" si="1"/>
        <v>1</v>
      </c>
      <c r="Q33" s="514">
        <f t="shared" si="1"/>
        <v>0</v>
      </c>
      <c r="R33" s="509" t="s">
        <v>2052</v>
      </c>
      <c r="S33" s="509" t="s">
        <v>2022</v>
      </c>
      <c r="T33" s="509" t="s">
        <v>1861</v>
      </c>
      <c r="U33" s="509" t="s">
        <v>1898</v>
      </c>
      <c r="V33" s="509"/>
    </row>
    <row r="34" spans="1:22" s="381" customFormat="1" ht="90" customHeight="1">
      <c r="A34" s="840"/>
      <c r="B34" s="837"/>
      <c r="C34" s="829" t="s">
        <v>1660</v>
      </c>
      <c r="D34" s="509" t="s">
        <v>2023</v>
      </c>
      <c r="E34" s="509" t="s">
        <v>2025</v>
      </c>
      <c r="F34" s="829" t="s">
        <v>2495</v>
      </c>
      <c r="G34" s="827" t="s">
        <v>1716</v>
      </c>
      <c r="H34" s="511">
        <v>2</v>
      </c>
      <c r="I34" s="512">
        <v>0</v>
      </c>
      <c r="J34" s="511">
        <v>2</v>
      </c>
      <c r="K34" s="512">
        <v>0</v>
      </c>
      <c r="L34" s="511">
        <v>2</v>
      </c>
      <c r="M34" s="512">
        <v>0</v>
      </c>
      <c r="N34" s="511">
        <v>2</v>
      </c>
      <c r="O34" s="512">
        <v>0</v>
      </c>
      <c r="P34" s="513">
        <f t="shared" si="1"/>
        <v>8</v>
      </c>
      <c r="Q34" s="514">
        <f t="shared" si="1"/>
        <v>0</v>
      </c>
      <c r="R34" s="829" t="s">
        <v>2028</v>
      </c>
      <c r="S34" s="509" t="s">
        <v>2026</v>
      </c>
      <c r="T34" s="509" t="s">
        <v>1861</v>
      </c>
      <c r="U34" s="829" t="s">
        <v>1841</v>
      </c>
      <c r="V34" s="829"/>
    </row>
    <row r="35" spans="1:22" s="381" customFormat="1" ht="80.25" customHeight="1">
      <c r="A35" s="840"/>
      <c r="B35" s="837"/>
      <c r="C35" s="830"/>
      <c r="D35" s="509" t="s">
        <v>2024</v>
      </c>
      <c r="E35" s="509" t="s">
        <v>2414</v>
      </c>
      <c r="F35" s="830"/>
      <c r="G35" s="828"/>
      <c r="H35" s="511">
        <v>1</v>
      </c>
      <c r="I35" s="512">
        <v>0</v>
      </c>
      <c r="J35" s="511">
        <v>2</v>
      </c>
      <c r="K35" s="512">
        <v>0</v>
      </c>
      <c r="L35" s="511">
        <v>4</v>
      </c>
      <c r="M35" s="512">
        <v>0</v>
      </c>
      <c r="N35" s="511">
        <v>1</v>
      </c>
      <c r="O35" s="512">
        <v>0</v>
      </c>
      <c r="P35" s="513">
        <f t="shared" si="1"/>
        <v>8</v>
      </c>
      <c r="Q35" s="514">
        <f t="shared" si="1"/>
        <v>0</v>
      </c>
      <c r="R35" s="830"/>
      <c r="S35" s="509" t="s">
        <v>2027</v>
      </c>
      <c r="T35" s="509" t="s">
        <v>1941</v>
      </c>
      <c r="U35" s="830"/>
      <c r="V35" s="830"/>
    </row>
    <row r="36" spans="1:22" s="381" customFormat="1" ht="56.25" customHeight="1">
      <c r="A36" s="840"/>
      <c r="B36" s="837"/>
      <c r="C36" s="829" t="s">
        <v>1658</v>
      </c>
      <c r="D36" s="827" t="s">
        <v>2030</v>
      </c>
      <c r="E36" s="509" t="s">
        <v>2029</v>
      </c>
      <c r="F36" s="510" t="s">
        <v>2496</v>
      </c>
      <c r="G36" s="509" t="s">
        <v>1717</v>
      </c>
      <c r="H36" s="511">
        <v>20</v>
      </c>
      <c r="I36" s="512">
        <v>0</v>
      </c>
      <c r="J36" s="511">
        <v>30</v>
      </c>
      <c r="K36" s="512">
        <v>0</v>
      </c>
      <c r="L36" s="511">
        <v>30</v>
      </c>
      <c r="M36" s="512">
        <v>0</v>
      </c>
      <c r="N36" s="511">
        <v>20</v>
      </c>
      <c r="O36" s="512">
        <v>0</v>
      </c>
      <c r="P36" s="513">
        <f t="shared" si="1"/>
        <v>100</v>
      </c>
      <c r="Q36" s="514">
        <f t="shared" si="1"/>
        <v>0</v>
      </c>
      <c r="R36" s="509" t="s">
        <v>2035</v>
      </c>
      <c r="S36" s="509" t="s">
        <v>2033</v>
      </c>
      <c r="T36" s="829" t="s">
        <v>1846</v>
      </c>
      <c r="U36" s="509" t="s">
        <v>2032</v>
      </c>
      <c r="V36" s="509"/>
    </row>
    <row r="37" spans="1:22" s="381" customFormat="1" ht="60.75" customHeight="1">
      <c r="A37" s="840"/>
      <c r="B37" s="837"/>
      <c r="C37" s="830"/>
      <c r="D37" s="828"/>
      <c r="E37" s="509" t="s">
        <v>2031</v>
      </c>
      <c r="F37" s="510" t="s">
        <v>2497</v>
      </c>
      <c r="G37" s="509" t="s">
        <v>1718</v>
      </c>
      <c r="H37" s="511">
        <v>4</v>
      </c>
      <c r="I37" s="512">
        <v>0</v>
      </c>
      <c r="J37" s="511">
        <v>2</v>
      </c>
      <c r="K37" s="512">
        <v>0</v>
      </c>
      <c r="L37" s="511">
        <v>2</v>
      </c>
      <c r="M37" s="512">
        <v>0</v>
      </c>
      <c r="N37" s="511">
        <v>2</v>
      </c>
      <c r="O37" s="512">
        <v>0</v>
      </c>
      <c r="P37" s="513">
        <f t="shared" si="1"/>
        <v>10</v>
      </c>
      <c r="Q37" s="514">
        <f t="shared" si="1"/>
        <v>0</v>
      </c>
      <c r="R37" s="515" t="s">
        <v>2036</v>
      </c>
      <c r="S37" s="509" t="s">
        <v>2034</v>
      </c>
      <c r="T37" s="830"/>
      <c r="U37" s="509" t="s">
        <v>1850</v>
      </c>
      <c r="V37" s="509"/>
    </row>
    <row r="38" spans="1:22" s="381" customFormat="1" ht="45">
      <c r="A38" s="840"/>
      <c r="B38" s="837"/>
      <c r="C38" s="509" t="s">
        <v>1659</v>
      </c>
      <c r="D38" s="509" t="s">
        <v>2037</v>
      </c>
      <c r="E38" s="509" t="s">
        <v>2029</v>
      </c>
      <c r="F38" s="510" t="s">
        <v>2498</v>
      </c>
      <c r="G38" s="509" t="s">
        <v>1719</v>
      </c>
      <c r="H38" s="511">
        <v>10</v>
      </c>
      <c r="I38" s="512">
        <v>0</v>
      </c>
      <c r="J38" s="511">
        <v>20</v>
      </c>
      <c r="K38" s="512">
        <v>0</v>
      </c>
      <c r="L38" s="511">
        <v>15</v>
      </c>
      <c r="M38" s="512">
        <v>0</v>
      </c>
      <c r="N38" s="511">
        <v>5</v>
      </c>
      <c r="O38" s="512">
        <v>0</v>
      </c>
      <c r="P38" s="513">
        <f t="shared" si="1"/>
        <v>50</v>
      </c>
      <c r="Q38" s="514">
        <f t="shared" si="1"/>
        <v>0</v>
      </c>
      <c r="R38" s="515" t="s">
        <v>2039</v>
      </c>
      <c r="S38" s="509" t="s">
        <v>2038</v>
      </c>
      <c r="T38" s="509" t="s">
        <v>1846</v>
      </c>
      <c r="U38" s="509" t="s">
        <v>1850</v>
      </c>
      <c r="V38" s="509"/>
    </row>
    <row r="39" spans="1:22" s="381" customFormat="1" ht="47.25" customHeight="1">
      <c r="A39" s="840"/>
      <c r="B39" s="837"/>
      <c r="C39" s="827" t="s">
        <v>1659</v>
      </c>
      <c r="D39" s="827" t="s">
        <v>2040</v>
      </c>
      <c r="E39" s="509" t="s">
        <v>2041</v>
      </c>
      <c r="F39" s="829" t="s">
        <v>2499</v>
      </c>
      <c r="G39" s="827" t="s">
        <v>2043</v>
      </c>
      <c r="H39" s="511">
        <v>5</v>
      </c>
      <c r="I39" s="512">
        <v>0</v>
      </c>
      <c r="J39" s="511">
        <v>10</v>
      </c>
      <c r="K39" s="512">
        <v>0</v>
      </c>
      <c r="L39" s="511">
        <v>10</v>
      </c>
      <c r="M39" s="512">
        <v>0</v>
      </c>
      <c r="N39" s="511">
        <v>5</v>
      </c>
      <c r="O39" s="512">
        <v>0</v>
      </c>
      <c r="P39" s="513">
        <f t="shared" si="1"/>
        <v>30</v>
      </c>
      <c r="Q39" s="514">
        <f t="shared" si="1"/>
        <v>0</v>
      </c>
      <c r="R39" s="827" t="s">
        <v>2045</v>
      </c>
      <c r="S39" s="827" t="s">
        <v>2044</v>
      </c>
      <c r="T39" s="827" t="s">
        <v>1861</v>
      </c>
      <c r="U39" s="827" t="s">
        <v>1841</v>
      </c>
      <c r="V39" s="829"/>
    </row>
    <row r="40" spans="1:22" s="381" customFormat="1" ht="46.5" customHeight="1">
      <c r="A40" s="840"/>
      <c r="B40" s="837"/>
      <c r="C40" s="828"/>
      <c r="D40" s="828"/>
      <c r="E40" s="509" t="s">
        <v>2042</v>
      </c>
      <c r="F40" s="830"/>
      <c r="G40" s="828"/>
      <c r="H40" s="511">
        <v>5</v>
      </c>
      <c r="I40" s="512">
        <v>0</v>
      </c>
      <c r="J40" s="511">
        <v>10</v>
      </c>
      <c r="K40" s="512">
        <v>0</v>
      </c>
      <c r="L40" s="511">
        <v>10</v>
      </c>
      <c r="M40" s="512">
        <v>0</v>
      </c>
      <c r="N40" s="511">
        <v>5</v>
      </c>
      <c r="O40" s="512">
        <v>0</v>
      </c>
      <c r="P40" s="513">
        <f t="shared" si="1"/>
        <v>30</v>
      </c>
      <c r="Q40" s="514">
        <f t="shared" si="1"/>
        <v>0</v>
      </c>
      <c r="R40" s="828"/>
      <c r="S40" s="828"/>
      <c r="T40" s="828"/>
      <c r="U40" s="828"/>
      <c r="V40" s="830"/>
    </row>
    <row r="41" spans="1:22" s="381" customFormat="1" ht="45">
      <c r="A41" s="840"/>
      <c r="B41" s="837"/>
      <c r="C41" s="509" t="s">
        <v>1659</v>
      </c>
      <c r="D41" s="509" t="s">
        <v>2046</v>
      </c>
      <c r="E41" s="509" t="s">
        <v>2047</v>
      </c>
      <c r="F41" s="510" t="s">
        <v>2500</v>
      </c>
      <c r="G41" s="509" t="s">
        <v>1720</v>
      </c>
      <c r="H41" s="511">
        <v>0</v>
      </c>
      <c r="I41" s="512">
        <v>0</v>
      </c>
      <c r="J41" s="511">
        <v>1</v>
      </c>
      <c r="K41" s="512">
        <v>0</v>
      </c>
      <c r="L41" s="511">
        <v>1</v>
      </c>
      <c r="M41" s="512">
        <v>0</v>
      </c>
      <c r="N41" s="511">
        <v>1</v>
      </c>
      <c r="O41" s="512">
        <v>0</v>
      </c>
      <c r="P41" s="513">
        <f t="shared" si="1"/>
        <v>3</v>
      </c>
      <c r="Q41" s="514">
        <f t="shared" si="1"/>
        <v>0</v>
      </c>
      <c r="R41" s="515" t="s">
        <v>2048</v>
      </c>
      <c r="S41" s="509" t="s">
        <v>2049</v>
      </c>
      <c r="T41" s="509" t="s">
        <v>1921</v>
      </c>
      <c r="U41" s="509" t="s">
        <v>1850</v>
      </c>
      <c r="V41" s="509"/>
    </row>
    <row r="42" spans="1:22" s="381" customFormat="1" ht="60">
      <c r="A42" s="840"/>
      <c r="B42" s="837"/>
      <c r="C42" s="509" t="s">
        <v>1659</v>
      </c>
      <c r="D42" s="509" t="s">
        <v>2238</v>
      </c>
      <c r="E42" s="509" t="s">
        <v>2050</v>
      </c>
      <c r="F42" s="510" t="s">
        <v>2501</v>
      </c>
      <c r="G42" s="509" t="s">
        <v>1806</v>
      </c>
      <c r="H42" s="511">
        <v>2</v>
      </c>
      <c r="I42" s="512">
        <v>0</v>
      </c>
      <c r="J42" s="511">
        <v>4</v>
      </c>
      <c r="K42" s="512">
        <v>0</v>
      </c>
      <c r="L42" s="511">
        <v>3</v>
      </c>
      <c r="M42" s="512">
        <v>0</v>
      </c>
      <c r="N42" s="511">
        <v>3</v>
      </c>
      <c r="O42" s="512">
        <v>0</v>
      </c>
      <c r="P42" s="513">
        <f t="shared" si="1"/>
        <v>12</v>
      </c>
      <c r="Q42" s="514">
        <f t="shared" si="1"/>
        <v>0</v>
      </c>
      <c r="R42" s="515" t="s">
        <v>2053</v>
      </c>
      <c r="S42" s="509" t="s">
        <v>2051</v>
      </c>
      <c r="T42" s="509" t="s">
        <v>1941</v>
      </c>
      <c r="U42" s="509" t="s">
        <v>1850</v>
      </c>
      <c r="V42" s="509"/>
    </row>
    <row r="43" spans="1:22" s="381" customFormat="1" ht="45">
      <c r="A43" s="840"/>
      <c r="B43" s="838"/>
      <c r="C43" s="641" t="s">
        <v>1659</v>
      </c>
      <c r="D43" s="509" t="s">
        <v>2055</v>
      </c>
      <c r="E43" s="509" t="s">
        <v>2054</v>
      </c>
      <c r="F43" s="510" t="s">
        <v>2502</v>
      </c>
      <c r="G43" s="509" t="s">
        <v>1721</v>
      </c>
      <c r="H43" s="640">
        <v>0</v>
      </c>
      <c r="I43" s="512">
        <v>0</v>
      </c>
      <c r="J43" s="640">
        <v>0</v>
      </c>
      <c r="K43" s="512">
        <v>0</v>
      </c>
      <c r="L43" s="640">
        <v>0</v>
      </c>
      <c r="M43" s="512">
        <v>0</v>
      </c>
      <c r="N43" s="640">
        <v>1</v>
      </c>
      <c r="O43" s="512">
        <v>0</v>
      </c>
      <c r="P43" s="635">
        <f t="shared" si="1"/>
        <v>1</v>
      </c>
      <c r="Q43" s="514">
        <f t="shared" si="1"/>
        <v>0</v>
      </c>
      <c r="R43" s="515" t="s">
        <v>2057</v>
      </c>
      <c r="S43" s="509" t="s">
        <v>2056</v>
      </c>
      <c r="T43" s="509" t="s">
        <v>1861</v>
      </c>
      <c r="U43" s="509" t="s">
        <v>1850</v>
      </c>
      <c r="V43" s="509"/>
    </row>
    <row r="44" spans="1:22" s="381" customFormat="1" ht="79.5" customHeight="1">
      <c r="A44" s="840"/>
      <c r="B44" s="852" t="s">
        <v>1824</v>
      </c>
      <c r="C44" s="827" t="s">
        <v>1660</v>
      </c>
      <c r="D44" s="827" t="s">
        <v>2240</v>
      </c>
      <c r="E44" s="509" t="s">
        <v>2239</v>
      </c>
      <c r="F44" s="829" t="s">
        <v>2503</v>
      </c>
      <c r="G44" s="827" t="s">
        <v>1722</v>
      </c>
      <c r="H44" s="511">
        <v>0</v>
      </c>
      <c r="I44" s="512">
        <v>0</v>
      </c>
      <c r="J44" s="511">
        <v>2</v>
      </c>
      <c r="K44" s="512">
        <v>0</v>
      </c>
      <c r="L44" s="511">
        <v>1</v>
      </c>
      <c r="M44" s="512">
        <v>0</v>
      </c>
      <c r="N44" s="511">
        <v>1</v>
      </c>
      <c r="O44" s="512">
        <v>0</v>
      </c>
      <c r="P44" s="638">
        <f t="shared" si="1"/>
        <v>4</v>
      </c>
      <c r="Q44" s="514">
        <f>I44+K44+M44+O44</f>
        <v>0</v>
      </c>
      <c r="R44" s="827" t="s">
        <v>2242</v>
      </c>
      <c r="S44" s="509" t="s">
        <v>2243</v>
      </c>
      <c r="T44" s="829" t="s">
        <v>1904</v>
      </c>
      <c r="U44" s="829" t="s">
        <v>1892</v>
      </c>
      <c r="V44" s="509"/>
    </row>
    <row r="45" spans="1:22" s="381" customFormat="1" ht="79.5" customHeight="1">
      <c r="A45" s="840"/>
      <c r="B45" s="853"/>
      <c r="C45" s="828"/>
      <c r="D45" s="828"/>
      <c r="E45" s="509" t="s">
        <v>2241</v>
      </c>
      <c r="F45" s="830"/>
      <c r="G45" s="828"/>
      <c r="H45" s="511">
        <v>0</v>
      </c>
      <c r="I45" s="512">
        <v>0</v>
      </c>
      <c r="J45" s="511">
        <v>1</v>
      </c>
      <c r="K45" s="512">
        <v>0</v>
      </c>
      <c r="L45" s="511">
        <v>1</v>
      </c>
      <c r="M45" s="512">
        <v>0</v>
      </c>
      <c r="N45" s="511">
        <v>1</v>
      </c>
      <c r="O45" s="512">
        <v>0</v>
      </c>
      <c r="P45" s="638">
        <f t="shared" si="1"/>
        <v>3</v>
      </c>
      <c r="Q45" s="514">
        <f>I45+K45+M45+O45</f>
        <v>0</v>
      </c>
      <c r="R45" s="828"/>
      <c r="S45" s="509" t="s">
        <v>2244</v>
      </c>
      <c r="T45" s="830"/>
      <c r="U45" s="830"/>
      <c r="V45" s="509"/>
    </row>
    <row r="46" spans="1:22" s="381" customFormat="1" ht="96.75" customHeight="1">
      <c r="A46" s="840"/>
      <c r="B46" s="853"/>
      <c r="C46" s="509" t="s">
        <v>1660</v>
      </c>
      <c r="D46" s="509" t="s">
        <v>2233</v>
      </c>
      <c r="E46" s="509" t="s">
        <v>2234</v>
      </c>
      <c r="F46" s="510" t="s">
        <v>2479</v>
      </c>
      <c r="G46" s="509" t="s">
        <v>1723</v>
      </c>
      <c r="H46" s="511">
        <v>0</v>
      </c>
      <c r="I46" s="512">
        <v>0</v>
      </c>
      <c r="J46" s="511">
        <v>10</v>
      </c>
      <c r="K46" s="512">
        <v>0</v>
      </c>
      <c r="L46" s="511">
        <v>30</v>
      </c>
      <c r="M46" s="512">
        <v>0</v>
      </c>
      <c r="N46" s="511">
        <v>10</v>
      </c>
      <c r="O46" s="512">
        <v>0</v>
      </c>
      <c r="P46" s="638">
        <f t="shared" ref="P46:P134" si="2">H46+J46+L46+N46</f>
        <v>50</v>
      </c>
      <c r="Q46" s="514">
        <f t="shared" ref="Q46:Q134" si="3">I46+K46+M46+O46</f>
        <v>0</v>
      </c>
      <c r="R46" s="509" t="s">
        <v>2228</v>
      </c>
      <c r="S46" s="509" t="s">
        <v>2229</v>
      </c>
      <c r="T46" s="509" t="s">
        <v>1861</v>
      </c>
      <c r="U46" s="509" t="s">
        <v>2230</v>
      </c>
      <c r="V46" s="509"/>
    </row>
    <row r="47" spans="1:22" s="381" customFormat="1" ht="121.5" customHeight="1">
      <c r="A47" s="840"/>
      <c r="B47" s="853"/>
      <c r="C47" s="509" t="s">
        <v>1660</v>
      </c>
      <c r="D47" s="509" t="s">
        <v>2226</v>
      </c>
      <c r="E47" s="509" t="s">
        <v>2227</v>
      </c>
      <c r="F47" s="510" t="s">
        <v>2477</v>
      </c>
      <c r="G47" s="509" t="s">
        <v>1724</v>
      </c>
      <c r="H47" s="511">
        <v>0</v>
      </c>
      <c r="I47" s="512">
        <v>0</v>
      </c>
      <c r="J47" s="511">
        <v>2</v>
      </c>
      <c r="K47" s="512">
        <v>0</v>
      </c>
      <c r="L47" s="511">
        <v>3</v>
      </c>
      <c r="M47" s="512">
        <v>0</v>
      </c>
      <c r="N47" s="511">
        <v>1</v>
      </c>
      <c r="O47" s="512">
        <v>0</v>
      </c>
      <c r="P47" s="638">
        <f t="shared" si="2"/>
        <v>6</v>
      </c>
      <c r="Q47" s="514">
        <f t="shared" si="3"/>
        <v>0</v>
      </c>
      <c r="R47" s="509" t="s">
        <v>2231</v>
      </c>
      <c r="S47" s="509" t="s">
        <v>2232</v>
      </c>
      <c r="T47" s="509" t="s">
        <v>1830</v>
      </c>
      <c r="U47" s="509" t="s">
        <v>1898</v>
      </c>
      <c r="V47" s="509"/>
    </row>
    <row r="48" spans="1:22" s="381" customFormat="1" ht="98.25" customHeight="1">
      <c r="A48" s="840"/>
      <c r="B48" s="853"/>
      <c r="C48" s="509" t="s">
        <v>1660</v>
      </c>
      <c r="D48" s="509" t="s">
        <v>2224</v>
      </c>
      <c r="E48" s="509" t="s">
        <v>1833</v>
      </c>
      <c r="F48" s="510" t="s">
        <v>2478</v>
      </c>
      <c r="G48" s="509" t="s">
        <v>1725</v>
      </c>
      <c r="H48" s="511">
        <v>0</v>
      </c>
      <c r="I48" s="512">
        <v>0</v>
      </c>
      <c r="J48" s="511">
        <v>1</v>
      </c>
      <c r="K48" s="512">
        <v>5000</v>
      </c>
      <c r="L48" s="511">
        <v>1</v>
      </c>
      <c r="M48" s="512">
        <v>5695.83</v>
      </c>
      <c r="N48" s="511">
        <v>0</v>
      </c>
      <c r="O48" s="512">
        <v>0</v>
      </c>
      <c r="P48" s="642">
        <f>H48+J48+L48+N48</f>
        <v>2</v>
      </c>
      <c r="Q48" s="514">
        <f t="shared" si="3"/>
        <v>10695.83</v>
      </c>
      <c r="R48" s="509" t="s">
        <v>2225</v>
      </c>
      <c r="S48" s="509" t="s">
        <v>1835</v>
      </c>
      <c r="T48" s="509" t="s">
        <v>1830</v>
      </c>
      <c r="U48" s="509" t="s">
        <v>1834</v>
      </c>
      <c r="V48" s="509"/>
    </row>
    <row r="49" spans="1:22" s="381" customFormat="1" ht="98.25" customHeight="1">
      <c r="A49" s="840"/>
      <c r="B49" s="853"/>
      <c r="C49" s="509" t="s">
        <v>1662</v>
      </c>
      <c r="D49" s="509" t="s">
        <v>2398</v>
      </c>
      <c r="E49" s="509" t="s">
        <v>2399</v>
      </c>
      <c r="F49" s="510" t="s">
        <v>2476</v>
      </c>
      <c r="G49" s="509" t="s">
        <v>2400</v>
      </c>
      <c r="H49" s="635">
        <v>0.25</v>
      </c>
      <c r="I49" s="512">
        <v>0</v>
      </c>
      <c r="J49" s="635">
        <v>0.25</v>
      </c>
      <c r="K49" s="512">
        <v>0</v>
      </c>
      <c r="L49" s="635">
        <v>0.25</v>
      </c>
      <c r="M49" s="512">
        <v>0</v>
      </c>
      <c r="N49" s="635">
        <v>0.25</v>
      </c>
      <c r="O49" s="512">
        <v>0</v>
      </c>
      <c r="P49" s="635">
        <v>1</v>
      </c>
      <c r="Q49" s="514">
        <v>0</v>
      </c>
      <c r="R49" s="509" t="s">
        <v>2561</v>
      </c>
      <c r="S49" s="509" t="s">
        <v>2286</v>
      </c>
      <c r="T49" s="509" t="s">
        <v>2401</v>
      </c>
      <c r="U49" s="509" t="s">
        <v>2402</v>
      </c>
      <c r="V49" s="509" t="s">
        <v>1891</v>
      </c>
    </row>
    <row r="50" spans="1:22" s="381" customFormat="1" ht="102.75" customHeight="1">
      <c r="A50" s="840"/>
      <c r="B50" s="853"/>
      <c r="C50" s="509" t="s">
        <v>1660</v>
      </c>
      <c r="D50" s="509" t="s">
        <v>2220</v>
      </c>
      <c r="E50" s="509" t="s">
        <v>2221</v>
      </c>
      <c r="F50" s="510" t="s">
        <v>2475</v>
      </c>
      <c r="G50" s="509" t="s">
        <v>1726</v>
      </c>
      <c r="H50" s="511">
        <v>0</v>
      </c>
      <c r="I50" s="512">
        <v>0</v>
      </c>
      <c r="J50" s="511">
        <v>1</v>
      </c>
      <c r="K50" s="512">
        <v>0</v>
      </c>
      <c r="L50" s="511">
        <v>2</v>
      </c>
      <c r="M50" s="512">
        <v>0</v>
      </c>
      <c r="N50" s="511">
        <v>2</v>
      </c>
      <c r="O50" s="512">
        <v>0</v>
      </c>
      <c r="P50" s="638">
        <f t="shared" si="2"/>
        <v>5</v>
      </c>
      <c r="Q50" s="514">
        <v>0</v>
      </c>
      <c r="R50" s="509" t="s">
        <v>2222</v>
      </c>
      <c r="S50" s="509" t="s">
        <v>2223</v>
      </c>
      <c r="T50" s="509" t="s">
        <v>2017</v>
      </c>
      <c r="U50" s="509" t="s">
        <v>1841</v>
      </c>
      <c r="V50" s="509"/>
    </row>
    <row r="51" spans="1:22" s="381" customFormat="1" ht="75">
      <c r="A51" s="840"/>
      <c r="B51" s="677" t="s">
        <v>1825</v>
      </c>
      <c r="C51" s="643" t="s">
        <v>1661</v>
      </c>
      <c r="D51" s="643" t="s">
        <v>2406</v>
      </c>
      <c r="E51" s="643" t="s">
        <v>1805</v>
      </c>
      <c r="F51" s="644" t="s">
        <v>2474</v>
      </c>
      <c r="G51" s="643" t="s">
        <v>1727</v>
      </c>
      <c r="H51" s="645">
        <v>5</v>
      </c>
      <c r="I51" s="646">
        <v>0</v>
      </c>
      <c r="J51" s="645">
        <v>5</v>
      </c>
      <c r="K51" s="646"/>
      <c r="L51" s="645">
        <v>5</v>
      </c>
      <c r="M51" s="646"/>
      <c r="N51" s="645">
        <v>5</v>
      </c>
      <c r="O51" s="646"/>
      <c r="P51" s="647">
        <f t="shared" si="2"/>
        <v>20</v>
      </c>
      <c r="Q51" s="648">
        <f t="shared" si="3"/>
        <v>0</v>
      </c>
      <c r="R51" s="649" t="s">
        <v>2408</v>
      </c>
      <c r="S51" s="643" t="s">
        <v>2407</v>
      </c>
      <c r="T51" s="643" t="s">
        <v>1861</v>
      </c>
      <c r="U51" s="643" t="s">
        <v>1983</v>
      </c>
      <c r="V51" s="643" t="s">
        <v>1891</v>
      </c>
    </row>
    <row r="52" spans="1:22" s="381" customFormat="1" ht="60">
      <c r="A52" s="840"/>
      <c r="B52" s="836" t="s">
        <v>2415</v>
      </c>
      <c r="C52" s="509" t="s">
        <v>1662</v>
      </c>
      <c r="D52" s="509" t="s">
        <v>2403</v>
      </c>
      <c r="E52" s="509" t="s">
        <v>2404</v>
      </c>
      <c r="F52" s="510" t="s">
        <v>2473</v>
      </c>
      <c r="G52" s="509" t="s">
        <v>2405</v>
      </c>
      <c r="H52" s="511">
        <v>0.25</v>
      </c>
      <c r="I52" s="512">
        <v>0</v>
      </c>
      <c r="J52" s="511">
        <v>0.25</v>
      </c>
      <c r="K52" s="512">
        <v>0</v>
      </c>
      <c r="L52" s="511">
        <v>0.25</v>
      </c>
      <c r="M52" s="512">
        <v>0</v>
      </c>
      <c r="N52" s="511">
        <v>0.25</v>
      </c>
      <c r="O52" s="512">
        <v>0</v>
      </c>
      <c r="P52" s="638">
        <v>1</v>
      </c>
      <c r="Q52" s="514">
        <v>0</v>
      </c>
      <c r="R52" s="515" t="s">
        <v>2560</v>
      </c>
      <c r="S52" s="509" t="s">
        <v>2286</v>
      </c>
      <c r="T52" s="509" t="s">
        <v>2017</v>
      </c>
      <c r="U52" s="509" t="s">
        <v>2402</v>
      </c>
      <c r="V52" s="509" t="s">
        <v>1891</v>
      </c>
    </row>
    <row r="53" spans="1:22" s="381" customFormat="1" ht="101.25" customHeight="1">
      <c r="A53" s="840"/>
      <c r="B53" s="837"/>
      <c r="C53" s="650" t="s">
        <v>1662</v>
      </c>
      <c r="D53" s="650" t="s">
        <v>2213</v>
      </c>
      <c r="E53" s="650" t="s">
        <v>2214</v>
      </c>
      <c r="F53" s="651" t="s">
        <v>2472</v>
      </c>
      <c r="G53" s="650" t="s">
        <v>1728</v>
      </c>
      <c r="H53" s="652">
        <v>0</v>
      </c>
      <c r="I53" s="653">
        <v>0</v>
      </c>
      <c r="J53" s="652">
        <v>800</v>
      </c>
      <c r="K53" s="653">
        <v>2499994.5</v>
      </c>
      <c r="L53" s="652">
        <v>850</v>
      </c>
      <c r="M53" s="653">
        <v>3000000</v>
      </c>
      <c r="N53" s="652">
        <v>0</v>
      </c>
      <c r="O53" s="653">
        <v>0</v>
      </c>
      <c r="P53" s="654">
        <f t="shared" si="2"/>
        <v>1650</v>
      </c>
      <c r="Q53" s="655">
        <f t="shared" si="3"/>
        <v>5499994.5</v>
      </c>
      <c r="R53" s="831" t="s">
        <v>2219</v>
      </c>
      <c r="S53" s="650" t="s">
        <v>2217</v>
      </c>
      <c r="T53" s="650" t="s">
        <v>2017</v>
      </c>
      <c r="U53" s="650" t="s">
        <v>1898</v>
      </c>
      <c r="V53" s="650" t="s">
        <v>1881</v>
      </c>
    </row>
    <row r="54" spans="1:22" s="381" customFormat="1" ht="101.25" customHeight="1">
      <c r="A54" s="840"/>
      <c r="B54" s="837"/>
      <c r="C54" s="509" t="s">
        <v>1662</v>
      </c>
      <c r="D54" s="509" t="s">
        <v>2215</v>
      </c>
      <c r="E54" s="509" t="s">
        <v>2216</v>
      </c>
      <c r="F54" s="510" t="s">
        <v>2471</v>
      </c>
      <c r="G54" s="509" t="s">
        <v>1729</v>
      </c>
      <c r="H54" s="511">
        <v>4</v>
      </c>
      <c r="I54" s="512">
        <v>3500000</v>
      </c>
      <c r="J54" s="511">
        <v>0</v>
      </c>
      <c r="K54" s="512">
        <v>0</v>
      </c>
      <c r="L54" s="511">
        <v>0</v>
      </c>
      <c r="M54" s="512">
        <v>0</v>
      </c>
      <c r="N54" s="511">
        <v>0</v>
      </c>
      <c r="O54" s="512">
        <v>0</v>
      </c>
      <c r="P54" s="642">
        <f t="shared" si="2"/>
        <v>4</v>
      </c>
      <c r="Q54" s="514">
        <f t="shared" si="3"/>
        <v>3500000</v>
      </c>
      <c r="R54" s="828"/>
      <c r="S54" s="509" t="s">
        <v>2218</v>
      </c>
      <c r="T54" s="509" t="s">
        <v>2017</v>
      </c>
      <c r="U54" s="509" t="s">
        <v>1898</v>
      </c>
      <c r="V54" s="509" t="s">
        <v>1881</v>
      </c>
    </row>
    <row r="55" spans="1:22" s="381" customFormat="1" ht="81" customHeight="1">
      <c r="A55" s="840"/>
      <c r="B55" s="837"/>
      <c r="C55" s="509" t="s">
        <v>1662</v>
      </c>
      <c r="D55" s="509" t="s">
        <v>2209</v>
      </c>
      <c r="E55" s="509" t="s">
        <v>2210</v>
      </c>
      <c r="F55" s="510" t="s">
        <v>2470</v>
      </c>
      <c r="G55" s="509" t="s">
        <v>1730</v>
      </c>
      <c r="H55" s="511">
        <v>250</v>
      </c>
      <c r="I55" s="512">
        <v>0</v>
      </c>
      <c r="J55" s="511">
        <v>500</v>
      </c>
      <c r="K55" s="512">
        <v>0</v>
      </c>
      <c r="L55" s="511">
        <v>600</v>
      </c>
      <c r="M55" s="512">
        <v>0</v>
      </c>
      <c r="N55" s="511">
        <v>300</v>
      </c>
      <c r="O55" s="512">
        <v>0</v>
      </c>
      <c r="P55" s="513">
        <f t="shared" si="2"/>
        <v>1650</v>
      </c>
      <c r="Q55" s="514">
        <f t="shared" si="3"/>
        <v>0</v>
      </c>
      <c r="R55" s="509" t="s">
        <v>2211</v>
      </c>
      <c r="S55" s="509" t="s">
        <v>2212</v>
      </c>
      <c r="T55" s="509" t="s">
        <v>2017</v>
      </c>
      <c r="U55" s="509" t="s">
        <v>1898</v>
      </c>
      <c r="V55" s="509"/>
    </row>
    <row r="56" spans="1:22" s="381" customFormat="1" ht="74.25" customHeight="1">
      <c r="A56" s="840"/>
      <c r="B56" s="837"/>
      <c r="C56" s="827" t="s">
        <v>1660</v>
      </c>
      <c r="D56" s="827" t="s">
        <v>2204</v>
      </c>
      <c r="E56" s="509" t="s">
        <v>2205</v>
      </c>
      <c r="F56" s="829" t="s">
        <v>2469</v>
      </c>
      <c r="G56" s="827" t="s">
        <v>1731</v>
      </c>
      <c r="H56" s="511">
        <v>100</v>
      </c>
      <c r="I56" s="512">
        <v>0</v>
      </c>
      <c r="J56" s="511">
        <v>100</v>
      </c>
      <c r="K56" s="512">
        <v>0</v>
      </c>
      <c r="L56" s="511">
        <v>200</v>
      </c>
      <c r="M56" s="512"/>
      <c r="N56" s="511">
        <v>100</v>
      </c>
      <c r="O56" s="512">
        <v>0</v>
      </c>
      <c r="P56" s="513">
        <f t="shared" si="2"/>
        <v>500</v>
      </c>
      <c r="Q56" s="514">
        <f t="shared" si="3"/>
        <v>0</v>
      </c>
      <c r="R56" s="827" t="s">
        <v>2202</v>
      </c>
      <c r="S56" s="827" t="s">
        <v>2208</v>
      </c>
      <c r="T56" s="827" t="s">
        <v>1846</v>
      </c>
      <c r="U56" s="827" t="s">
        <v>1841</v>
      </c>
      <c r="V56" s="829" t="s">
        <v>1891</v>
      </c>
    </row>
    <row r="57" spans="1:22" s="381" customFormat="1" ht="90" customHeight="1">
      <c r="A57" s="840"/>
      <c r="B57" s="837"/>
      <c r="C57" s="831"/>
      <c r="D57" s="831"/>
      <c r="E57" s="509" t="s">
        <v>2206</v>
      </c>
      <c r="F57" s="832"/>
      <c r="G57" s="831"/>
      <c r="H57" s="511">
        <v>25</v>
      </c>
      <c r="I57" s="512">
        <v>0</v>
      </c>
      <c r="J57" s="511">
        <v>25</v>
      </c>
      <c r="K57" s="512">
        <v>0</v>
      </c>
      <c r="L57" s="511">
        <v>25</v>
      </c>
      <c r="M57" s="512"/>
      <c r="N57" s="511">
        <v>25</v>
      </c>
      <c r="O57" s="512">
        <v>0</v>
      </c>
      <c r="P57" s="513">
        <f t="shared" si="2"/>
        <v>100</v>
      </c>
      <c r="Q57" s="514">
        <f t="shared" si="3"/>
        <v>0</v>
      </c>
      <c r="R57" s="831"/>
      <c r="S57" s="831"/>
      <c r="T57" s="831"/>
      <c r="U57" s="831"/>
      <c r="V57" s="832"/>
    </row>
    <row r="58" spans="1:22" s="381" customFormat="1" ht="77.25" customHeight="1">
      <c r="A58" s="840"/>
      <c r="B58" s="837"/>
      <c r="C58" s="828"/>
      <c r="D58" s="828"/>
      <c r="E58" s="509" t="s">
        <v>2207</v>
      </c>
      <c r="F58" s="830"/>
      <c r="G58" s="828"/>
      <c r="H58" s="511">
        <v>0</v>
      </c>
      <c r="I58" s="512">
        <v>0</v>
      </c>
      <c r="J58" s="511">
        <v>25</v>
      </c>
      <c r="K58" s="512">
        <v>0</v>
      </c>
      <c r="L58" s="511">
        <v>0</v>
      </c>
      <c r="M58" s="512"/>
      <c r="N58" s="511">
        <v>25</v>
      </c>
      <c r="O58" s="512">
        <v>0</v>
      </c>
      <c r="P58" s="513">
        <f t="shared" si="2"/>
        <v>50</v>
      </c>
      <c r="Q58" s="514">
        <f t="shared" si="3"/>
        <v>0</v>
      </c>
      <c r="R58" s="828"/>
      <c r="S58" s="828"/>
      <c r="T58" s="828"/>
      <c r="U58" s="828"/>
      <c r="V58" s="830"/>
    </row>
    <row r="59" spans="1:22" s="381" customFormat="1" ht="120" customHeight="1">
      <c r="A59" s="840"/>
      <c r="B59" s="837"/>
      <c r="C59" s="509" t="s">
        <v>1660</v>
      </c>
      <c r="D59" s="509" t="s">
        <v>2200</v>
      </c>
      <c r="E59" s="509" t="s">
        <v>2201</v>
      </c>
      <c r="F59" s="510" t="s">
        <v>2468</v>
      </c>
      <c r="G59" s="509" t="s">
        <v>1732</v>
      </c>
      <c r="H59" s="640">
        <v>0.1</v>
      </c>
      <c r="I59" s="512">
        <v>0</v>
      </c>
      <c r="J59" s="640">
        <v>0.2</v>
      </c>
      <c r="K59" s="512">
        <v>0</v>
      </c>
      <c r="L59" s="640">
        <v>0.2</v>
      </c>
      <c r="M59" s="512">
        <v>0</v>
      </c>
      <c r="N59" s="640">
        <v>0.5</v>
      </c>
      <c r="O59" s="512">
        <v>0</v>
      </c>
      <c r="P59" s="635">
        <f t="shared" si="2"/>
        <v>1</v>
      </c>
      <c r="Q59" s="514">
        <f t="shared" si="3"/>
        <v>0</v>
      </c>
      <c r="R59" s="509" t="s">
        <v>2202</v>
      </c>
      <c r="S59" s="509" t="s">
        <v>2203</v>
      </c>
      <c r="T59" s="509" t="s">
        <v>1846</v>
      </c>
      <c r="U59" s="509" t="s">
        <v>1841</v>
      </c>
      <c r="V59" s="509"/>
    </row>
    <row r="60" spans="1:22" s="477" customFormat="1" ht="94.5" customHeight="1">
      <c r="A60" s="840"/>
      <c r="B60" s="837"/>
      <c r="C60" s="509" t="s">
        <v>1662</v>
      </c>
      <c r="D60" s="509" t="s">
        <v>2245</v>
      </c>
      <c r="E60" s="509" t="s">
        <v>2246</v>
      </c>
      <c r="F60" s="510" t="s">
        <v>2467</v>
      </c>
      <c r="G60" s="509" t="s">
        <v>1733</v>
      </c>
      <c r="H60" s="511">
        <v>0</v>
      </c>
      <c r="I60" s="512">
        <v>0</v>
      </c>
      <c r="J60" s="511">
        <v>2</v>
      </c>
      <c r="K60" s="512">
        <f>92750/3</f>
        <v>30916.666666666668</v>
      </c>
      <c r="L60" s="511">
        <v>2</v>
      </c>
      <c r="M60" s="512">
        <f>92750/3</f>
        <v>30916.666666666668</v>
      </c>
      <c r="N60" s="511">
        <v>30550</v>
      </c>
      <c r="O60" s="512">
        <f>92750/3</f>
        <v>30916.666666666668</v>
      </c>
      <c r="P60" s="513">
        <f t="shared" si="2"/>
        <v>30554</v>
      </c>
      <c r="Q60" s="514">
        <f t="shared" si="3"/>
        <v>92750</v>
      </c>
      <c r="R60" s="509" t="s">
        <v>2247</v>
      </c>
      <c r="S60" s="509" t="s">
        <v>2248</v>
      </c>
      <c r="T60" s="509" t="s">
        <v>2017</v>
      </c>
      <c r="U60" s="509" t="s">
        <v>1898</v>
      </c>
      <c r="V60" s="509" t="s">
        <v>1881</v>
      </c>
    </row>
    <row r="61" spans="1:22" s="381" customFormat="1" ht="89.25" customHeight="1">
      <c r="A61" s="840"/>
      <c r="B61" s="837"/>
      <c r="C61" s="509" t="s">
        <v>1660</v>
      </c>
      <c r="D61" s="509" t="s">
        <v>2196</v>
      </c>
      <c r="E61" s="509" t="s">
        <v>2197</v>
      </c>
      <c r="F61" s="510" t="s">
        <v>2466</v>
      </c>
      <c r="G61" s="509" t="s">
        <v>1734</v>
      </c>
      <c r="H61" s="511">
        <v>10</v>
      </c>
      <c r="I61" s="512">
        <v>0</v>
      </c>
      <c r="J61" s="511">
        <v>5</v>
      </c>
      <c r="K61" s="512">
        <v>0</v>
      </c>
      <c r="L61" s="511">
        <v>5</v>
      </c>
      <c r="M61" s="512">
        <v>0</v>
      </c>
      <c r="N61" s="511">
        <v>5</v>
      </c>
      <c r="O61" s="512">
        <v>0</v>
      </c>
      <c r="P61" s="513">
        <f t="shared" si="2"/>
        <v>25</v>
      </c>
      <c r="Q61" s="514">
        <f t="shared" si="3"/>
        <v>0</v>
      </c>
      <c r="R61" s="509" t="s">
        <v>2198</v>
      </c>
      <c r="S61" s="509" t="s">
        <v>2199</v>
      </c>
      <c r="T61" s="509" t="s">
        <v>2017</v>
      </c>
      <c r="U61" s="509" t="s">
        <v>1841</v>
      </c>
      <c r="V61" s="509"/>
    </row>
    <row r="62" spans="1:22" s="381" customFormat="1" ht="109.5" customHeight="1">
      <c r="A62" s="840"/>
      <c r="B62" s="837"/>
      <c r="C62" s="509" t="s">
        <v>1660</v>
      </c>
      <c r="D62" s="509" t="s">
        <v>2192</v>
      </c>
      <c r="E62" s="509" t="s">
        <v>2193</v>
      </c>
      <c r="F62" s="510" t="s">
        <v>2465</v>
      </c>
      <c r="G62" s="509" t="s">
        <v>1735</v>
      </c>
      <c r="H62" s="511">
        <v>30</v>
      </c>
      <c r="I62" s="512">
        <v>0</v>
      </c>
      <c r="J62" s="511">
        <v>30</v>
      </c>
      <c r="K62" s="512">
        <v>0</v>
      </c>
      <c r="L62" s="511">
        <v>30</v>
      </c>
      <c r="M62" s="512">
        <v>0</v>
      </c>
      <c r="N62" s="511">
        <v>30</v>
      </c>
      <c r="O62" s="512">
        <v>0</v>
      </c>
      <c r="P62" s="513">
        <f t="shared" si="2"/>
        <v>120</v>
      </c>
      <c r="Q62" s="514">
        <f t="shared" si="3"/>
        <v>0</v>
      </c>
      <c r="R62" s="509" t="s">
        <v>2194</v>
      </c>
      <c r="S62" s="509" t="s">
        <v>2195</v>
      </c>
      <c r="T62" s="509" t="s">
        <v>2017</v>
      </c>
      <c r="U62" s="509" t="s">
        <v>1841</v>
      </c>
      <c r="V62" s="509"/>
    </row>
    <row r="63" spans="1:22" s="381" customFormat="1" ht="84.75" customHeight="1">
      <c r="A63" s="840"/>
      <c r="B63" s="837"/>
      <c r="C63" s="509" t="s">
        <v>1660</v>
      </c>
      <c r="D63" s="509" t="s">
        <v>2188</v>
      </c>
      <c r="E63" s="509" t="s">
        <v>2189</v>
      </c>
      <c r="F63" s="510" t="s">
        <v>2464</v>
      </c>
      <c r="G63" s="509" t="s">
        <v>1736</v>
      </c>
      <c r="H63" s="511">
        <v>2</v>
      </c>
      <c r="I63" s="512">
        <v>0</v>
      </c>
      <c r="J63" s="511">
        <v>1</v>
      </c>
      <c r="K63" s="512">
        <v>0</v>
      </c>
      <c r="L63" s="511">
        <v>1</v>
      </c>
      <c r="M63" s="512">
        <v>0</v>
      </c>
      <c r="N63" s="511">
        <v>1</v>
      </c>
      <c r="O63" s="512">
        <v>0</v>
      </c>
      <c r="P63" s="638">
        <f t="shared" si="2"/>
        <v>5</v>
      </c>
      <c r="Q63" s="514">
        <f t="shared" si="3"/>
        <v>0</v>
      </c>
      <c r="R63" s="509" t="s">
        <v>2190</v>
      </c>
      <c r="S63" s="509" t="s">
        <v>2191</v>
      </c>
      <c r="T63" s="509" t="s">
        <v>1861</v>
      </c>
      <c r="U63" s="509" t="s">
        <v>1850</v>
      </c>
      <c r="V63" s="509"/>
    </row>
    <row r="64" spans="1:22" s="381" customFormat="1" ht="84.75" customHeight="1">
      <c r="A64" s="840"/>
      <c r="B64" s="837"/>
      <c r="C64" s="643" t="s">
        <v>1660</v>
      </c>
      <c r="D64" s="643" t="s">
        <v>2409</v>
      </c>
      <c r="E64" s="509" t="s">
        <v>2410</v>
      </c>
      <c r="F64" s="644" t="s">
        <v>2463</v>
      </c>
      <c r="G64" s="643" t="s">
        <v>2411</v>
      </c>
      <c r="H64" s="635">
        <v>0.25</v>
      </c>
      <c r="I64" s="512">
        <v>0</v>
      </c>
      <c r="J64" s="635">
        <v>0.25</v>
      </c>
      <c r="K64" s="512">
        <v>0</v>
      </c>
      <c r="L64" s="635">
        <v>0.25</v>
      </c>
      <c r="M64" s="512">
        <v>0</v>
      </c>
      <c r="N64" s="635">
        <v>0.25</v>
      </c>
      <c r="O64" s="512">
        <v>0</v>
      </c>
      <c r="P64" s="635">
        <v>1</v>
      </c>
      <c r="Q64" s="514">
        <v>0</v>
      </c>
      <c r="R64" s="643" t="s">
        <v>2559</v>
      </c>
      <c r="S64" s="643" t="s">
        <v>2286</v>
      </c>
      <c r="T64" s="643" t="s">
        <v>1861</v>
      </c>
      <c r="U64" s="643" t="s">
        <v>2402</v>
      </c>
      <c r="V64" s="643"/>
    </row>
    <row r="65" spans="1:22" s="381" customFormat="1" ht="78" customHeight="1">
      <c r="A65" s="840"/>
      <c r="B65" s="837"/>
      <c r="C65" s="827" t="s">
        <v>1662</v>
      </c>
      <c r="D65" s="827" t="s">
        <v>2182</v>
      </c>
      <c r="E65" s="509" t="s">
        <v>2183</v>
      </c>
      <c r="F65" s="829" t="s">
        <v>2462</v>
      </c>
      <c r="G65" s="827" t="s">
        <v>1737</v>
      </c>
      <c r="H65" s="511">
        <v>10000</v>
      </c>
      <c r="I65" s="512">
        <v>0</v>
      </c>
      <c r="J65" s="511">
        <v>20000</v>
      </c>
      <c r="K65" s="512">
        <v>0</v>
      </c>
      <c r="L65" s="511">
        <v>20000</v>
      </c>
      <c r="M65" s="512">
        <v>0</v>
      </c>
      <c r="N65" s="511">
        <v>15000</v>
      </c>
      <c r="O65" s="512">
        <v>0</v>
      </c>
      <c r="P65" s="642">
        <f t="shared" si="2"/>
        <v>65000</v>
      </c>
      <c r="Q65" s="514">
        <f t="shared" si="3"/>
        <v>0</v>
      </c>
      <c r="R65" s="827" t="s">
        <v>2186</v>
      </c>
      <c r="S65" s="827" t="s">
        <v>2187</v>
      </c>
      <c r="T65" s="827" t="s">
        <v>1861</v>
      </c>
      <c r="U65" s="827" t="s">
        <v>1834</v>
      </c>
      <c r="V65" s="827"/>
    </row>
    <row r="66" spans="1:22" s="381" customFormat="1" ht="82.5" customHeight="1">
      <c r="A66" s="840"/>
      <c r="B66" s="837"/>
      <c r="C66" s="831"/>
      <c r="D66" s="831"/>
      <c r="E66" s="509" t="s">
        <v>2184</v>
      </c>
      <c r="F66" s="832"/>
      <c r="G66" s="831"/>
      <c r="H66" s="511">
        <v>200000</v>
      </c>
      <c r="I66" s="512">
        <v>0</v>
      </c>
      <c r="J66" s="511">
        <v>300000</v>
      </c>
      <c r="K66" s="512">
        <v>0</v>
      </c>
      <c r="L66" s="511">
        <v>300000</v>
      </c>
      <c r="M66" s="512">
        <v>0</v>
      </c>
      <c r="N66" s="511">
        <v>250000</v>
      </c>
      <c r="O66" s="512">
        <v>0</v>
      </c>
      <c r="P66" s="642">
        <f t="shared" si="2"/>
        <v>1050000</v>
      </c>
      <c r="Q66" s="514">
        <f t="shared" si="3"/>
        <v>0</v>
      </c>
      <c r="R66" s="831"/>
      <c r="S66" s="831"/>
      <c r="T66" s="831"/>
      <c r="U66" s="831"/>
      <c r="V66" s="831"/>
    </row>
    <row r="67" spans="1:22" s="381" customFormat="1" ht="81" customHeight="1">
      <c r="A67" s="840"/>
      <c r="B67" s="838"/>
      <c r="C67" s="828"/>
      <c r="D67" s="828"/>
      <c r="E67" s="509" t="s">
        <v>2185</v>
      </c>
      <c r="F67" s="830"/>
      <c r="G67" s="828"/>
      <c r="H67" s="511">
        <v>5000</v>
      </c>
      <c r="I67" s="512">
        <v>0</v>
      </c>
      <c r="J67" s="511">
        <v>8000</v>
      </c>
      <c r="K67" s="512">
        <v>0</v>
      </c>
      <c r="L67" s="511">
        <v>8000</v>
      </c>
      <c r="M67" s="512">
        <v>0</v>
      </c>
      <c r="N67" s="511">
        <v>7000</v>
      </c>
      <c r="O67" s="512">
        <v>0</v>
      </c>
      <c r="P67" s="642">
        <f t="shared" si="2"/>
        <v>28000</v>
      </c>
      <c r="Q67" s="514">
        <f t="shared" si="3"/>
        <v>0</v>
      </c>
      <c r="R67" s="828"/>
      <c r="S67" s="828"/>
      <c r="T67" s="828"/>
      <c r="U67" s="828"/>
      <c r="V67" s="828"/>
    </row>
    <row r="68" spans="1:22" s="477" customFormat="1" ht="96" customHeight="1">
      <c r="A68" s="840"/>
      <c r="B68" s="852" t="s">
        <v>1826</v>
      </c>
      <c r="C68" s="509" t="s">
        <v>1662</v>
      </c>
      <c r="D68" s="827" t="s">
        <v>2249</v>
      </c>
      <c r="E68" s="509" t="s">
        <v>2250</v>
      </c>
      <c r="F68" s="510" t="s">
        <v>1820</v>
      </c>
      <c r="G68" s="509" t="s">
        <v>1738</v>
      </c>
      <c r="H68" s="511">
        <v>1200</v>
      </c>
      <c r="I68" s="512">
        <v>0</v>
      </c>
      <c r="J68" s="511">
        <v>1300</v>
      </c>
      <c r="K68" s="512">
        <v>0</v>
      </c>
      <c r="L68" s="511">
        <v>1300</v>
      </c>
      <c r="M68" s="512">
        <v>0</v>
      </c>
      <c r="N68" s="511">
        <v>1200</v>
      </c>
      <c r="O68" s="512">
        <v>0</v>
      </c>
      <c r="P68" s="642">
        <f t="shared" si="2"/>
        <v>5000</v>
      </c>
      <c r="Q68" s="514">
        <f t="shared" si="3"/>
        <v>0</v>
      </c>
      <c r="R68" s="827" t="s">
        <v>2254</v>
      </c>
      <c r="S68" s="509" t="s">
        <v>2252</v>
      </c>
      <c r="T68" s="509" t="s">
        <v>2017</v>
      </c>
      <c r="U68" s="509" t="s">
        <v>1898</v>
      </c>
      <c r="V68" s="509"/>
    </row>
    <row r="69" spans="1:22" s="477" customFormat="1" ht="84" customHeight="1">
      <c r="A69" s="840"/>
      <c r="B69" s="853"/>
      <c r="C69" s="509" t="s">
        <v>1662</v>
      </c>
      <c r="D69" s="828"/>
      <c r="E69" s="509" t="s">
        <v>2251</v>
      </c>
      <c r="F69" s="510" t="s">
        <v>2461</v>
      </c>
      <c r="G69" s="509" t="s">
        <v>1739</v>
      </c>
      <c r="H69" s="511">
        <v>500</v>
      </c>
      <c r="I69" s="512">
        <v>0</v>
      </c>
      <c r="J69" s="511">
        <v>600</v>
      </c>
      <c r="K69" s="512">
        <v>0</v>
      </c>
      <c r="L69" s="511">
        <v>600</v>
      </c>
      <c r="M69" s="512">
        <v>0</v>
      </c>
      <c r="N69" s="511">
        <v>500</v>
      </c>
      <c r="O69" s="512">
        <v>0</v>
      </c>
      <c r="P69" s="642">
        <f t="shared" si="2"/>
        <v>2200</v>
      </c>
      <c r="Q69" s="514">
        <f t="shared" si="3"/>
        <v>0</v>
      </c>
      <c r="R69" s="828"/>
      <c r="S69" s="509" t="s">
        <v>2253</v>
      </c>
      <c r="T69" s="509" t="s">
        <v>2017</v>
      </c>
      <c r="U69" s="509" t="s">
        <v>1841</v>
      </c>
      <c r="V69" s="509"/>
    </row>
    <row r="70" spans="1:22" s="381" customFormat="1" ht="121.5" customHeight="1">
      <c r="A70" s="840"/>
      <c r="B70" s="853"/>
      <c r="C70" s="827" t="s">
        <v>1663</v>
      </c>
      <c r="D70" s="509" t="s">
        <v>2172</v>
      </c>
      <c r="E70" s="509" t="s">
        <v>2173</v>
      </c>
      <c r="F70" s="829" t="s">
        <v>2460</v>
      </c>
      <c r="G70" s="833" t="s">
        <v>1740</v>
      </c>
      <c r="H70" s="511">
        <v>50</v>
      </c>
      <c r="I70" s="512">
        <v>0</v>
      </c>
      <c r="J70" s="511">
        <v>50</v>
      </c>
      <c r="K70" s="512">
        <v>200000</v>
      </c>
      <c r="L70" s="511">
        <v>50</v>
      </c>
      <c r="M70" s="512">
        <v>200000</v>
      </c>
      <c r="N70" s="511">
        <v>50</v>
      </c>
      <c r="O70" s="512">
        <v>200000</v>
      </c>
      <c r="P70" s="513">
        <f t="shared" si="2"/>
        <v>200</v>
      </c>
      <c r="Q70" s="514">
        <f t="shared" si="3"/>
        <v>600000</v>
      </c>
      <c r="R70" s="827" t="s">
        <v>2177</v>
      </c>
      <c r="S70" s="509" t="s">
        <v>2178</v>
      </c>
      <c r="T70" s="509" t="s">
        <v>1846</v>
      </c>
      <c r="U70" s="827" t="s">
        <v>1841</v>
      </c>
      <c r="V70" s="829"/>
    </row>
    <row r="71" spans="1:22" s="381" customFormat="1" ht="95.25" customHeight="1">
      <c r="A71" s="840"/>
      <c r="B71" s="853"/>
      <c r="C71" s="831"/>
      <c r="D71" s="509" t="s">
        <v>2174</v>
      </c>
      <c r="E71" s="509" t="s">
        <v>2175</v>
      </c>
      <c r="F71" s="832"/>
      <c r="G71" s="834"/>
      <c r="H71" s="511">
        <v>0</v>
      </c>
      <c r="I71" s="512">
        <v>0</v>
      </c>
      <c r="J71" s="511">
        <v>1</v>
      </c>
      <c r="K71" s="512">
        <v>0</v>
      </c>
      <c r="L71" s="511">
        <v>1</v>
      </c>
      <c r="M71" s="512">
        <v>0</v>
      </c>
      <c r="N71" s="511">
        <v>1</v>
      </c>
      <c r="O71" s="512">
        <v>0</v>
      </c>
      <c r="P71" s="513">
        <f t="shared" si="2"/>
        <v>3</v>
      </c>
      <c r="Q71" s="514">
        <f t="shared" si="3"/>
        <v>0</v>
      </c>
      <c r="R71" s="831"/>
      <c r="S71" s="509" t="s">
        <v>2179</v>
      </c>
      <c r="T71" s="509" t="s">
        <v>2181</v>
      </c>
      <c r="U71" s="831"/>
      <c r="V71" s="832"/>
    </row>
    <row r="72" spans="1:22" s="381" customFormat="1" ht="110.25" customHeight="1">
      <c r="A72" s="841"/>
      <c r="B72" s="854"/>
      <c r="C72" s="828"/>
      <c r="D72" s="509" t="s">
        <v>2171</v>
      </c>
      <c r="E72" s="509" t="s">
        <v>2176</v>
      </c>
      <c r="F72" s="830"/>
      <c r="G72" s="835"/>
      <c r="H72" s="511">
        <v>0</v>
      </c>
      <c r="I72" s="512">
        <v>0</v>
      </c>
      <c r="J72" s="511">
        <v>0</v>
      </c>
      <c r="K72" s="512">
        <v>0</v>
      </c>
      <c r="L72" s="511">
        <v>0</v>
      </c>
      <c r="M72" s="512">
        <v>0</v>
      </c>
      <c r="N72" s="511">
        <v>2</v>
      </c>
      <c r="O72" s="512">
        <v>0</v>
      </c>
      <c r="P72" s="513">
        <f t="shared" si="2"/>
        <v>2</v>
      </c>
      <c r="Q72" s="514">
        <f t="shared" si="3"/>
        <v>0</v>
      </c>
      <c r="R72" s="828"/>
      <c r="S72" s="509" t="s">
        <v>2180</v>
      </c>
      <c r="T72" s="509" t="s">
        <v>2181</v>
      </c>
      <c r="U72" s="828"/>
      <c r="V72" s="830"/>
    </row>
    <row r="73" spans="1:22" s="381" customFormat="1" ht="124.5" customHeight="1">
      <c r="A73" s="845" t="s">
        <v>1508</v>
      </c>
      <c r="B73" s="846" t="s">
        <v>2423</v>
      </c>
      <c r="C73" s="607" t="s">
        <v>1664</v>
      </c>
      <c r="D73" s="607" t="s">
        <v>2166</v>
      </c>
      <c r="E73" s="607" t="s">
        <v>2167</v>
      </c>
      <c r="F73" s="608" t="s">
        <v>2459</v>
      </c>
      <c r="G73" s="607" t="s">
        <v>1741</v>
      </c>
      <c r="H73" s="609">
        <v>0</v>
      </c>
      <c r="I73" s="610">
        <v>0</v>
      </c>
      <c r="J73" s="609">
        <v>1</v>
      </c>
      <c r="K73" s="610">
        <v>0</v>
      </c>
      <c r="L73" s="609">
        <v>1</v>
      </c>
      <c r="M73" s="610">
        <v>0</v>
      </c>
      <c r="N73" s="609">
        <v>0</v>
      </c>
      <c r="O73" s="610"/>
      <c r="P73" s="656">
        <f t="shared" si="2"/>
        <v>2</v>
      </c>
      <c r="Q73" s="611">
        <f t="shared" si="3"/>
        <v>0</v>
      </c>
      <c r="R73" s="607" t="s">
        <v>2168</v>
      </c>
      <c r="S73" s="607" t="s">
        <v>2169</v>
      </c>
      <c r="T73" s="607" t="s">
        <v>2170</v>
      </c>
      <c r="U73" s="607" t="s">
        <v>1841</v>
      </c>
      <c r="V73" s="607"/>
    </row>
    <row r="74" spans="1:22" s="381" customFormat="1" ht="78.75" customHeight="1">
      <c r="A74" s="845"/>
      <c r="B74" s="847"/>
      <c r="C74" s="607" t="s">
        <v>1664</v>
      </c>
      <c r="D74" s="607" t="s">
        <v>2164</v>
      </c>
      <c r="E74" s="607" t="s">
        <v>2165</v>
      </c>
      <c r="F74" s="608" t="s">
        <v>2458</v>
      </c>
      <c r="G74" s="607" t="s">
        <v>1742</v>
      </c>
      <c r="H74" s="609">
        <v>1</v>
      </c>
      <c r="I74" s="610">
        <v>0</v>
      </c>
      <c r="J74" s="609">
        <v>2</v>
      </c>
      <c r="K74" s="610">
        <v>0</v>
      </c>
      <c r="L74" s="609">
        <v>1</v>
      </c>
      <c r="M74" s="610">
        <v>0</v>
      </c>
      <c r="N74" s="609">
        <v>1</v>
      </c>
      <c r="O74" s="610">
        <v>0</v>
      </c>
      <c r="P74" s="656">
        <f t="shared" si="2"/>
        <v>5</v>
      </c>
      <c r="Q74" s="611">
        <f t="shared" si="3"/>
        <v>0</v>
      </c>
      <c r="R74" s="607" t="s">
        <v>2163</v>
      </c>
      <c r="S74" s="607" t="s">
        <v>2162</v>
      </c>
      <c r="T74" s="607" t="s">
        <v>2017</v>
      </c>
      <c r="U74" s="607" t="s">
        <v>1850</v>
      </c>
      <c r="V74" s="607"/>
    </row>
    <row r="75" spans="1:22" s="381" customFormat="1" ht="78.75" customHeight="1">
      <c r="A75" s="845"/>
      <c r="B75" s="847"/>
      <c r="C75" s="607" t="s">
        <v>1664</v>
      </c>
      <c r="D75" s="607" t="s">
        <v>2157</v>
      </c>
      <c r="E75" s="607" t="s">
        <v>2158</v>
      </c>
      <c r="F75" s="608" t="s">
        <v>2457</v>
      </c>
      <c r="G75" s="607" t="s">
        <v>1743</v>
      </c>
      <c r="H75" s="609">
        <v>0</v>
      </c>
      <c r="I75" s="610">
        <v>0</v>
      </c>
      <c r="J75" s="609">
        <v>1</v>
      </c>
      <c r="K75" s="610">
        <v>0</v>
      </c>
      <c r="L75" s="609">
        <v>1</v>
      </c>
      <c r="M75" s="610">
        <v>0</v>
      </c>
      <c r="N75" s="609">
        <v>0</v>
      </c>
      <c r="O75" s="610">
        <v>0</v>
      </c>
      <c r="P75" s="656">
        <f t="shared" si="2"/>
        <v>2</v>
      </c>
      <c r="Q75" s="611">
        <f t="shared" si="3"/>
        <v>0</v>
      </c>
      <c r="R75" s="607" t="s">
        <v>2159</v>
      </c>
      <c r="S75" s="607" t="s">
        <v>2161</v>
      </c>
      <c r="T75" s="607" t="s">
        <v>2017</v>
      </c>
      <c r="U75" s="607" t="s">
        <v>1850</v>
      </c>
      <c r="V75" s="607"/>
    </row>
    <row r="76" spans="1:22" s="381" customFormat="1" ht="60">
      <c r="A76" s="845"/>
      <c r="B76" s="848"/>
      <c r="C76" s="607" t="s">
        <v>1664</v>
      </c>
      <c r="D76" s="607" t="s">
        <v>2153</v>
      </c>
      <c r="E76" s="607" t="s">
        <v>2154</v>
      </c>
      <c r="F76" s="608" t="s">
        <v>2456</v>
      </c>
      <c r="G76" s="607" t="s">
        <v>1744</v>
      </c>
      <c r="H76" s="609">
        <v>0</v>
      </c>
      <c r="I76" s="610">
        <v>0</v>
      </c>
      <c r="J76" s="609">
        <v>1</v>
      </c>
      <c r="K76" s="610">
        <v>0</v>
      </c>
      <c r="L76" s="609">
        <v>0</v>
      </c>
      <c r="M76" s="610">
        <v>0</v>
      </c>
      <c r="N76" s="609">
        <v>1</v>
      </c>
      <c r="O76" s="610">
        <v>0</v>
      </c>
      <c r="P76" s="656">
        <f t="shared" si="2"/>
        <v>2</v>
      </c>
      <c r="Q76" s="611">
        <f t="shared" si="3"/>
        <v>0</v>
      </c>
      <c r="R76" s="657" t="s">
        <v>2160</v>
      </c>
      <c r="S76" s="607" t="s">
        <v>2155</v>
      </c>
      <c r="T76" s="607" t="s">
        <v>2017</v>
      </c>
      <c r="U76" s="607" t="s">
        <v>1850</v>
      </c>
      <c r="V76" s="607"/>
    </row>
    <row r="77" spans="1:22" s="381" customFormat="1" ht="120.75" customHeight="1">
      <c r="A77" s="845"/>
      <c r="B77" s="846" t="s">
        <v>2424</v>
      </c>
      <c r="C77" s="607" t="s">
        <v>1665</v>
      </c>
      <c r="D77" s="607" t="s">
        <v>2150</v>
      </c>
      <c r="E77" s="607" t="s">
        <v>2151</v>
      </c>
      <c r="F77" s="608" t="s">
        <v>2455</v>
      </c>
      <c r="G77" s="607" t="s">
        <v>1745</v>
      </c>
      <c r="H77" s="609">
        <v>500</v>
      </c>
      <c r="I77" s="610">
        <v>0</v>
      </c>
      <c r="J77" s="609">
        <v>500</v>
      </c>
      <c r="K77" s="610">
        <v>0</v>
      </c>
      <c r="L77" s="609">
        <v>350</v>
      </c>
      <c r="M77" s="610">
        <v>0</v>
      </c>
      <c r="N77" s="609">
        <v>650</v>
      </c>
      <c r="O77" s="610">
        <v>0</v>
      </c>
      <c r="P77" s="656">
        <f t="shared" si="2"/>
        <v>2000</v>
      </c>
      <c r="Q77" s="611">
        <f t="shared" si="3"/>
        <v>0</v>
      </c>
      <c r="R77" s="607" t="s">
        <v>2152</v>
      </c>
      <c r="S77" s="607" t="s">
        <v>2156</v>
      </c>
      <c r="T77" s="607" t="s">
        <v>2017</v>
      </c>
      <c r="U77" s="607" t="s">
        <v>1850</v>
      </c>
      <c r="V77" s="607"/>
    </row>
    <row r="78" spans="1:22" s="381" customFormat="1" ht="93" customHeight="1">
      <c r="A78" s="845"/>
      <c r="B78" s="847"/>
      <c r="C78" s="607" t="s">
        <v>1660</v>
      </c>
      <c r="D78" s="607" t="s">
        <v>2146</v>
      </c>
      <c r="E78" s="607" t="s">
        <v>2147</v>
      </c>
      <c r="F78" s="608" t="s">
        <v>2454</v>
      </c>
      <c r="G78" s="607" t="s">
        <v>1746</v>
      </c>
      <c r="H78" s="609">
        <v>500</v>
      </c>
      <c r="I78" s="610">
        <v>0</v>
      </c>
      <c r="J78" s="609">
        <v>500</v>
      </c>
      <c r="K78" s="610">
        <v>0</v>
      </c>
      <c r="L78" s="609">
        <v>500</v>
      </c>
      <c r="M78" s="610">
        <v>0</v>
      </c>
      <c r="N78" s="609">
        <v>1000</v>
      </c>
      <c r="O78" s="610">
        <v>0</v>
      </c>
      <c r="P78" s="656">
        <f t="shared" si="2"/>
        <v>2500</v>
      </c>
      <c r="Q78" s="611">
        <f t="shared" si="3"/>
        <v>0</v>
      </c>
      <c r="R78" s="607" t="s">
        <v>2149</v>
      </c>
      <c r="S78" s="607" t="s">
        <v>2148</v>
      </c>
      <c r="T78" s="607" t="s">
        <v>2017</v>
      </c>
      <c r="U78" s="607" t="s">
        <v>1850</v>
      </c>
      <c r="V78" s="607"/>
    </row>
    <row r="79" spans="1:22" s="381" customFormat="1" ht="91.5" customHeight="1">
      <c r="A79" s="845"/>
      <c r="B79" s="847"/>
      <c r="C79" s="607" t="s">
        <v>1660</v>
      </c>
      <c r="D79" s="607" t="s">
        <v>2142</v>
      </c>
      <c r="E79" s="607" t="s">
        <v>2143</v>
      </c>
      <c r="F79" s="608" t="s">
        <v>2453</v>
      </c>
      <c r="G79" s="607" t="s">
        <v>1747</v>
      </c>
      <c r="H79" s="609">
        <v>7500</v>
      </c>
      <c r="I79" s="610">
        <v>0</v>
      </c>
      <c r="J79" s="609">
        <v>7500</v>
      </c>
      <c r="K79" s="610">
        <v>0</v>
      </c>
      <c r="L79" s="609">
        <v>7000</v>
      </c>
      <c r="M79" s="610">
        <v>0</v>
      </c>
      <c r="N79" s="609">
        <v>8000</v>
      </c>
      <c r="O79" s="610">
        <v>0</v>
      </c>
      <c r="P79" s="656">
        <f t="shared" si="2"/>
        <v>30000</v>
      </c>
      <c r="Q79" s="611">
        <f t="shared" si="3"/>
        <v>0</v>
      </c>
      <c r="R79" s="607" t="s">
        <v>2145</v>
      </c>
      <c r="S79" s="607" t="s">
        <v>2144</v>
      </c>
      <c r="T79" s="607" t="s">
        <v>2017</v>
      </c>
      <c r="U79" s="607" t="s">
        <v>1850</v>
      </c>
      <c r="V79" s="607"/>
    </row>
    <row r="80" spans="1:22" s="381" customFormat="1" ht="84.75" customHeight="1">
      <c r="A80" s="845"/>
      <c r="B80" s="847"/>
      <c r="C80" s="607" t="s">
        <v>1665</v>
      </c>
      <c r="D80" s="607" t="s">
        <v>2138</v>
      </c>
      <c r="E80" s="607" t="s">
        <v>2139</v>
      </c>
      <c r="F80" s="608" t="s">
        <v>2452</v>
      </c>
      <c r="G80" s="607" t="s">
        <v>1748</v>
      </c>
      <c r="H80" s="609">
        <v>5</v>
      </c>
      <c r="I80" s="610">
        <v>0</v>
      </c>
      <c r="J80" s="609">
        <v>3</v>
      </c>
      <c r="K80" s="610">
        <v>0</v>
      </c>
      <c r="L80" s="609">
        <v>5</v>
      </c>
      <c r="M80" s="610">
        <v>0</v>
      </c>
      <c r="N80" s="609">
        <v>2</v>
      </c>
      <c r="O80" s="610">
        <v>0</v>
      </c>
      <c r="P80" s="656">
        <f t="shared" si="2"/>
        <v>15</v>
      </c>
      <c r="Q80" s="611">
        <f t="shared" si="3"/>
        <v>0</v>
      </c>
      <c r="R80" s="607" t="s">
        <v>2141</v>
      </c>
      <c r="S80" s="607" t="s">
        <v>2140</v>
      </c>
      <c r="T80" s="607" t="s">
        <v>2017</v>
      </c>
      <c r="U80" s="607" t="s">
        <v>1850</v>
      </c>
      <c r="V80" s="607"/>
    </row>
    <row r="81" spans="1:22" s="381" customFormat="1" ht="121.5" customHeight="1">
      <c r="A81" s="845"/>
      <c r="B81" s="847"/>
      <c r="C81" s="607" t="s">
        <v>1668</v>
      </c>
      <c r="D81" s="607" t="s">
        <v>2134</v>
      </c>
      <c r="E81" s="607" t="s">
        <v>2135</v>
      </c>
      <c r="F81" s="608" t="s">
        <v>2449</v>
      </c>
      <c r="G81" s="607" t="s">
        <v>1749</v>
      </c>
      <c r="H81" s="609">
        <v>3</v>
      </c>
      <c r="I81" s="610">
        <v>0</v>
      </c>
      <c r="J81" s="609">
        <v>2</v>
      </c>
      <c r="K81" s="610">
        <v>0</v>
      </c>
      <c r="L81" s="609">
        <v>2</v>
      </c>
      <c r="M81" s="610">
        <v>0</v>
      </c>
      <c r="N81" s="609">
        <v>3</v>
      </c>
      <c r="O81" s="610">
        <v>0</v>
      </c>
      <c r="P81" s="656">
        <f t="shared" si="2"/>
        <v>10</v>
      </c>
      <c r="Q81" s="611">
        <f t="shared" si="3"/>
        <v>0</v>
      </c>
      <c r="R81" s="607" t="s">
        <v>2137</v>
      </c>
      <c r="S81" s="607" t="s">
        <v>2136</v>
      </c>
      <c r="T81" s="607" t="s">
        <v>2017</v>
      </c>
      <c r="U81" s="607" t="s">
        <v>1850</v>
      </c>
      <c r="V81" s="607"/>
    </row>
    <row r="82" spans="1:22" s="477" customFormat="1" ht="85.5" customHeight="1">
      <c r="A82" s="845"/>
      <c r="B82" s="847"/>
      <c r="C82" s="607" t="s">
        <v>1660</v>
      </c>
      <c r="D82" s="607" t="s">
        <v>2430</v>
      </c>
      <c r="E82" s="607" t="s">
        <v>2431</v>
      </c>
      <c r="F82" s="608" t="s">
        <v>2450</v>
      </c>
      <c r="G82" s="607" t="s">
        <v>1750</v>
      </c>
      <c r="H82" s="658">
        <v>0.25</v>
      </c>
      <c r="I82" s="610">
        <v>0</v>
      </c>
      <c r="J82" s="658">
        <v>0.25</v>
      </c>
      <c r="K82" s="610">
        <v>0</v>
      </c>
      <c r="L82" s="658">
        <v>0.25</v>
      </c>
      <c r="M82" s="610">
        <v>0</v>
      </c>
      <c r="N82" s="658">
        <v>0.25</v>
      </c>
      <c r="O82" s="610">
        <v>0</v>
      </c>
      <c r="P82" s="659">
        <f t="shared" si="2"/>
        <v>1</v>
      </c>
      <c r="Q82" s="611">
        <f t="shared" si="3"/>
        <v>0</v>
      </c>
      <c r="R82" s="607" t="s">
        <v>2432</v>
      </c>
      <c r="S82" s="607" t="s">
        <v>2286</v>
      </c>
      <c r="T82" s="607" t="s">
        <v>2017</v>
      </c>
      <c r="U82" s="607" t="s">
        <v>1841</v>
      </c>
      <c r="V82" s="607"/>
    </row>
    <row r="83" spans="1:22" s="381" customFormat="1" ht="113.25" customHeight="1">
      <c r="A83" s="845"/>
      <c r="B83" s="847"/>
      <c r="C83" s="607" t="s">
        <v>1668</v>
      </c>
      <c r="D83" s="607" t="s">
        <v>2129</v>
      </c>
      <c r="E83" s="607" t="s">
        <v>2130</v>
      </c>
      <c r="F83" s="608" t="s">
        <v>2451</v>
      </c>
      <c r="G83" s="607" t="s">
        <v>1751</v>
      </c>
      <c r="H83" s="609">
        <v>0</v>
      </c>
      <c r="I83" s="610">
        <v>0</v>
      </c>
      <c r="J83" s="609">
        <v>1</v>
      </c>
      <c r="K83" s="610">
        <v>0</v>
      </c>
      <c r="L83" s="609">
        <v>0</v>
      </c>
      <c r="M83" s="610">
        <v>0</v>
      </c>
      <c r="N83" s="609">
        <v>1</v>
      </c>
      <c r="O83" s="610">
        <v>0</v>
      </c>
      <c r="P83" s="660">
        <f t="shared" si="2"/>
        <v>2</v>
      </c>
      <c r="Q83" s="611">
        <f t="shared" si="3"/>
        <v>0</v>
      </c>
      <c r="R83" s="607" t="s">
        <v>2133</v>
      </c>
      <c r="S83" s="607" t="s">
        <v>2132</v>
      </c>
      <c r="T83" s="607" t="s">
        <v>2017</v>
      </c>
      <c r="U83" s="607" t="s">
        <v>2131</v>
      </c>
      <c r="V83" s="607" t="s">
        <v>1881</v>
      </c>
    </row>
    <row r="84" spans="1:22" s="381" customFormat="1" ht="101.25" customHeight="1">
      <c r="A84" s="849" t="s">
        <v>1509</v>
      </c>
      <c r="B84" s="851" t="s">
        <v>2420</v>
      </c>
      <c r="C84" s="661" t="s">
        <v>1666</v>
      </c>
      <c r="D84" s="661" t="s">
        <v>2125</v>
      </c>
      <c r="E84" s="661" t="s">
        <v>2126</v>
      </c>
      <c r="F84" s="662" t="s">
        <v>1821</v>
      </c>
      <c r="G84" s="661" t="s">
        <v>1752</v>
      </c>
      <c r="H84" s="663">
        <v>25</v>
      </c>
      <c r="I84" s="664">
        <v>0</v>
      </c>
      <c r="J84" s="663">
        <v>25</v>
      </c>
      <c r="K84" s="664">
        <v>0</v>
      </c>
      <c r="L84" s="663">
        <v>25</v>
      </c>
      <c r="M84" s="664">
        <v>0</v>
      </c>
      <c r="N84" s="663">
        <v>25</v>
      </c>
      <c r="O84" s="664">
        <v>0</v>
      </c>
      <c r="P84" s="665">
        <f t="shared" si="2"/>
        <v>100</v>
      </c>
      <c r="Q84" s="666">
        <f t="shared" si="3"/>
        <v>0</v>
      </c>
      <c r="R84" s="661" t="s">
        <v>2128</v>
      </c>
      <c r="S84" s="661" t="s">
        <v>2127</v>
      </c>
      <c r="T84" s="661" t="s">
        <v>1941</v>
      </c>
      <c r="U84" s="661" t="s">
        <v>2084</v>
      </c>
      <c r="V84" s="661"/>
    </row>
    <row r="85" spans="1:22" s="381" customFormat="1" ht="85.5" customHeight="1">
      <c r="A85" s="850"/>
      <c r="B85" s="851"/>
      <c r="C85" s="661" t="s">
        <v>1666</v>
      </c>
      <c r="D85" s="661" t="s">
        <v>2555</v>
      </c>
      <c r="E85" s="661" t="s">
        <v>1808</v>
      </c>
      <c r="F85" s="662" t="s">
        <v>2504</v>
      </c>
      <c r="G85" s="661" t="s">
        <v>1807</v>
      </c>
      <c r="H85" s="663">
        <v>0</v>
      </c>
      <c r="I85" s="664">
        <v>0</v>
      </c>
      <c r="J85" s="663">
        <v>1</v>
      </c>
      <c r="K85" s="664">
        <v>0</v>
      </c>
      <c r="L85" s="663">
        <v>1</v>
      </c>
      <c r="M85" s="664">
        <v>0</v>
      </c>
      <c r="N85" s="663">
        <v>1</v>
      </c>
      <c r="O85" s="664">
        <v>0</v>
      </c>
      <c r="P85" s="667">
        <f t="shared" si="2"/>
        <v>3</v>
      </c>
      <c r="Q85" s="666">
        <f t="shared" si="3"/>
        <v>0</v>
      </c>
      <c r="R85" s="661" t="s">
        <v>2558</v>
      </c>
      <c r="S85" s="661" t="s">
        <v>2557</v>
      </c>
      <c r="T85" s="661" t="s">
        <v>2017</v>
      </c>
      <c r="U85" s="661" t="s">
        <v>2556</v>
      </c>
      <c r="V85" s="661" t="s">
        <v>1881</v>
      </c>
    </row>
    <row r="86" spans="1:22" s="477" customFormat="1" ht="96.75" customHeight="1">
      <c r="A86" s="850"/>
      <c r="B86" s="851"/>
      <c r="C86" s="661" t="s">
        <v>1667</v>
      </c>
      <c r="D86" s="661" t="s">
        <v>2434</v>
      </c>
      <c r="E86" s="661" t="s">
        <v>2435</v>
      </c>
      <c r="F86" s="662" t="s">
        <v>2505</v>
      </c>
      <c r="G86" s="661" t="s">
        <v>2433</v>
      </c>
      <c r="H86" s="668">
        <v>0.25</v>
      </c>
      <c r="I86" s="664"/>
      <c r="J86" s="668">
        <v>0.25</v>
      </c>
      <c r="K86" s="664">
        <v>0</v>
      </c>
      <c r="L86" s="668">
        <v>0.25</v>
      </c>
      <c r="M86" s="664">
        <v>0</v>
      </c>
      <c r="N86" s="668">
        <v>0.25</v>
      </c>
      <c r="O86" s="664">
        <v>0</v>
      </c>
      <c r="P86" s="668">
        <f t="shared" si="2"/>
        <v>1</v>
      </c>
      <c r="Q86" s="666">
        <f t="shared" si="3"/>
        <v>0</v>
      </c>
      <c r="R86" s="661" t="s">
        <v>2436</v>
      </c>
      <c r="S86" s="661" t="s">
        <v>2286</v>
      </c>
      <c r="T86" s="661" t="s">
        <v>2017</v>
      </c>
      <c r="U86" s="661" t="s">
        <v>2100</v>
      </c>
      <c r="V86" s="661" t="s">
        <v>1881</v>
      </c>
    </row>
    <row r="87" spans="1:22" s="612" customFormat="1" ht="104.25" customHeight="1">
      <c r="A87" s="850"/>
      <c r="B87" s="851"/>
      <c r="C87" s="661" t="s">
        <v>1666</v>
      </c>
      <c r="D87" s="661" t="s">
        <v>2255</v>
      </c>
      <c r="E87" s="661" t="s">
        <v>2256</v>
      </c>
      <c r="F87" s="662" t="s">
        <v>2506</v>
      </c>
      <c r="G87" s="661" t="s">
        <v>2257</v>
      </c>
      <c r="H87" s="668">
        <v>0.1</v>
      </c>
      <c r="I87" s="664">
        <v>0</v>
      </c>
      <c r="J87" s="668">
        <v>0.15</v>
      </c>
      <c r="K87" s="664">
        <v>0</v>
      </c>
      <c r="L87" s="668">
        <v>0.5</v>
      </c>
      <c r="M87" s="664">
        <v>0</v>
      </c>
      <c r="N87" s="668">
        <v>0.25</v>
      </c>
      <c r="O87" s="664">
        <v>0</v>
      </c>
      <c r="P87" s="668">
        <f t="shared" si="2"/>
        <v>1</v>
      </c>
      <c r="Q87" s="666">
        <f t="shared" si="3"/>
        <v>0</v>
      </c>
      <c r="R87" s="661" t="s">
        <v>2258</v>
      </c>
      <c r="S87" s="661" t="s">
        <v>2259</v>
      </c>
      <c r="T87" s="661" t="s">
        <v>2260</v>
      </c>
      <c r="U87" s="661" t="s">
        <v>2261</v>
      </c>
      <c r="V87" s="661" t="s">
        <v>1881</v>
      </c>
    </row>
    <row r="88" spans="1:22" s="477" customFormat="1" ht="81" customHeight="1">
      <c r="A88" s="850"/>
      <c r="B88" s="851"/>
      <c r="C88" s="661" t="s">
        <v>1666</v>
      </c>
      <c r="D88" s="661" t="s">
        <v>2263</v>
      </c>
      <c r="E88" s="661" t="s">
        <v>2264</v>
      </c>
      <c r="F88" s="662" t="s">
        <v>2507</v>
      </c>
      <c r="G88" s="661" t="s">
        <v>2262</v>
      </c>
      <c r="H88" s="669">
        <v>0.5</v>
      </c>
      <c r="I88" s="664">
        <v>0</v>
      </c>
      <c r="J88" s="669">
        <v>0.5</v>
      </c>
      <c r="K88" s="664">
        <v>0</v>
      </c>
      <c r="L88" s="669">
        <v>0</v>
      </c>
      <c r="M88" s="664">
        <v>0</v>
      </c>
      <c r="N88" s="669">
        <v>0</v>
      </c>
      <c r="O88" s="664">
        <v>0</v>
      </c>
      <c r="P88" s="668">
        <f t="shared" si="2"/>
        <v>1</v>
      </c>
      <c r="Q88" s="666">
        <f t="shared" si="3"/>
        <v>0</v>
      </c>
      <c r="R88" s="661" t="s">
        <v>2267</v>
      </c>
      <c r="S88" s="661" t="s">
        <v>2266</v>
      </c>
      <c r="T88" s="661" t="s">
        <v>2017</v>
      </c>
      <c r="U88" s="661" t="s">
        <v>2265</v>
      </c>
      <c r="V88" s="661" t="s">
        <v>1881</v>
      </c>
    </row>
    <row r="89" spans="1:22" s="477" customFormat="1" ht="99" customHeight="1">
      <c r="A89" s="850"/>
      <c r="B89" s="851"/>
      <c r="C89" s="661" t="s">
        <v>1666</v>
      </c>
      <c r="D89" s="661" t="s">
        <v>2273</v>
      </c>
      <c r="E89" s="661" t="s">
        <v>2288</v>
      </c>
      <c r="F89" s="662" t="s">
        <v>2508</v>
      </c>
      <c r="G89" s="661" t="s">
        <v>2287</v>
      </c>
      <c r="H89" s="669">
        <v>0</v>
      </c>
      <c r="I89" s="664">
        <v>0</v>
      </c>
      <c r="J89" s="669">
        <v>0.5</v>
      </c>
      <c r="K89" s="664">
        <v>0</v>
      </c>
      <c r="L89" s="669">
        <v>0.5</v>
      </c>
      <c r="M89" s="664">
        <v>0</v>
      </c>
      <c r="N89" s="669">
        <v>0</v>
      </c>
      <c r="O89" s="664">
        <v>0</v>
      </c>
      <c r="P89" s="668">
        <f t="shared" si="2"/>
        <v>1</v>
      </c>
      <c r="Q89" s="666">
        <f t="shared" si="3"/>
        <v>0</v>
      </c>
      <c r="R89" s="661" t="s">
        <v>2274</v>
      </c>
      <c r="S89" s="661" t="s">
        <v>2275</v>
      </c>
      <c r="T89" s="661" t="s">
        <v>2017</v>
      </c>
      <c r="U89" s="661" t="s">
        <v>2272</v>
      </c>
      <c r="V89" s="661" t="s">
        <v>1881</v>
      </c>
    </row>
    <row r="90" spans="1:22" s="477" customFormat="1" ht="67.5" customHeight="1">
      <c r="A90" s="850"/>
      <c r="B90" s="851"/>
      <c r="C90" s="661" t="s">
        <v>1666</v>
      </c>
      <c r="D90" s="661" t="s">
        <v>2268</v>
      </c>
      <c r="E90" s="661" t="s">
        <v>2269</v>
      </c>
      <c r="F90" s="662" t="s">
        <v>2509</v>
      </c>
      <c r="G90" s="661" t="s">
        <v>1753</v>
      </c>
      <c r="H90" s="663">
        <v>0</v>
      </c>
      <c r="I90" s="664">
        <v>0</v>
      </c>
      <c r="J90" s="663">
        <v>1000</v>
      </c>
      <c r="K90" s="664">
        <v>4166666.6666666665</v>
      </c>
      <c r="L90" s="663">
        <v>1000</v>
      </c>
      <c r="M90" s="664">
        <v>4166666.6666666665</v>
      </c>
      <c r="N90" s="663">
        <v>1000</v>
      </c>
      <c r="O90" s="664">
        <v>4166666.6666666665</v>
      </c>
      <c r="P90" s="667">
        <f t="shared" si="2"/>
        <v>3000</v>
      </c>
      <c r="Q90" s="670">
        <f t="shared" si="3"/>
        <v>12500000</v>
      </c>
      <c r="R90" s="661" t="s">
        <v>2270</v>
      </c>
      <c r="S90" s="661" t="s">
        <v>2271</v>
      </c>
      <c r="T90" s="661" t="s">
        <v>2017</v>
      </c>
      <c r="U90" s="661" t="s">
        <v>2272</v>
      </c>
      <c r="V90" s="661" t="s">
        <v>1881</v>
      </c>
    </row>
    <row r="91" spans="1:22" s="477" customFormat="1" ht="75" customHeight="1">
      <c r="A91" s="850"/>
      <c r="B91" s="851"/>
      <c r="C91" s="661" t="s">
        <v>1666</v>
      </c>
      <c r="D91" s="661" t="s">
        <v>2290</v>
      </c>
      <c r="E91" s="661" t="s">
        <v>2289</v>
      </c>
      <c r="F91" s="662" t="s">
        <v>2510</v>
      </c>
      <c r="G91" s="661" t="s">
        <v>1754</v>
      </c>
      <c r="H91" s="669">
        <v>0.25</v>
      </c>
      <c r="I91" s="664">
        <v>0</v>
      </c>
      <c r="J91" s="669">
        <v>0.25</v>
      </c>
      <c r="K91" s="664">
        <v>0</v>
      </c>
      <c r="L91" s="669">
        <v>0.25</v>
      </c>
      <c r="M91" s="664">
        <v>140000000</v>
      </c>
      <c r="N91" s="669">
        <v>0.25</v>
      </c>
      <c r="O91" s="664">
        <v>0</v>
      </c>
      <c r="P91" s="668">
        <f t="shared" si="2"/>
        <v>1</v>
      </c>
      <c r="Q91" s="666">
        <f t="shared" si="3"/>
        <v>140000000</v>
      </c>
      <c r="R91" s="661" t="s">
        <v>2285</v>
      </c>
      <c r="S91" s="661" t="s">
        <v>2286</v>
      </c>
      <c r="T91" s="661" t="s">
        <v>2017</v>
      </c>
      <c r="U91" s="661" t="s">
        <v>2272</v>
      </c>
      <c r="V91" s="661" t="s">
        <v>1881</v>
      </c>
    </row>
    <row r="92" spans="1:22" s="477" customFormat="1" ht="108" customHeight="1">
      <c r="A92" s="850"/>
      <c r="B92" s="851"/>
      <c r="C92" s="661" t="s">
        <v>1666</v>
      </c>
      <c r="D92" s="661" t="s">
        <v>2276</v>
      </c>
      <c r="E92" s="661" t="s">
        <v>2278</v>
      </c>
      <c r="F92" s="662" t="s">
        <v>2511</v>
      </c>
      <c r="G92" s="661" t="s">
        <v>2277</v>
      </c>
      <c r="H92" s="663">
        <v>1</v>
      </c>
      <c r="I92" s="664">
        <v>0</v>
      </c>
      <c r="J92" s="663">
        <v>1</v>
      </c>
      <c r="K92" s="664">
        <v>0</v>
      </c>
      <c r="L92" s="663">
        <v>1</v>
      </c>
      <c r="M92" s="664">
        <v>0</v>
      </c>
      <c r="N92" s="663">
        <v>1</v>
      </c>
      <c r="O92" s="664">
        <v>0</v>
      </c>
      <c r="P92" s="667">
        <f t="shared" si="2"/>
        <v>4</v>
      </c>
      <c r="Q92" s="666">
        <f t="shared" si="3"/>
        <v>0</v>
      </c>
      <c r="R92" s="661" t="s">
        <v>2279</v>
      </c>
      <c r="S92" s="661" t="s">
        <v>2280</v>
      </c>
      <c r="T92" s="661" t="s">
        <v>2017</v>
      </c>
      <c r="U92" s="661" t="s">
        <v>2272</v>
      </c>
      <c r="V92" s="661" t="s">
        <v>1881</v>
      </c>
    </row>
    <row r="93" spans="1:22" s="477" customFormat="1" ht="139.5" customHeight="1">
      <c r="A93" s="850"/>
      <c r="B93" s="851"/>
      <c r="C93" s="661" t="s">
        <v>1666</v>
      </c>
      <c r="D93" s="661" t="s">
        <v>2281</v>
      </c>
      <c r="E93" s="661" t="s">
        <v>2282</v>
      </c>
      <c r="F93" s="662" t="s">
        <v>2512</v>
      </c>
      <c r="G93" s="661" t="s">
        <v>1755</v>
      </c>
      <c r="H93" s="663">
        <v>0</v>
      </c>
      <c r="I93" s="664">
        <v>0</v>
      </c>
      <c r="J93" s="663">
        <v>1</v>
      </c>
      <c r="K93" s="664">
        <v>0</v>
      </c>
      <c r="L93" s="663">
        <v>0</v>
      </c>
      <c r="M93" s="664">
        <v>0</v>
      </c>
      <c r="N93" s="663">
        <v>1</v>
      </c>
      <c r="O93" s="664">
        <v>0</v>
      </c>
      <c r="P93" s="667">
        <f t="shared" si="2"/>
        <v>2</v>
      </c>
      <c r="Q93" s="666">
        <f t="shared" si="3"/>
        <v>0</v>
      </c>
      <c r="R93" s="661" t="s">
        <v>2283</v>
      </c>
      <c r="S93" s="661" t="s">
        <v>2284</v>
      </c>
      <c r="T93" s="661" t="s">
        <v>2017</v>
      </c>
      <c r="U93" s="661" t="s">
        <v>2272</v>
      </c>
      <c r="V93" s="661" t="s">
        <v>1881</v>
      </c>
    </row>
    <row r="94" spans="1:22" s="381" customFormat="1" ht="114" customHeight="1">
      <c r="A94" s="850"/>
      <c r="B94" s="851"/>
      <c r="C94" s="661" t="s">
        <v>1666</v>
      </c>
      <c r="D94" s="661" t="s">
        <v>2120</v>
      </c>
      <c r="E94" s="661" t="s">
        <v>2121</v>
      </c>
      <c r="F94" s="662" t="s">
        <v>2513</v>
      </c>
      <c r="G94" s="661" t="s">
        <v>1756</v>
      </c>
      <c r="H94" s="663">
        <v>0</v>
      </c>
      <c r="I94" s="664">
        <v>0</v>
      </c>
      <c r="J94" s="663">
        <v>1</v>
      </c>
      <c r="K94" s="664">
        <v>0</v>
      </c>
      <c r="L94" s="663">
        <v>1</v>
      </c>
      <c r="M94" s="664">
        <v>0</v>
      </c>
      <c r="N94" s="663">
        <v>0</v>
      </c>
      <c r="O94" s="664">
        <v>0</v>
      </c>
      <c r="P94" s="665">
        <f t="shared" si="2"/>
        <v>2</v>
      </c>
      <c r="Q94" s="666">
        <f t="shared" si="3"/>
        <v>0</v>
      </c>
      <c r="R94" s="661" t="s">
        <v>2124</v>
      </c>
      <c r="S94" s="661" t="s">
        <v>2123</v>
      </c>
      <c r="T94" s="661" t="s">
        <v>1941</v>
      </c>
      <c r="U94" s="661" t="s">
        <v>2122</v>
      </c>
      <c r="V94" s="661" t="s">
        <v>1891</v>
      </c>
    </row>
    <row r="95" spans="1:22" s="477" customFormat="1" ht="118.5" customHeight="1">
      <c r="A95" s="850"/>
      <c r="B95" s="851"/>
      <c r="C95" s="661" t="s">
        <v>1666</v>
      </c>
      <c r="D95" s="661" t="s">
        <v>2292</v>
      </c>
      <c r="E95" s="661" t="s">
        <v>2293</v>
      </c>
      <c r="F95" s="662" t="s">
        <v>2514</v>
      </c>
      <c r="G95" s="661" t="s">
        <v>2291</v>
      </c>
      <c r="H95" s="663">
        <v>0</v>
      </c>
      <c r="I95" s="664">
        <v>0</v>
      </c>
      <c r="J95" s="668">
        <v>0.25</v>
      </c>
      <c r="K95" s="664">
        <v>0</v>
      </c>
      <c r="L95" s="668">
        <v>0.25</v>
      </c>
      <c r="M95" s="664">
        <v>0</v>
      </c>
      <c r="N95" s="668">
        <v>0.5</v>
      </c>
      <c r="O95" s="664">
        <v>0</v>
      </c>
      <c r="P95" s="668">
        <f t="shared" ref="P95" si="4">H95+J95+L95+N95</f>
        <v>1</v>
      </c>
      <c r="Q95" s="666">
        <f t="shared" ref="Q95" si="5">I95+K95+M95+O95</f>
        <v>0</v>
      </c>
      <c r="R95" s="661" t="s">
        <v>2294</v>
      </c>
      <c r="S95" s="661" t="s">
        <v>2286</v>
      </c>
      <c r="T95" s="661" t="s">
        <v>1882</v>
      </c>
      <c r="U95" s="661" t="s">
        <v>2117</v>
      </c>
      <c r="V95" s="661" t="s">
        <v>1881</v>
      </c>
    </row>
    <row r="96" spans="1:22" s="381" customFormat="1" ht="111.75" customHeight="1">
      <c r="A96" s="850"/>
      <c r="B96" s="851"/>
      <c r="C96" s="661" t="s">
        <v>1666</v>
      </c>
      <c r="D96" s="661" t="s">
        <v>2115</v>
      </c>
      <c r="E96" s="661" t="s">
        <v>2116</v>
      </c>
      <c r="F96" s="662" t="s">
        <v>2515</v>
      </c>
      <c r="G96" s="661" t="s">
        <v>1757</v>
      </c>
      <c r="H96" s="663">
        <v>100</v>
      </c>
      <c r="I96" s="664">
        <v>12500</v>
      </c>
      <c r="J96" s="663">
        <v>100</v>
      </c>
      <c r="K96" s="664">
        <v>12500</v>
      </c>
      <c r="L96" s="663">
        <v>100</v>
      </c>
      <c r="M96" s="664">
        <v>12500</v>
      </c>
      <c r="N96" s="663">
        <v>100</v>
      </c>
      <c r="O96" s="664">
        <v>12500</v>
      </c>
      <c r="P96" s="665">
        <f t="shared" si="2"/>
        <v>400</v>
      </c>
      <c r="Q96" s="666">
        <f t="shared" si="3"/>
        <v>50000</v>
      </c>
      <c r="R96" s="661" t="s">
        <v>2119</v>
      </c>
      <c r="S96" s="661" t="s">
        <v>2118</v>
      </c>
      <c r="T96" s="661" t="s">
        <v>1941</v>
      </c>
      <c r="U96" s="661" t="s">
        <v>2117</v>
      </c>
      <c r="V96" s="661" t="s">
        <v>1891</v>
      </c>
    </row>
    <row r="97" spans="1:22" s="477" customFormat="1" ht="122.25" customHeight="1">
      <c r="A97" s="850"/>
      <c r="B97" s="851"/>
      <c r="C97" s="661" t="s">
        <v>1666</v>
      </c>
      <c r="D97" s="661" t="s">
        <v>2295</v>
      </c>
      <c r="E97" s="661" t="s">
        <v>2296</v>
      </c>
      <c r="F97" s="662" t="s">
        <v>2516</v>
      </c>
      <c r="G97" s="661" t="s">
        <v>1758</v>
      </c>
      <c r="H97" s="669">
        <v>0</v>
      </c>
      <c r="I97" s="664">
        <v>0</v>
      </c>
      <c r="J97" s="669">
        <v>4</v>
      </c>
      <c r="K97" s="664">
        <v>55200</v>
      </c>
      <c r="L97" s="669">
        <v>4</v>
      </c>
      <c r="M97" s="664">
        <v>55200</v>
      </c>
      <c r="N97" s="669">
        <v>0</v>
      </c>
      <c r="O97" s="664">
        <v>0</v>
      </c>
      <c r="P97" s="667">
        <f t="shared" si="2"/>
        <v>8</v>
      </c>
      <c r="Q97" s="666">
        <f t="shared" si="3"/>
        <v>110400</v>
      </c>
      <c r="R97" s="661" t="s">
        <v>2297</v>
      </c>
      <c r="S97" s="661" t="s">
        <v>2298</v>
      </c>
      <c r="T97" s="661" t="s">
        <v>2101</v>
      </c>
      <c r="U97" s="661" t="s">
        <v>2117</v>
      </c>
      <c r="V97" s="661" t="s">
        <v>1891</v>
      </c>
    </row>
    <row r="98" spans="1:22" s="477" customFormat="1" ht="90.75" customHeight="1">
      <c r="A98" s="850"/>
      <c r="B98" s="851"/>
      <c r="C98" s="860" t="s">
        <v>1667</v>
      </c>
      <c r="D98" s="860" t="s">
        <v>2301</v>
      </c>
      <c r="E98" s="661" t="s">
        <v>2302</v>
      </c>
      <c r="F98" s="862" t="s">
        <v>2517</v>
      </c>
      <c r="G98" s="860" t="s">
        <v>2299</v>
      </c>
      <c r="H98" s="663">
        <v>0</v>
      </c>
      <c r="I98" s="664">
        <v>0</v>
      </c>
      <c r="J98" s="663">
        <v>0</v>
      </c>
      <c r="K98" s="664">
        <v>0</v>
      </c>
      <c r="L98" s="663">
        <v>5</v>
      </c>
      <c r="M98" s="664">
        <v>0</v>
      </c>
      <c r="N98" s="663">
        <v>5</v>
      </c>
      <c r="O98" s="664">
        <v>0</v>
      </c>
      <c r="P98" s="667">
        <f t="shared" si="2"/>
        <v>10</v>
      </c>
      <c r="Q98" s="666">
        <f t="shared" si="3"/>
        <v>0</v>
      </c>
      <c r="R98" s="860" t="s">
        <v>2554</v>
      </c>
      <c r="S98" s="661" t="s">
        <v>2304</v>
      </c>
      <c r="T98" s="862" t="s">
        <v>1882</v>
      </c>
      <c r="U98" s="862" t="s">
        <v>2306</v>
      </c>
      <c r="V98" s="862" t="s">
        <v>1881</v>
      </c>
    </row>
    <row r="99" spans="1:22" s="477" customFormat="1" ht="90.75" customHeight="1">
      <c r="A99" s="850"/>
      <c r="B99" s="851"/>
      <c r="C99" s="861"/>
      <c r="D99" s="861"/>
      <c r="E99" s="661" t="s">
        <v>2303</v>
      </c>
      <c r="F99" s="863"/>
      <c r="G99" s="861"/>
      <c r="H99" s="663">
        <v>0</v>
      </c>
      <c r="I99" s="664">
        <v>0</v>
      </c>
      <c r="J99" s="663">
        <v>2</v>
      </c>
      <c r="K99" s="664">
        <v>0</v>
      </c>
      <c r="L99" s="663">
        <v>3</v>
      </c>
      <c r="M99" s="664">
        <v>2025000</v>
      </c>
      <c r="N99" s="663">
        <v>3</v>
      </c>
      <c r="O99" s="664">
        <v>2025000</v>
      </c>
      <c r="P99" s="667">
        <f t="shared" si="2"/>
        <v>8</v>
      </c>
      <c r="Q99" s="666">
        <f t="shared" si="3"/>
        <v>4050000</v>
      </c>
      <c r="R99" s="861"/>
      <c r="S99" s="661" t="s">
        <v>2305</v>
      </c>
      <c r="T99" s="863"/>
      <c r="U99" s="863"/>
      <c r="V99" s="863"/>
    </row>
    <row r="100" spans="1:22" s="477" customFormat="1" ht="77.25" customHeight="1">
      <c r="A100" s="850"/>
      <c r="B100" s="851"/>
      <c r="C100" s="661" t="s">
        <v>1666</v>
      </c>
      <c r="D100" s="661" t="s">
        <v>2307</v>
      </c>
      <c r="E100" s="661" t="s">
        <v>2308</v>
      </c>
      <c r="F100" s="662" t="s">
        <v>2518</v>
      </c>
      <c r="G100" s="661" t="s">
        <v>2300</v>
      </c>
      <c r="H100" s="663">
        <v>0</v>
      </c>
      <c r="I100" s="664">
        <v>0</v>
      </c>
      <c r="J100" s="663">
        <v>5</v>
      </c>
      <c r="K100" s="664">
        <v>1012500</v>
      </c>
      <c r="L100" s="663">
        <v>3</v>
      </c>
      <c r="M100" s="664">
        <v>607500</v>
      </c>
      <c r="N100" s="663">
        <v>3</v>
      </c>
      <c r="O100" s="664">
        <v>607500</v>
      </c>
      <c r="P100" s="667">
        <f t="shared" si="2"/>
        <v>11</v>
      </c>
      <c r="Q100" s="666">
        <f t="shared" si="3"/>
        <v>2227500</v>
      </c>
      <c r="R100" s="661" t="s">
        <v>2309</v>
      </c>
      <c r="S100" s="661" t="s">
        <v>2310</v>
      </c>
      <c r="T100" s="661" t="s">
        <v>1882</v>
      </c>
      <c r="U100" s="661" t="s">
        <v>2117</v>
      </c>
      <c r="V100" s="661" t="s">
        <v>1881</v>
      </c>
    </row>
    <row r="101" spans="1:22" s="477" customFormat="1" ht="96.75" customHeight="1">
      <c r="A101" s="850"/>
      <c r="B101" s="851"/>
      <c r="C101" s="661" t="s">
        <v>1666</v>
      </c>
      <c r="D101" s="661" t="s">
        <v>2312</v>
      </c>
      <c r="E101" s="661" t="s">
        <v>2313</v>
      </c>
      <c r="F101" s="662" t="s">
        <v>2519</v>
      </c>
      <c r="G101" s="661" t="s">
        <v>2311</v>
      </c>
      <c r="H101" s="669">
        <v>0.25</v>
      </c>
      <c r="I101" s="664">
        <v>0</v>
      </c>
      <c r="J101" s="669">
        <v>0.25</v>
      </c>
      <c r="K101" s="664">
        <v>0</v>
      </c>
      <c r="L101" s="669">
        <v>0.25</v>
      </c>
      <c r="M101" s="664">
        <v>0</v>
      </c>
      <c r="N101" s="669">
        <v>0.25</v>
      </c>
      <c r="O101" s="664">
        <v>0</v>
      </c>
      <c r="P101" s="668">
        <f t="shared" si="2"/>
        <v>1</v>
      </c>
      <c r="Q101" s="666">
        <f t="shared" si="3"/>
        <v>0</v>
      </c>
      <c r="R101" s="661" t="s">
        <v>2314</v>
      </c>
      <c r="S101" s="661" t="s">
        <v>2315</v>
      </c>
      <c r="T101" s="661" t="s">
        <v>1882</v>
      </c>
      <c r="U101" s="661" t="s">
        <v>2117</v>
      </c>
      <c r="V101" s="661" t="s">
        <v>1881</v>
      </c>
    </row>
    <row r="102" spans="1:22" s="477" customFormat="1" ht="107.25" customHeight="1">
      <c r="A102" s="850"/>
      <c r="B102" s="851"/>
      <c r="C102" s="661" t="s">
        <v>1666</v>
      </c>
      <c r="D102" s="661" t="s">
        <v>2380</v>
      </c>
      <c r="E102" s="661" t="s">
        <v>2379</v>
      </c>
      <c r="F102" s="662" t="s">
        <v>2520</v>
      </c>
      <c r="G102" s="661" t="s">
        <v>2378</v>
      </c>
      <c r="H102" s="669">
        <v>0.25</v>
      </c>
      <c r="I102" s="664">
        <v>0</v>
      </c>
      <c r="J102" s="669">
        <v>0.75</v>
      </c>
      <c r="K102" s="664">
        <v>0</v>
      </c>
      <c r="L102" s="669">
        <v>0</v>
      </c>
      <c r="M102" s="664">
        <v>0</v>
      </c>
      <c r="N102" s="669">
        <v>0</v>
      </c>
      <c r="O102" s="664">
        <v>0</v>
      </c>
      <c r="P102" s="668">
        <f t="shared" si="2"/>
        <v>1</v>
      </c>
      <c r="Q102" s="666">
        <f t="shared" si="3"/>
        <v>0</v>
      </c>
      <c r="R102" s="661" t="s">
        <v>2316</v>
      </c>
      <c r="S102" s="661" t="s">
        <v>2381</v>
      </c>
      <c r="T102" s="661" t="s">
        <v>1861</v>
      </c>
      <c r="U102" s="661" t="s">
        <v>2272</v>
      </c>
      <c r="V102" s="661" t="s">
        <v>1881</v>
      </c>
    </row>
    <row r="103" spans="1:22" s="381" customFormat="1" ht="99" customHeight="1">
      <c r="A103" s="850"/>
      <c r="B103" s="851"/>
      <c r="C103" s="661" t="s">
        <v>1666</v>
      </c>
      <c r="D103" s="661" t="s">
        <v>2111</v>
      </c>
      <c r="E103" s="661" t="s">
        <v>2112</v>
      </c>
      <c r="F103" s="662" t="s">
        <v>2521</v>
      </c>
      <c r="G103" s="661" t="s">
        <v>1759</v>
      </c>
      <c r="H103" s="663">
        <v>0</v>
      </c>
      <c r="I103" s="664">
        <v>0</v>
      </c>
      <c r="J103" s="663">
        <v>5</v>
      </c>
      <c r="K103" s="664"/>
      <c r="L103" s="663">
        <v>4</v>
      </c>
      <c r="M103" s="664"/>
      <c r="N103" s="663">
        <v>0</v>
      </c>
      <c r="O103" s="664">
        <v>0</v>
      </c>
      <c r="P103" s="667">
        <f t="shared" si="2"/>
        <v>9</v>
      </c>
      <c r="Q103" s="666">
        <f t="shared" si="3"/>
        <v>0</v>
      </c>
      <c r="R103" s="661" t="s">
        <v>2114</v>
      </c>
      <c r="S103" s="661" t="s">
        <v>2113</v>
      </c>
      <c r="T103" s="661" t="s">
        <v>2101</v>
      </c>
      <c r="U103" s="661" t="s">
        <v>1915</v>
      </c>
      <c r="V103" s="661" t="s">
        <v>1891</v>
      </c>
    </row>
    <row r="104" spans="1:22" s="477" customFormat="1" ht="105.75" customHeight="1">
      <c r="A104" s="850"/>
      <c r="B104" s="851"/>
      <c r="C104" s="661" t="s">
        <v>1666</v>
      </c>
      <c r="D104" s="661" t="s">
        <v>2318</v>
      </c>
      <c r="E104" s="661" t="s">
        <v>2319</v>
      </c>
      <c r="F104" s="662" t="s">
        <v>2320</v>
      </c>
      <c r="G104" s="661" t="s">
        <v>2321</v>
      </c>
      <c r="H104" s="663">
        <v>0.1</v>
      </c>
      <c r="I104" s="664">
        <v>0</v>
      </c>
      <c r="J104" s="663">
        <v>0.2</v>
      </c>
      <c r="K104" s="664">
        <v>0</v>
      </c>
      <c r="L104" s="663">
        <v>0.5</v>
      </c>
      <c r="M104" s="664">
        <v>25000000</v>
      </c>
      <c r="N104" s="663">
        <v>0.2</v>
      </c>
      <c r="O104" s="664">
        <v>0</v>
      </c>
      <c r="P104" s="667">
        <v>1</v>
      </c>
      <c r="Q104" s="666">
        <v>25000000</v>
      </c>
      <c r="R104" s="661" t="s">
        <v>2322</v>
      </c>
      <c r="S104" s="661" t="s">
        <v>2323</v>
      </c>
      <c r="T104" s="661" t="s">
        <v>1861</v>
      </c>
      <c r="U104" s="661" t="s">
        <v>2117</v>
      </c>
      <c r="V104" s="661" t="s">
        <v>1881</v>
      </c>
    </row>
    <row r="105" spans="1:22" s="477" customFormat="1" ht="77.25" customHeight="1">
      <c r="A105" s="850"/>
      <c r="B105" s="851"/>
      <c r="C105" s="661" t="s">
        <v>1666</v>
      </c>
      <c r="D105" s="661" t="s">
        <v>2324</v>
      </c>
      <c r="E105" s="661" t="s">
        <v>2325</v>
      </c>
      <c r="F105" s="662" t="s">
        <v>2522</v>
      </c>
      <c r="G105" s="661" t="s">
        <v>2317</v>
      </c>
      <c r="H105" s="669">
        <v>0.1</v>
      </c>
      <c r="I105" s="664">
        <v>0</v>
      </c>
      <c r="J105" s="669">
        <v>0.2</v>
      </c>
      <c r="K105" s="664">
        <v>0</v>
      </c>
      <c r="L105" s="669">
        <v>0.5</v>
      </c>
      <c r="M105" s="664">
        <v>20000000</v>
      </c>
      <c r="N105" s="669">
        <v>0.2</v>
      </c>
      <c r="O105" s="664">
        <v>0</v>
      </c>
      <c r="P105" s="668">
        <f t="shared" si="2"/>
        <v>1</v>
      </c>
      <c r="Q105" s="666">
        <f t="shared" si="3"/>
        <v>20000000</v>
      </c>
      <c r="R105" s="661" t="s">
        <v>2326</v>
      </c>
      <c r="S105" s="661" t="s">
        <v>2286</v>
      </c>
      <c r="T105" s="661" t="s">
        <v>1861</v>
      </c>
      <c r="U105" s="661" t="s">
        <v>2117</v>
      </c>
      <c r="V105" s="661" t="s">
        <v>1881</v>
      </c>
    </row>
    <row r="106" spans="1:22" s="477" customFormat="1" ht="118.5" customHeight="1">
      <c r="A106" s="850"/>
      <c r="B106" s="851"/>
      <c r="C106" s="661" t="s">
        <v>1666</v>
      </c>
      <c r="D106" s="661" t="s">
        <v>2330</v>
      </c>
      <c r="E106" s="661" t="s">
        <v>2329</v>
      </c>
      <c r="F106" s="662" t="s">
        <v>2523</v>
      </c>
      <c r="G106" s="661" t="s">
        <v>2327</v>
      </c>
      <c r="H106" s="669">
        <v>0.1</v>
      </c>
      <c r="I106" s="664">
        <v>0</v>
      </c>
      <c r="J106" s="669">
        <v>0.3</v>
      </c>
      <c r="K106" s="664">
        <v>0</v>
      </c>
      <c r="L106" s="669">
        <v>0.5</v>
      </c>
      <c r="M106" s="664">
        <v>0</v>
      </c>
      <c r="N106" s="669">
        <v>0.1</v>
      </c>
      <c r="O106" s="664">
        <v>0</v>
      </c>
      <c r="P106" s="668">
        <f t="shared" si="2"/>
        <v>1</v>
      </c>
      <c r="Q106" s="666">
        <f t="shared" si="3"/>
        <v>0</v>
      </c>
      <c r="R106" s="661" t="s">
        <v>2328</v>
      </c>
      <c r="S106" s="661" t="s">
        <v>2286</v>
      </c>
      <c r="T106" s="661" t="s">
        <v>1861</v>
      </c>
      <c r="U106" s="661" t="s">
        <v>2117</v>
      </c>
      <c r="V106" s="661" t="s">
        <v>1881</v>
      </c>
    </row>
    <row r="107" spans="1:22" s="477" customFormat="1" ht="99.75" customHeight="1">
      <c r="A107" s="850"/>
      <c r="B107" s="851"/>
      <c r="C107" s="661" t="s">
        <v>1672</v>
      </c>
      <c r="D107" s="661" t="s">
        <v>2331</v>
      </c>
      <c r="E107" s="661" t="s">
        <v>2332</v>
      </c>
      <c r="F107" s="662" t="s">
        <v>2524</v>
      </c>
      <c r="G107" s="661" t="s">
        <v>1809</v>
      </c>
      <c r="H107" s="669">
        <v>0.25</v>
      </c>
      <c r="I107" s="664">
        <v>0</v>
      </c>
      <c r="J107" s="669">
        <v>0.25</v>
      </c>
      <c r="K107" s="664">
        <v>0</v>
      </c>
      <c r="L107" s="669">
        <v>0.25</v>
      </c>
      <c r="M107" s="664">
        <v>0</v>
      </c>
      <c r="N107" s="669">
        <v>0.25</v>
      </c>
      <c r="O107" s="664">
        <v>0</v>
      </c>
      <c r="P107" s="668">
        <f t="shared" si="2"/>
        <v>1</v>
      </c>
      <c r="Q107" s="666">
        <f t="shared" si="3"/>
        <v>0</v>
      </c>
      <c r="R107" s="661" t="s">
        <v>2335</v>
      </c>
      <c r="S107" s="661" t="s">
        <v>2334</v>
      </c>
      <c r="T107" s="661" t="s">
        <v>1882</v>
      </c>
      <c r="U107" s="661" t="s">
        <v>2333</v>
      </c>
      <c r="V107" s="661" t="s">
        <v>1881</v>
      </c>
    </row>
    <row r="108" spans="1:22" s="477" customFormat="1" ht="75.75" customHeight="1">
      <c r="A108" s="850"/>
      <c r="B108" s="851"/>
      <c r="C108" s="661" t="s">
        <v>1666</v>
      </c>
      <c r="D108" s="661" t="s">
        <v>2336</v>
      </c>
      <c r="E108" s="661" t="s">
        <v>2337</v>
      </c>
      <c r="F108" s="662" t="s">
        <v>2525</v>
      </c>
      <c r="G108" s="661" t="s">
        <v>1760</v>
      </c>
      <c r="H108" s="669">
        <v>0.25</v>
      </c>
      <c r="I108" s="664">
        <v>0</v>
      </c>
      <c r="J108" s="669">
        <v>0.25</v>
      </c>
      <c r="K108" s="664">
        <v>0</v>
      </c>
      <c r="L108" s="669">
        <v>0.25</v>
      </c>
      <c r="M108" s="664">
        <v>250000</v>
      </c>
      <c r="N108" s="669">
        <v>0.25</v>
      </c>
      <c r="O108" s="664">
        <v>250000</v>
      </c>
      <c r="P108" s="668">
        <f t="shared" si="2"/>
        <v>1</v>
      </c>
      <c r="Q108" s="666">
        <f t="shared" si="3"/>
        <v>500000</v>
      </c>
      <c r="R108" s="661" t="s">
        <v>2338</v>
      </c>
      <c r="S108" s="661" t="s">
        <v>2286</v>
      </c>
      <c r="T108" s="661" t="s">
        <v>2339</v>
      </c>
      <c r="U108" s="661" t="s">
        <v>2376</v>
      </c>
      <c r="V108" s="661" t="s">
        <v>1891</v>
      </c>
    </row>
    <row r="109" spans="1:22" s="477" customFormat="1" ht="87.75" customHeight="1">
      <c r="A109" s="850"/>
      <c r="B109" s="851" t="s">
        <v>2421</v>
      </c>
      <c r="C109" s="661" t="s">
        <v>1667</v>
      </c>
      <c r="D109" s="661" t="s">
        <v>2341</v>
      </c>
      <c r="E109" s="661" t="s">
        <v>2342</v>
      </c>
      <c r="F109" s="662" t="s">
        <v>2526</v>
      </c>
      <c r="G109" s="661" t="s">
        <v>2340</v>
      </c>
      <c r="H109" s="669">
        <v>0.25</v>
      </c>
      <c r="I109" s="664">
        <v>0</v>
      </c>
      <c r="J109" s="669">
        <v>0.25</v>
      </c>
      <c r="K109" s="664">
        <v>0</v>
      </c>
      <c r="L109" s="669">
        <v>0.25</v>
      </c>
      <c r="M109" s="664">
        <v>0</v>
      </c>
      <c r="N109" s="669">
        <v>0.25</v>
      </c>
      <c r="O109" s="664">
        <v>0</v>
      </c>
      <c r="P109" s="668">
        <f t="shared" si="2"/>
        <v>1</v>
      </c>
      <c r="Q109" s="666">
        <f t="shared" si="3"/>
        <v>0</v>
      </c>
      <c r="R109" s="661" t="s">
        <v>2343</v>
      </c>
      <c r="S109" s="661" t="s">
        <v>2286</v>
      </c>
      <c r="T109" s="661" t="s">
        <v>1861</v>
      </c>
      <c r="U109" s="661" t="s">
        <v>2084</v>
      </c>
      <c r="V109" s="661" t="s">
        <v>1891</v>
      </c>
    </row>
    <row r="110" spans="1:22" s="381" customFormat="1" ht="89.25" customHeight="1">
      <c r="A110" s="850"/>
      <c r="B110" s="851"/>
      <c r="C110" s="661" t="s">
        <v>1667</v>
      </c>
      <c r="D110" s="661" t="s">
        <v>2107</v>
      </c>
      <c r="E110" s="661" t="s">
        <v>2108</v>
      </c>
      <c r="F110" s="662" t="s">
        <v>2527</v>
      </c>
      <c r="G110" s="661" t="s">
        <v>1761</v>
      </c>
      <c r="H110" s="663">
        <v>2</v>
      </c>
      <c r="I110" s="664">
        <v>0</v>
      </c>
      <c r="J110" s="663">
        <v>2</v>
      </c>
      <c r="K110" s="664">
        <v>0</v>
      </c>
      <c r="L110" s="663">
        <v>2</v>
      </c>
      <c r="M110" s="664">
        <v>100000</v>
      </c>
      <c r="N110" s="663">
        <v>3</v>
      </c>
      <c r="O110" s="664">
        <v>100000</v>
      </c>
      <c r="P110" s="667">
        <f t="shared" si="2"/>
        <v>9</v>
      </c>
      <c r="Q110" s="666">
        <f t="shared" si="3"/>
        <v>200000</v>
      </c>
      <c r="R110" s="661" t="s">
        <v>2110</v>
      </c>
      <c r="S110" s="661" t="s">
        <v>2109</v>
      </c>
      <c r="T110" s="661" t="s">
        <v>1861</v>
      </c>
      <c r="U110" s="661" t="s">
        <v>2084</v>
      </c>
      <c r="V110" s="661" t="s">
        <v>1891</v>
      </c>
    </row>
    <row r="111" spans="1:22" s="477" customFormat="1" ht="81" customHeight="1">
      <c r="A111" s="850"/>
      <c r="B111" s="851"/>
      <c r="C111" s="661" t="s">
        <v>1667</v>
      </c>
      <c r="D111" s="661" t="s">
        <v>2345</v>
      </c>
      <c r="E111" s="661" t="s">
        <v>2346</v>
      </c>
      <c r="F111" s="662" t="s">
        <v>2528</v>
      </c>
      <c r="G111" s="661" t="s">
        <v>2344</v>
      </c>
      <c r="H111" s="669">
        <v>0</v>
      </c>
      <c r="I111" s="664">
        <v>2400000</v>
      </c>
      <c r="J111" s="669">
        <v>0.3</v>
      </c>
      <c r="K111" s="664">
        <v>0</v>
      </c>
      <c r="L111" s="669">
        <v>0.3</v>
      </c>
      <c r="M111" s="664">
        <v>0</v>
      </c>
      <c r="N111" s="669">
        <v>0.4</v>
      </c>
      <c r="O111" s="664">
        <v>0</v>
      </c>
      <c r="P111" s="668">
        <f>H111+J111+L111+N111</f>
        <v>1</v>
      </c>
      <c r="Q111" s="666">
        <f t="shared" si="3"/>
        <v>2400000</v>
      </c>
      <c r="R111" s="661" t="s">
        <v>2347</v>
      </c>
      <c r="S111" s="661" t="s">
        <v>2286</v>
      </c>
      <c r="T111" s="661" t="s">
        <v>1861</v>
      </c>
      <c r="U111" s="661" t="s">
        <v>2084</v>
      </c>
      <c r="V111" s="661" t="s">
        <v>1881</v>
      </c>
    </row>
    <row r="112" spans="1:22" s="477" customFormat="1" ht="80.25" customHeight="1">
      <c r="A112" s="850"/>
      <c r="B112" s="851"/>
      <c r="C112" s="661" t="s">
        <v>1667</v>
      </c>
      <c r="D112" s="661" t="s">
        <v>2382</v>
      </c>
      <c r="E112" s="661" t="s">
        <v>2379</v>
      </c>
      <c r="F112" s="662" t="s">
        <v>2529</v>
      </c>
      <c r="G112" s="661" t="s">
        <v>2377</v>
      </c>
      <c r="H112" s="669">
        <v>0.25</v>
      </c>
      <c r="I112" s="664">
        <v>0</v>
      </c>
      <c r="J112" s="669">
        <v>0.25</v>
      </c>
      <c r="K112" s="664">
        <v>0</v>
      </c>
      <c r="L112" s="669">
        <v>0.25</v>
      </c>
      <c r="M112" s="664">
        <v>0</v>
      </c>
      <c r="N112" s="669">
        <v>0.25</v>
      </c>
      <c r="O112" s="664">
        <v>0</v>
      </c>
      <c r="P112" s="668">
        <f t="shared" ref="P112:P113" si="6">H112+J112+L112+N112</f>
        <v>1</v>
      </c>
      <c r="Q112" s="666">
        <f t="shared" si="3"/>
        <v>0</v>
      </c>
      <c r="R112" s="661" t="s">
        <v>2316</v>
      </c>
      <c r="S112" s="661" t="s">
        <v>2381</v>
      </c>
      <c r="T112" s="661" t="s">
        <v>1861</v>
      </c>
      <c r="U112" s="661" t="s">
        <v>2084</v>
      </c>
      <c r="V112" s="661" t="s">
        <v>1881</v>
      </c>
    </row>
    <row r="113" spans="1:22" s="477" customFormat="1" ht="104.25" customHeight="1">
      <c r="A113" s="850"/>
      <c r="B113" s="851"/>
      <c r="C113" s="661" t="s">
        <v>1666</v>
      </c>
      <c r="D113" s="661" t="s">
        <v>2349</v>
      </c>
      <c r="E113" s="661" t="s">
        <v>2350</v>
      </c>
      <c r="F113" s="662" t="s">
        <v>2530</v>
      </c>
      <c r="G113" s="661" t="s">
        <v>2348</v>
      </c>
      <c r="H113" s="669">
        <v>0.25</v>
      </c>
      <c r="I113" s="664">
        <v>0</v>
      </c>
      <c r="J113" s="669">
        <v>0.25</v>
      </c>
      <c r="K113" s="664">
        <v>0</v>
      </c>
      <c r="L113" s="669">
        <v>0.25</v>
      </c>
      <c r="M113" s="664">
        <v>0</v>
      </c>
      <c r="N113" s="669">
        <v>0.25</v>
      </c>
      <c r="O113" s="664">
        <v>0</v>
      </c>
      <c r="P113" s="668">
        <f t="shared" si="6"/>
        <v>1</v>
      </c>
      <c r="Q113" s="666">
        <f t="shared" si="3"/>
        <v>0</v>
      </c>
      <c r="R113" s="661" t="s">
        <v>2351</v>
      </c>
      <c r="S113" s="661" t="s">
        <v>2286</v>
      </c>
      <c r="T113" s="661" t="s">
        <v>1861</v>
      </c>
      <c r="U113" s="661" t="s">
        <v>2084</v>
      </c>
      <c r="V113" s="661" t="s">
        <v>1881</v>
      </c>
    </row>
    <row r="114" spans="1:22" s="381" customFormat="1" ht="85.5" customHeight="1">
      <c r="A114" s="850"/>
      <c r="B114" s="851"/>
      <c r="C114" s="661" t="s">
        <v>1667</v>
      </c>
      <c r="D114" s="661" t="s">
        <v>2104</v>
      </c>
      <c r="E114" s="661" t="s">
        <v>2105</v>
      </c>
      <c r="F114" s="662" t="s">
        <v>2531</v>
      </c>
      <c r="G114" s="661" t="s">
        <v>1762</v>
      </c>
      <c r="H114" s="663">
        <v>500</v>
      </c>
      <c r="I114" s="664">
        <v>0</v>
      </c>
      <c r="J114" s="663">
        <v>500</v>
      </c>
      <c r="K114" s="664">
        <v>0</v>
      </c>
      <c r="L114" s="663">
        <v>500</v>
      </c>
      <c r="M114" s="664">
        <v>0</v>
      </c>
      <c r="N114" s="663">
        <v>500</v>
      </c>
      <c r="O114" s="664">
        <v>0</v>
      </c>
      <c r="P114" s="671">
        <f t="shared" si="2"/>
        <v>2000</v>
      </c>
      <c r="Q114" s="666"/>
      <c r="R114" s="661" t="s">
        <v>2553</v>
      </c>
      <c r="S114" s="661" t="s">
        <v>2106</v>
      </c>
      <c r="T114" s="661" t="s">
        <v>1861</v>
      </c>
      <c r="U114" s="661" t="s">
        <v>2084</v>
      </c>
      <c r="V114" s="661"/>
    </row>
    <row r="115" spans="1:22" s="477" customFormat="1" ht="81.75" customHeight="1">
      <c r="A115" s="850"/>
      <c r="B115" s="851"/>
      <c r="C115" s="661" t="s">
        <v>1660</v>
      </c>
      <c r="D115" s="661" t="s">
        <v>2352</v>
      </c>
      <c r="E115" s="661" t="s">
        <v>2384</v>
      </c>
      <c r="F115" s="662" t="s">
        <v>2532</v>
      </c>
      <c r="G115" s="661" t="s">
        <v>2383</v>
      </c>
      <c r="H115" s="669">
        <v>0.5</v>
      </c>
      <c r="I115" s="664">
        <v>0</v>
      </c>
      <c r="J115" s="669">
        <v>0.5</v>
      </c>
      <c r="K115" s="664">
        <v>0</v>
      </c>
      <c r="L115" s="669">
        <v>0</v>
      </c>
      <c r="M115" s="664">
        <v>0</v>
      </c>
      <c r="N115" s="669">
        <v>0</v>
      </c>
      <c r="O115" s="664">
        <v>0</v>
      </c>
      <c r="P115" s="668">
        <f t="shared" si="2"/>
        <v>1</v>
      </c>
      <c r="Q115" s="666">
        <f t="shared" si="3"/>
        <v>0</v>
      </c>
      <c r="R115" s="661" t="s">
        <v>2353</v>
      </c>
      <c r="S115" s="661" t="s">
        <v>2385</v>
      </c>
      <c r="T115" s="661" t="s">
        <v>2012</v>
      </c>
      <c r="U115" s="661" t="s">
        <v>1841</v>
      </c>
      <c r="V115" s="661" t="s">
        <v>1891</v>
      </c>
    </row>
    <row r="116" spans="1:22" s="477" customFormat="1" ht="113.25" customHeight="1">
      <c r="A116" s="850"/>
      <c r="B116" s="851"/>
      <c r="C116" s="661" t="s">
        <v>1667</v>
      </c>
      <c r="D116" s="661" t="s">
        <v>2354</v>
      </c>
      <c r="E116" s="661" t="s">
        <v>2235</v>
      </c>
      <c r="F116" s="662" t="s">
        <v>2533</v>
      </c>
      <c r="G116" s="661" t="s">
        <v>1810</v>
      </c>
      <c r="H116" s="663">
        <v>0</v>
      </c>
      <c r="I116" s="664">
        <v>0</v>
      </c>
      <c r="J116" s="663">
        <v>1</v>
      </c>
      <c r="K116" s="664">
        <v>0</v>
      </c>
      <c r="L116" s="663">
        <v>1</v>
      </c>
      <c r="M116" s="664">
        <v>0</v>
      </c>
      <c r="N116" s="663">
        <v>0</v>
      </c>
      <c r="O116" s="664"/>
      <c r="P116" s="667">
        <f t="shared" si="2"/>
        <v>2</v>
      </c>
      <c r="Q116" s="666">
        <v>0</v>
      </c>
      <c r="R116" s="661" t="s">
        <v>2356</v>
      </c>
      <c r="S116" s="661" t="s">
        <v>1811</v>
      </c>
      <c r="T116" s="661" t="s">
        <v>1882</v>
      </c>
      <c r="U116" s="661" t="s">
        <v>2355</v>
      </c>
      <c r="V116" s="661" t="s">
        <v>1881</v>
      </c>
    </row>
    <row r="117" spans="1:22" s="381" customFormat="1" ht="114.75" customHeight="1">
      <c r="A117" s="850"/>
      <c r="B117" s="851"/>
      <c r="C117" s="661" t="s">
        <v>1667</v>
      </c>
      <c r="D117" s="661" t="s">
        <v>2098</v>
      </c>
      <c r="E117" s="661" t="s">
        <v>2099</v>
      </c>
      <c r="F117" s="662" t="s">
        <v>2534</v>
      </c>
      <c r="G117" s="661" t="s">
        <v>1763</v>
      </c>
      <c r="H117" s="663">
        <v>0</v>
      </c>
      <c r="I117" s="664">
        <v>0</v>
      </c>
      <c r="J117" s="663">
        <v>8</v>
      </c>
      <c r="K117" s="664">
        <v>294800</v>
      </c>
      <c r="L117" s="663">
        <v>0</v>
      </c>
      <c r="M117" s="664">
        <v>0</v>
      </c>
      <c r="N117" s="663">
        <v>8</v>
      </c>
      <c r="O117" s="664">
        <v>294800</v>
      </c>
      <c r="P117" s="665">
        <f t="shared" si="2"/>
        <v>16</v>
      </c>
      <c r="Q117" s="666">
        <f t="shared" si="3"/>
        <v>589600</v>
      </c>
      <c r="R117" s="661" t="s">
        <v>2103</v>
      </c>
      <c r="S117" s="661" t="s">
        <v>2102</v>
      </c>
      <c r="T117" s="661" t="s">
        <v>2101</v>
      </c>
      <c r="U117" s="661" t="s">
        <v>2100</v>
      </c>
      <c r="V117" s="661" t="s">
        <v>1881</v>
      </c>
    </row>
    <row r="118" spans="1:22" s="381" customFormat="1" ht="126.75" customHeight="1">
      <c r="A118" s="850"/>
      <c r="B118" s="849" t="s">
        <v>2422</v>
      </c>
      <c r="C118" s="661" t="s">
        <v>1668</v>
      </c>
      <c r="D118" s="661" t="s">
        <v>2094</v>
      </c>
      <c r="E118" s="661" t="s">
        <v>2095</v>
      </c>
      <c r="F118" s="662" t="s">
        <v>2535</v>
      </c>
      <c r="G118" s="661" t="s">
        <v>1764</v>
      </c>
      <c r="H118" s="663">
        <v>0</v>
      </c>
      <c r="I118" s="664">
        <v>0</v>
      </c>
      <c r="J118" s="663">
        <v>100</v>
      </c>
      <c r="K118" s="664">
        <v>0</v>
      </c>
      <c r="L118" s="663">
        <v>100</v>
      </c>
      <c r="M118" s="664">
        <v>0</v>
      </c>
      <c r="N118" s="663">
        <v>20</v>
      </c>
      <c r="O118" s="664">
        <v>0</v>
      </c>
      <c r="P118" s="665">
        <f t="shared" si="2"/>
        <v>220</v>
      </c>
      <c r="Q118" s="666">
        <f t="shared" si="3"/>
        <v>0</v>
      </c>
      <c r="R118" s="661" t="s">
        <v>2096</v>
      </c>
      <c r="S118" s="661" t="s">
        <v>2097</v>
      </c>
      <c r="T118" s="661" t="s">
        <v>1941</v>
      </c>
      <c r="U118" s="661" t="s">
        <v>2084</v>
      </c>
      <c r="V118" s="661" t="s">
        <v>1881</v>
      </c>
    </row>
    <row r="119" spans="1:22" s="381" customFormat="1" ht="107.25" customHeight="1">
      <c r="A119" s="850"/>
      <c r="B119" s="850"/>
      <c r="C119" s="661" t="s">
        <v>1668</v>
      </c>
      <c r="D119" s="661" t="s">
        <v>2090</v>
      </c>
      <c r="E119" s="661" t="s">
        <v>2091</v>
      </c>
      <c r="F119" s="662" t="s">
        <v>2536</v>
      </c>
      <c r="G119" s="661" t="s">
        <v>1765</v>
      </c>
      <c r="H119" s="663">
        <v>250</v>
      </c>
      <c r="I119" s="664">
        <v>0</v>
      </c>
      <c r="J119" s="663">
        <v>250</v>
      </c>
      <c r="K119" s="664">
        <v>0</v>
      </c>
      <c r="L119" s="663">
        <v>250</v>
      </c>
      <c r="M119" s="664">
        <v>0</v>
      </c>
      <c r="N119" s="663">
        <v>250</v>
      </c>
      <c r="O119" s="664">
        <v>0</v>
      </c>
      <c r="P119" s="665">
        <f t="shared" si="2"/>
        <v>1000</v>
      </c>
      <c r="Q119" s="666">
        <f t="shared" si="3"/>
        <v>0</v>
      </c>
      <c r="R119" s="661" t="s">
        <v>2093</v>
      </c>
      <c r="S119" s="661" t="s">
        <v>2092</v>
      </c>
      <c r="T119" s="661" t="s">
        <v>1941</v>
      </c>
      <c r="U119" s="661" t="s">
        <v>2084</v>
      </c>
      <c r="V119" s="661"/>
    </row>
    <row r="120" spans="1:22" s="477" customFormat="1" ht="114" customHeight="1">
      <c r="A120" s="850"/>
      <c r="B120" s="850"/>
      <c r="C120" s="661" t="s">
        <v>1662</v>
      </c>
      <c r="D120" s="661" t="s">
        <v>2386</v>
      </c>
      <c r="E120" s="661" t="s">
        <v>2357</v>
      </c>
      <c r="F120" s="662" t="s">
        <v>2537</v>
      </c>
      <c r="G120" s="661" t="s">
        <v>2358</v>
      </c>
      <c r="H120" s="669">
        <v>0.25</v>
      </c>
      <c r="I120" s="664">
        <v>0</v>
      </c>
      <c r="J120" s="669">
        <v>0.25</v>
      </c>
      <c r="K120" s="664">
        <v>0</v>
      </c>
      <c r="L120" s="669">
        <v>0.25</v>
      </c>
      <c r="M120" s="664">
        <v>0</v>
      </c>
      <c r="N120" s="669">
        <v>0.25</v>
      </c>
      <c r="O120" s="664">
        <v>0</v>
      </c>
      <c r="P120" s="668">
        <f t="shared" si="2"/>
        <v>1</v>
      </c>
      <c r="Q120" s="666">
        <f t="shared" si="3"/>
        <v>0</v>
      </c>
      <c r="R120" s="661" t="s">
        <v>2359</v>
      </c>
      <c r="S120" s="661" t="s">
        <v>2286</v>
      </c>
      <c r="T120" s="661" t="s">
        <v>1941</v>
      </c>
      <c r="U120" s="661" t="s">
        <v>2360</v>
      </c>
      <c r="V120" s="661"/>
    </row>
    <row r="121" spans="1:22" s="477" customFormat="1" ht="76.5" customHeight="1">
      <c r="A121" s="850"/>
      <c r="B121" s="850"/>
      <c r="C121" s="661" t="s">
        <v>1670</v>
      </c>
      <c r="D121" s="661" t="s">
        <v>2363</v>
      </c>
      <c r="E121" s="661" t="s">
        <v>2362</v>
      </c>
      <c r="F121" s="662" t="s">
        <v>2538</v>
      </c>
      <c r="G121" s="661" t="s">
        <v>1766</v>
      </c>
      <c r="H121" s="669">
        <v>0.25</v>
      </c>
      <c r="I121" s="664">
        <v>0</v>
      </c>
      <c r="J121" s="669">
        <v>0.25</v>
      </c>
      <c r="K121" s="664">
        <v>0</v>
      </c>
      <c r="L121" s="669">
        <v>0.25</v>
      </c>
      <c r="M121" s="664">
        <v>0</v>
      </c>
      <c r="N121" s="669">
        <v>0.25</v>
      </c>
      <c r="O121" s="664">
        <v>0</v>
      </c>
      <c r="P121" s="668">
        <f t="shared" si="2"/>
        <v>1</v>
      </c>
      <c r="Q121" s="666">
        <f t="shared" si="3"/>
        <v>0</v>
      </c>
      <c r="R121" s="661" t="s">
        <v>2361</v>
      </c>
      <c r="S121" s="661" t="s">
        <v>2286</v>
      </c>
      <c r="T121" s="661" t="s">
        <v>1921</v>
      </c>
      <c r="U121" s="661" t="s">
        <v>1850</v>
      </c>
      <c r="V121" s="661" t="s">
        <v>1881</v>
      </c>
    </row>
    <row r="122" spans="1:22" s="381" customFormat="1" ht="138" customHeight="1">
      <c r="A122" s="850"/>
      <c r="B122" s="850"/>
      <c r="C122" s="661" t="s">
        <v>1668</v>
      </c>
      <c r="D122" s="661" t="s">
        <v>2085</v>
      </c>
      <c r="E122" s="661" t="s">
        <v>2087</v>
      </c>
      <c r="F122" s="662" t="s">
        <v>2539</v>
      </c>
      <c r="G122" s="661" t="s">
        <v>2086</v>
      </c>
      <c r="H122" s="663">
        <v>5</v>
      </c>
      <c r="I122" s="664">
        <v>0</v>
      </c>
      <c r="J122" s="663">
        <v>5</v>
      </c>
      <c r="K122" s="664">
        <v>0</v>
      </c>
      <c r="L122" s="663">
        <v>5</v>
      </c>
      <c r="M122" s="664">
        <v>0</v>
      </c>
      <c r="N122" s="663">
        <v>10</v>
      </c>
      <c r="O122" s="664"/>
      <c r="P122" s="667">
        <f t="shared" si="2"/>
        <v>25</v>
      </c>
      <c r="Q122" s="666">
        <f t="shared" si="3"/>
        <v>0</v>
      </c>
      <c r="R122" s="661" t="s">
        <v>2089</v>
      </c>
      <c r="S122" s="661" t="s">
        <v>2088</v>
      </c>
      <c r="T122" s="661" t="s">
        <v>1921</v>
      </c>
      <c r="U122" s="661" t="s">
        <v>1850</v>
      </c>
      <c r="V122" s="661"/>
    </row>
    <row r="123" spans="1:22" s="381" customFormat="1" ht="99.75" customHeight="1">
      <c r="A123" s="842" t="s">
        <v>1510</v>
      </c>
      <c r="B123" s="855" t="s">
        <v>2416</v>
      </c>
      <c r="C123" s="516" t="s">
        <v>1669</v>
      </c>
      <c r="D123" s="516" t="s">
        <v>2080</v>
      </c>
      <c r="E123" s="516" t="s">
        <v>2081</v>
      </c>
      <c r="F123" s="517" t="s">
        <v>2540</v>
      </c>
      <c r="G123" s="516" t="s">
        <v>1767</v>
      </c>
      <c r="H123" s="518">
        <v>0</v>
      </c>
      <c r="I123" s="519">
        <v>0</v>
      </c>
      <c r="J123" s="518">
        <v>1</v>
      </c>
      <c r="K123" s="519">
        <v>0</v>
      </c>
      <c r="L123" s="518">
        <v>1</v>
      </c>
      <c r="M123" s="519">
        <v>0</v>
      </c>
      <c r="N123" s="518">
        <v>1</v>
      </c>
      <c r="O123" s="519">
        <v>0</v>
      </c>
      <c r="P123" s="672">
        <f t="shared" si="2"/>
        <v>3</v>
      </c>
      <c r="Q123" s="521">
        <f t="shared" si="3"/>
        <v>0</v>
      </c>
      <c r="R123" s="516" t="s">
        <v>2082</v>
      </c>
      <c r="S123" s="516" t="s">
        <v>2083</v>
      </c>
      <c r="T123" s="516" t="s">
        <v>1941</v>
      </c>
      <c r="U123" s="516" t="s">
        <v>2084</v>
      </c>
      <c r="V123" s="516"/>
    </row>
    <row r="124" spans="1:22" s="381" customFormat="1" ht="84" customHeight="1">
      <c r="A124" s="843"/>
      <c r="B124" s="855"/>
      <c r="C124" s="516" t="s">
        <v>1667</v>
      </c>
      <c r="D124" s="516" t="s">
        <v>2364</v>
      </c>
      <c r="E124" s="516" t="s">
        <v>2387</v>
      </c>
      <c r="F124" s="517" t="s">
        <v>2541</v>
      </c>
      <c r="G124" s="516" t="s">
        <v>1768</v>
      </c>
      <c r="H124" s="518">
        <v>0</v>
      </c>
      <c r="I124" s="519">
        <v>0</v>
      </c>
      <c r="J124" s="518">
        <v>2</v>
      </c>
      <c r="K124" s="519">
        <v>0</v>
      </c>
      <c r="L124" s="518">
        <v>2</v>
      </c>
      <c r="M124" s="519">
        <v>0</v>
      </c>
      <c r="N124" s="518">
        <v>1</v>
      </c>
      <c r="O124" s="519">
        <v>0</v>
      </c>
      <c r="P124" s="672">
        <f t="shared" si="2"/>
        <v>5</v>
      </c>
      <c r="Q124" s="521">
        <f t="shared" si="3"/>
        <v>0</v>
      </c>
      <c r="R124" s="516" t="s">
        <v>2551</v>
      </c>
      <c r="S124" s="516" t="s">
        <v>2388</v>
      </c>
      <c r="T124" s="516" t="s">
        <v>2365</v>
      </c>
      <c r="U124" s="516" t="s">
        <v>2084</v>
      </c>
      <c r="V124" s="516"/>
    </row>
    <row r="125" spans="1:22" s="381" customFormat="1" ht="78.75" customHeight="1">
      <c r="A125" s="843"/>
      <c r="B125" s="855" t="s">
        <v>2417</v>
      </c>
      <c r="C125" s="858" t="s">
        <v>1669</v>
      </c>
      <c r="D125" s="858" t="s">
        <v>2075</v>
      </c>
      <c r="E125" s="516" t="s">
        <v>2076</v>
      </c>
      <c r="F125" s="856" t="s">
        <v>2542</v>
      </c>
      <c r="G125" s="858" t="s">
        <v>1769</v>
      </c>
      <c r="H125" s="518">
        <v>0</v>
      </c>
      <c r="I125" s="519">
        <v>0</v>
      </c>
      <c r="J125" s="518">
        <v>1</v>
      </c>
      <c r="K125" s="519">
        <v>0</v>
      </c>
      <c r="L125" s="518">
        <v>1</v>
      </c>
      <c r="M125" s="519">
        <v>0</v>
      </c>
      <c r="N125" s="518">
        <v>1</v>
      </c>
      <c r="O125" s="519">
        <v>0</v>
      </c>
      <c r="P125" s="520">
        <f t="shared" si="2"/>
        <v>3</v>
      </c>
      <c r="Q125" s="521">
        <f t="shared" si="3"/>
        <v>0</v>
      </c>
      <c r="R125" s="858" t="s">
        <v>2552</v>
      </c>
      <c r="S125" s="516" t="s">
        <v>2078</v>
      </c>
      <c r="T125" s="858" t="s">
        <v>1941</v>
      </c>
      <c r="U125" s="858" t="s">
        <v>1841</v>
      </c>
      <c r="V125" s="516"/>
    </row>
    <row r="126" spans="1:22" s="381" customFormat="1" ht="69" customHeight="1">
      <c r="A126" s="843"/>
      <c r="B126" s="855"/>
      <c r="C126" s="859"/>
      <c r="D126" s="859"/>
      <c r="E126" s="516" t="s">
        <v>2077</v>
      </c>
      <c r="F126" s="857"/>
      <c r="G126" s="859"/>
      <c r="H126" s="518">
        <v>0</v>
      </c>
      <c r="I126" s="519">
        <v>0</v>
      </c>
      <c r="J126" s="518">
        <v>1</v>
      </c>
      <c r="K126" s="519">
        <v>0</v>
      </c>
      <c r="L126" s="518">
        <v>1</v>
      </c>
      <c r="M126" s="519">
        <v>0</v>
      </c>
      <c r="N126" s="518">
        <v>1</v>
      </c>
      <c r="O126" s="519">
        <v>0</v>
      </c>
      <c r="P126" s="520">
        <f t="shared" si="2"/>
        <v>3</v>
      </c>
      <c r="Q126" s="521">
        <f t="shared" si="3"/>
        <v>0</v>
      </c>
      <c r="R126" s="859"/>
      <c r="S126" s="516" t="s">
        <v>2079</v>
      </c>
      <c r="T126" s="859"/>
      <c r="U126" s="859"/>
      <c r="V126" s="516"/>
    </row>
    <row r="127" spans="1:22" s="381" customFormat="1" ht="159.75" customHeight="1">
      <c r="A127" s="843"/>
      <c r="B127" s="855"/>
      <c r="C127" s="516" t="s">
        <v>1670</v>
      </c>
      <c r="D127" s="516" t="s">
        <v>2071</v>
      </c>
      <c r="E127" s="516" t="s">
        <v>2072</v>
      </c>
      <c r="F127" s="517" t="s">
        <v>2543</v>
      </c>
      <c r="G127" s="516" t="s">
        <v>1770</v>
      </c>
      <c r="H127" s="518">
        <v>200</v>
      </c>
      <c r="I127" s="519">
        <v>0</v>
      </c>
      <c r="J127" s="518">
        <v>200</v>
      </c>
      <c r="K127" s="519">
        <v>0</v>
      </c>
      <c r="L127" s="518">
        <v>200</v>
      </c>
      <c r="M127" s="519">
        <v>0</v>
      </c>
      <c r="N127" s="518">
        <v>200</v>
      </c>
      <c r="O127" s="519"/>
      <c r="P127" s="520">
        <f t="shared" si="2"/>
        <v>800</v>
      </c>
      <c r="Q127" s="521">
        <f t="shared" si="3"/>
        <v>0</v>
      </c>
      <c r="R127" s="516" t="s">
        <v>2074</v>
      </c>
      <c r="S127" s="516" t="s">
        <v>2073</v>
      </c>
      <c r="T127" s="516" t="s">
        <v>1921</v>
      </c>
      <c r="U127" s="516" t="s">
        <v>1841</v>
      </c>
      <c r="V127" s="516"/>
    </row>
    <row r="128" spans="1:22" s="381" customFormat="1" ht="106.5" customHeight="1">
      <c r="A128" s="843"/>
      <c r="B128" s="842" t="s">
        <v>2418</v>
      </c>
      <c r="C128" s="856" t="s">
        <v>1671</v>
      </c>
      <c r="D128" s="856" t="s">
        <v>2068</v>
      </c>
      <c r="E128" s="516" t="s">
        <v>2069</v>
      </c>
      <c r="F128" s="856" t="s">
        <v>2544</v>
      </c>
      <c r="G128" s="856" t="s">
        <v>1771</v>
      </c>
      <c r="H128" s="518">
        <v>1</v>
      </c>
      <c r="I128" s="519">
        <v>0</v>
      </c>
      <c r="J128" s="518">
        <v>1</v>
      </c>
      <c r="K128" s="519">
        <v>0</v>
      </c>
      <c r="L128" s="518">
        <v>1</v>
      </c>
      <c r="M128" s="519">
        <v>0</v>
      </c>
      <c r="N128" s="518">
        <v>0</v>
      </c>
      <c r="O128" s="519">
        <v>0</v>
      </c>
      <c r="P128" s="520">
        <f t="shared" si="2"/>
        <v>3</v>
      </c>
      <c r="Q128" s="521">
        <f t="shared" si="3"/>
        <v>0</v>
      </c>
      <c r="R128" s="858" t="s">
        <v>2067</v>
      </c>
      <c r="S128" s="858" t="s">
        <v>2413</v>
      </c>
      <c r="T128" s="856" t="s">
        <v>2070</v>
      </c>
      <c r="U128" s="856" t="s">
        <v>1841</v>
      </c>
      <c r="V128" s="856"/>
    </row>
    <row r="129" spans="1:148" s="381" customFormat="1" ht="106.5" customHeight="1">
      <c r="A129" s="843"/>
      <c r="B129" s="843"/>
      <c r="C129" s="857"/>
      <c r="D129" s="857"/>
      <c r="E129" s="516" t="s">
        <v>2412</v>
      </c>
      <c r="F129" s="857"/>
      <c r="G129" s="857"/>
      <c r="H129" s="518">
        <v>500</v>
      </c>
      <c r="I129" s="519">
        <v>0</v>
      </c>
      <c r="J129" s="518">
        <v>1000</v>
      </c>
      <c r="K129" s="519">
        <v>0</v>
      </c>
      <c r="L129" s="518">
        <v>1000</v>
      </c>
      <c r="M129" s="519">
        <v>0</v>
      </c>
      <c r="N129" s="518">
        <v>500</v>
      </c>
      <c r="O129" s="519">
        <v>0</v>
      </c>
      <c r="P129" s="520">
        <f t="shared" si="2"/>
        <v>3000</v>
      </c>
      <c r="Q129" s="521">
        <f t="shared" si="3"/>
        <v>0</v>
      </c>
      <c r="R129" s="859"/>
      <c r="S129" s="859"/>
      <c r="T129" s="857"/>
      <c r="U129" s="857"/>
      <c r="V129" s="857"/>
    </row>
    <row r="130" spans="1:148" s="381" customFormat="1" ht="120.75" customHeight="1">
      <c r="A130" s="843"/>
      <c r="B130" s="843"/>
      <c r="C130" s="516" t="s">
        <v>1671</v>
      </c>
      <c r="D130" s="516" t="s">
        <v>2064</v>
      </c>
      <c r="E130" s="516" t="s">
        <v>2065</v>
      </c>
      <c r="F130" s="517" t="s">
        <v>2545</v>
      </c>
      <c r="G130" s="516" t="s">
        <v>1772</v>
      </c>
      <c r="H130" s="518">
        <v>0</v>
      </c>
      <c r="I130" s="519">
        <v>0</v>
      </c>
      <c r="J130" s="518">
        <v>1</v>
      </c>
      <c r="K130" s="519">
        <v>0</v>
      </c>
      <c r="L130" s="518">
        <v>1</v>
      </c>
      <c r="M130" s="519">
        <v>0</v>
      </c>
      <c r="N130" s="518">
        <v>1</v>
      </c>
      <c r="O130" s="519">
        <v>0</v>
      </c>
      <c r="P130" s="520">
        <f t="shared" si="2"/>
        <v>3</v>
      </c>
      <c r="Q130" s="521">
        <f t="shared" si="3"/>
        <v>0</v>
      </c>
      <c r="R130" s="516" t="s">
        <v>2067</v>
      </c>
      <c r="S130" s="516" t="s">
        <v>2066</v>
      </c>
      <c r="T130" s="516" t="s">
        <v>2012</v>
      </c>
      <c r="U130" s="516" t="s">
        <v>1841</v>
      </c>
      <c r="V130" s="516"/>
    </row>
    <row r="131" spans="1:148" s="477" customFormat="1" ht="69.75" customHeight="1">
      <c r="A131" s="843"/>
      <c r="B131" s="842" t="s">
        <v>2419</v>
      </c>
      <c r="C131" s="516" t="s">
        <v>1672</v>
      </c>
      <c r="D131" s="516" t="s">
        <v>2389</v>
      </c>
      <c r="E131" s="516" t="s">
        <v>2437</v>
      </c>
      <c r="F131" s="517" t="s">
        <v>2546</v>
      </c>
      <c r="G131" s="516" t="s">
        <v>1773</v>
      </c>
      <c r="H131" s="518">
        <v>0</v>
      </c>
      <c r="I131" s="519">
        <v>0</v>
      </c>
      <c r="J131" s="518">
        <v>1</v>
      </c>
      <c r="K131" s="519"/>
      <c r="L131" s="518">
        <v>1</v>
      </c>
      <c r="M131" s="519"/>
      <c r="N131" s="518">
        <v>1</v>
      </c>
      <c r="O131" s="519"/>
      <c r="P131" s="674">
        <f t="shared" si="2"/>
        <v>3</v>
      </c>
      <c r="Q131" s="521">
        <f t="shared" si="3"/>
        <v>0</v>
      </c>
      <c r="R131" s="516" t="s">
        <v>2370</v>
      </c>
      <c r="S131" s="516" t="s">
        <v>2372</v>
      </c>
      <c r="T131" s="516" t="s">
        <v>2017</v>
      </c>
      <c r="U131" s="516" t="s">
        <v>2084</v>
      </c>
      <c r="V131" s="516"/>
    </row>
    <row r="132" spans="1:148" s="477" customFormat="1" ht="56.25" customHeight="1">
      <c r="A132" s="843"/>
      <c r="B132" s="843"/>
      <c r="C132" s="516" t="s">
        <v>1672</v>
      </c>
      <c r="D132" s="516" t="s">
        <v>2391</v>
      </c>
      <c r="E132" s="516" t="s">
        <v>2438</v>
      </c>
      <c r="F132" s="517" t="s">
        <v>2547</v>
      </c>
      <c r="G132" s="516" t="s">
        <v>2390</v>
      </c>
      <c r="H132" s="518">
        <v>0</v>
      </c>
      <c r="I132" s="519">
        <v>0</v>
      </c>
      <c r="J132" s="518">
        <v>1</v>
      </c>
      <c r="K132" s="519"/>
      <c r="L132" s="518">
        <v>1</v>
      </c>
      <c r="M132" s="519"/>
      <c r="N132" s="518">
        <v>1</v>
      </c>
      <c r="O132" s="519"/>
      <c r="P132" s="672">
        <f t="shared" ref="P132:P133" si="7">H132+J132+L132+N132</f>
        <v>3</v>
      </c>
      <c r="Q132" s="521">
        <f t="shared" ref="Q132:Q133" si="8">I132+K132+M132+O132</f>
        <v>0</v>
      </c>
      <c r="R132" s="516" t="s">
        <v>2371</v>
      </c>
      <c r="S132" s="516" t="s">
        <v>2439</v>
      </c>
      <c r="T132" s="516" t="s">
        <v>1861</v>
      </c>
      <c r="U132" s="516" t="s">
        <v>1892</v>
      </c>
      <c r="V132" s="516"/>
    </row>
    <row r="133" spans="1:148" s="477" customFormat="1" ht="121.5" customHeight="1">
      <c r="A133" s="843"/>
      <c r="B133" s="843"/>
      <c r="C133" s="516" t="s">
        <v>1672</v>
      </c>
      <c r="D133" s="516" t="s">
        <v>2369</v>
      </c>
      <c r="E133" s="516" t="s">
        <v>2368</v>
      </c>
      <c r="F133" s="517" t="s">
        <v>2548</v>
      </c>
      <c r="G133" s="516" t="s">
        <v>2441</v>
      </c>
      <c r="H133" s="673">
        <v>0.25</v>
      </c>
      <c r="I133" s="519">
        <v>0</v>
      </c>
      <c r="J133" s="673">
        <v>0.25</v>
      </c>
      <c r="K133" s="519">
        <v>0</v>
      </c>
      <c r="L133" s="673">
        <v>0.25</v>
      </c>
      <c r="M133" s="519">
        <v>0</v>
      </c>
      <c r="N133" s="673">
        <v>0.25</v>
      </c>
      <c r="O133" s="519">
        <v>0</v>
      </c>
      <c r="P133" s="675">
        <f t="shared" si="7"/>
        <v>1</v>
      </c>
      <c r="Q133" s="521">
        <f t="shared" si="8"/>
        <v>0</v>
      </c>
      <c r="R133" s="516" t="s">
        <v>2373</v>
      </c>
      <c r="S133" s="516" t="s">
        <v>2286</v>
      </c>
      <c r="T133" s="516" t="s">
        <v>1861</v>
      </c>
      <c r="U133" s="516" t="s">
        <v>2440</v>
      </c>
      <c r="V133" s="516"/>
    </row>
    <row r="134" spans="1:148" s="477" customFormat="1" ht="89.25" customHeight="1">
      <c r="A134" s="843"/>
      <c r="B134" s="843"/>
      <c r="C134" s="516" t="s">
        <v>1672</v>
      </c>
      <c r="D134" s="516" t="s">
        <v>2062</v>
      </c>
      <c r="E134" s="516" t="s">
        <v>2367</v>
      </c>
      <c r="F134" s="517" t="s">
        <v>2549</v>
      </c>
      <c r="G134" s="516" t="s">
        <v>2442</v>
      </c>
      <c r="H134" s="518">
        <v>0</v>
      </c>
      <c r="I134" s="519">
        <v>0</v>
      </c>
      <c r="J134" s="518">
        <v>1</v>
      </c>
      <c r="K134" s="519">
        <v>0</v>
      </c>
      <c r="L134" s="518">
        <v>1</v>
      </c>
      <c r="M134" s="519">
        <v>0</v>
      </c>
      <c r="N134" s="518">
        <v>1</v>
      </c>
      <c r="O134" s="519">
        <v>0</v>
      </c>
      <c r="P134" s="520">
        <f t="shared" si="2"/>
        <v>3</v>
      </c>
      <c r="Q134" s="521">
        <f t="shared" si="3"/>
        <v>0</v>
      </c>
      <c r="R134" s="516" t="s">
        <v>2375</v>
      </c>
      <c r="S134" s="516" t="s">
        <v>2374</v>
      </c>
      <c r="T134" s="516" t="s">
        <v>1846</v>
      </c>
      <c r="U134" s="516" t="s">
        <v>1841</v>
      </c>
      <c r="V134" s="516"/>
    </row>
    <row r="135" spans="1:148" s="477" customFormat="1" ht="119.25" customHeight="1">
      <c r="A135" s="844"/>
      <c r="B135" s="844"/>
      <c r="C135" s="516" t="s">
        <v>1672</v>
      </c>
      <c r="D135" s="516" t="s">
        <v>2058</v>
      </c>
      <c r="E135" s="516" t="s">
        <v>2366</v>
      </c>
      <c r="F135" s="517" t="s">
        <v>2550</v>
      </c>
      <c r="G135" s="516" t="s">
        <v>1774</v>
      </c>
      <c r="H135" s="517">
        <v>0</v>
      </c>
      <c r="I135" s="519">
        <v>0</v>
      </c>
      <c r="J135" s="517">
        <v>0</v>
      </c>
      <c r="K135" s="519">
        <v>0</v>
      </c>
      <c r="L135" s="517">
        <v>1</v>
      </c>
      <c r="M135" s="519">
        <v>0</v>
      </c>
      <c r="N135" s="517">
        <v>1</v>
      </c>
      <c r="O135" s="519">
        <v>0</v>
      </c>
      <c r="P135" s="672">
        <f t="shared" ref="P135:Q135" si="9">H135+J135+L135+N135</f>
        <v>2</v>
      </c>
      <c r="Q135" s="521">
        <f t="shared" si="9"/>
        <v>0</v>
      </c>
      <c r="R135" s="676" t="s">
        <v>2061</v>
      </c>
      <c r="S135" s="516" t="s">
        <v>2060</v>
      </c>
      <c r="T135" s="516" t="s">
        <v>2059</v>
      </c>
      <c r="U135" s="516" t="s">
        <v>1850</v>
      </c>
      <c r="V135" s="516"/>
    </row>
    <row r="136" spans="1:148" ht="15.75">
      <c r="A136" s="532"/>
      <c r="B136" s="533"/>
      <c r="C136" s="534"/>
      <c r="D136" s="534"/>
      <c r="E136" s="535" t="s">
        <v>1512</v>
      </c>
      <c r="F136" s="534"/>
      <c r="G136" s="536"/>
      <c r="H136" s="522">
        <f t="shared" ref="H136:Q136" si="10">SUM(H11:H135)</f>
        <v>227453.50000000003</v>
      </c>
      <c r="I136" s="522">
        <f t="shared" si="10"/>
        <v>5989416.666666666</v>
      </c>
      <c r="J136" s="522">
        <f t="shared" si="10"/>
        <v>343440.10000000003</v>
      </c>
      <c r="K136" s="522">
        <f t="shared" si="10"/>
        <v>8394094.5</v>
      </c>
      <c r="L136" s="522">
        <f t="shared" si="10"/>
        <v>343006</v>
      </c>
      <c r="M136" s="522">
        <f t="shared" si="10"/>
        <v>195569995.83000001</v>
      </c>
      <c r="N136" s="522">
        <f t="shared" si="10"/>
        <v>317285.40000000002</v>
      </c>
      <c r="O136" s="522">
        <f t="shared" si="10"/>
        <v>7709433.333333333</v>
      </c>
      <c r="P136" s="522">
        <f t="shared" si="10"/>
        <v>1231185</v>
      </c>
      <c r="Q136" s="522">
        <f t="shared" si="10"/>
        <v>217662940.32999998</v>
      </c>
      <c r="R136" s="523"/>
      <c r="S136" s="523"/>
      <c r="T136" s="523"/>
      <c r="U136" s="523"/>
      <c r="V136" s="523"/>
      <c r="W136" s="381"/>
      <c r="X136" s="381"/>
      <c r="Y136" s="381"/>
      <c r="Z136" s="381"/>
      <c r="AA136" s="381"/>
      <c r="AB136" s="381"/>
      <c r="AC136" s="381"/>
      <c r="AD136" s="381"/>
      <c r="AE136" s="381"/>
      <c r="AF136" s="381"/>
      <c r="AG136" s="381"/>
      <c r="AH136" s="381"/>
      <c r="AI136" s="381"/>
      <c r="AJ136" s="381"/>
      <c r="AK136" s="381"/>
      <c r="AL136" s="381"/>
      <c r="AM136" s="381"/>
      <c r="AN136" s="381"/>
      <c r="AO136" s="381"/>
      <c r="AP136" s="381"/>
      <c r="AQ136" s="381"/>
      <c r="AR136" s="381"/>
      <c r="AS136" s="381"/>
      <c r="AT136" s="381"/>
      <c r="AU136" s="381"/>
      <c r="AV136" s="381"/>
      <c r="AW136" s="381"/>
      <c r="AX136" s="381"/>
      <c r="AY136" s="381"/>
      <c r="AZ136" s="381"/>
      <c r="BA136" s="381"/>
      <c r="BB136" s="381"/>
      <c r="BC136" s="381"/>
      <c r="BD136" s="381"/>
      <c r="BE136" s="381"/>
      <c r="BF136" s="381"/>
      <c r="BG136" s="381"/>
      <c r="BH136" s="381"/>
      <c r="BI136" s="381"/>
      <c r="BJ136" s="381"/>
      <c r="BK136" s="381"/>
      <c r="BL136" s="381"/>
      <c r="BM136" s="381"/>
      <c r="BN136" s="381"/>
      <c r="BO136" s="381"/>
      <c r="BP136" s="381"/>
      <c r="BQ136" s="381"/>
      <c r="BR136" s="381"/>
      <c r="BS136" s="381"/>
      <c r="BT136" s="381"/>
      <c r="BU136" s="381"/>
      <c r="BV136" s="381"/>
      <c r="BW136" s="381"/>
      <c r="BX136" s="381"/>
      <c r="BY136" s="381"/>
      <c r="BZ136" s="381"/>
      <c r="CA136" s="381"/>
      <c r="CB136" s="381"/>
      <c r="CC136" s="381"/>
      <c r="CD136" s="381"/>
      <c r="CE136" s="381"/>
      <c r="CF136" s="381"/>
      <c r="CG136" s="381"/>
      <c r="CH136" s="381"/>
      <c r="CI136" s="381"/>
      <c r="CJ136" s="381"/>
      <c r="CK136" s="381"/>
      <c r="CL136" s="381"/>
      <c r="CM136" s="381"/>
      <c r="CN136" s="381"/>
      <c r="CO136" s="381"/>
      <c r="CP136" s="381"/>
      <c r="CQ136" s="381"/>
      <c r="CR136" s="381"/>
      <c r="CS136" s="381"/>
      <c r="CT136" s="381"/>
      <c r="CU136" s="381"/>
      <c r="CV136" s="381"/>
      <c r="CW136" s="381"/>
      <c r="CX136" s="381"/>
      <c r="CY136" s="381"/>
      <c r="CZ136" s="381"/>
      <c r="DA136" s="381"/>
      <c r="DB136" s="381"/>
      <c r="DC136" s="381"/>
      <c r="DD136" s="381"/>
      <c r="DE136" s="381"/>
      <c r="DF136" s="381"/>
      <c r="DG136" s="381"/>
      <c r="DH136" s="381"/>
      <c r="DI136" s="381"/>
      <c r="DJ136" s="381"/>
      <c r="DK136" s="381"/>
      <c r="DL136" s="381"/>
      <c r="DM136" s="381"/>
      <c r="DN136" s="381"/>
      <c r="DO136" s="381"/>
      <c r="DP136" s="381"/>
      <c r="DQ136" s="381"/>
      <c r="DR136" s="381"/>
      <c r="DS136" s="381"/>
      <c r="DT136" s="381"/>
      <c r="DU136" s="381"/>
      <c r="DV136" s="381"/>
      <c r="DW136" s="381"/>
      <c r="DX136" s="381"/>
      <c r="DY136" s="381"/>
      <c r="DZ136" s="381"/>
      <c r="EA136" s="381"/>
      <c r="EB136" s="381"/>
      <c r="EC136" s="381"/>
      <c r="ED136" s="381"/>
      <c r="EE136" s="381"/>
      <c r="EF136" s="381"/>
      <c r="EG136" s="381"/>
      <c r="EH136" s="381"/>
      <c r="EI136" s="381"/>
      <c r="EJ136" s="381"/>
      <c r="EK136" s="381"/>
      <c r="EL136" s="381"/>
      <c r="EM136" s="381"/>
      <c r="EN136" s="381"/>
      <c r="EO136" s="381"/>
      <c r="EP136" s="381"/>
      <c r="EQ136" s="381"/>
      <c r="ER136" s="381"/>
    </row>
    <row r="137" spans="1:148">
      <c r="W137" s="381"/>
      <c r="X137" s="381"/>
      <c r="Y137" s="381"/>
      <c r="Z137" s="381"/>
      <c r="AA137" s="381"/>
      <c r="AB137" s="381"/>
      <c r="AC137" s="381"/>
      <c r="AD137" s="381"/>
      <c r="AE137" s="381"/>
      <c r="AF137" s="381"/>
      <c r="AG137" s="381"/>
      <c r="AH137" s="381"/>
      <c r="AI137" s="381"/>
      <c r="AJ137" s="381"/>
      <c r="AK137" s="381"/>
      <c r="AL137" s="381"/>
      <c r="AM137" s="381"/>
      <c r="AN137" s="381"/>
      <c r="AO137" s="381"/>
      <c r="AP137" s="381"/>
      <c r="AQ137" s="381"/>
      <c r="AR137" s="381"/>
      <c r="AS137" s="381"/>
      <c r="AT137" s="381"/>
      <c r="AU137" s="381"/>
      <c r="AV137" s="381"/>
      <c r="AW137" s="381"/>
      <c r="AX137" s="381"/>
      <c r="AY137" s="381"/>
      <c r="AZ137" s="381"/>
      <c r="BA137" s="381"/>
      <c r="BB137" s="381"/>
      <c r="BC137" s="381"/>
      <c r="BD137" s="381"/>
      <c r="BE137" s="381"/>
      <c r="BF137" s="381"/>
      <c r="BG137" s="381"/>
      <c r="BH137" s="381"/>
      <c r="BI137" s="381"/>
      <c r="BJ137" s="381"/>
      <c r="BK137" s="381"/>
      <c r="BL137" s="381"/>
      <c r="BM137" s="381"/>
      <c r="BN137" s="381"/>
      <c r="BO137" s="381"/>
      <c r="BP137" s="381"/>
      <c r="BQ137" s="381"/>
      <c r="BR137" s="381"/>
      <c r="BS137" s="381"/>
      <c r="BT137" s="381"/>
      <c r="BU137" s="381"/>
      <c r="BV137" s="381"/>
      <c r="BW137" s="381"/>
      <c r="BX137" s="381"/>
      <c r="BY137" s="381"/>
      <c r="BZ137" s="381"/>
      <c r="CA137" s="381"/>
      <c r="CB137" s="381"/>
      <c r="CC137" s="381"/>
      <c r="CD137" s="381"/>
      <c r="CE137" s="381"/>
      <c r="CF137" s="381"/>
      <c r="CG137" s="381"/>
      <c r="CH137" s="381"/>
      <c r="CI137" s="381"/>
      <c r="CJ137" s="381"/>
      <c r="CK137" s="381"/>
      <c r="CL137" s="381"/>
      <c r="CM137" s="381"/>
      <c r="CN137" s="381"/>
      <c r="CO137" s="381"/>
      <c r="CP137" s="381"/>
      <c r="CQ137" s="381"/>
      <c r="CR137" s="381"/>
      <c r="CS137" s="381"/>
      <c r="CT137" s="381"/>
      <c r="CU137" s="381"/>
      <c r="CV137" s="381"/>
      <c r="CW137" s="381"/>
      <c r="CX137" s="381"/>
      <c r="CY137" s="381"/>
      <c r="CZ137" s="381"/>
      <c r="DA137" s="381"/>
      <c r="DB137" s="381"/>
      <c r="DC137" s="381"/>
      <c r="DD137" s="381"/>
      <c r="DE137" s="381"/>
      <c r="DF137" s="381"/>
      <c r="DG137" s="381"/>
      <c r="DH137" s="381"/>
      <c r="DI137" s="381"/>
      <c r="DJ137" s="381"/>
      <c r="DK137" s="381"/>
      <c r="DL137" s="381"/>
      <c r="DM137" s="381"/>
      <c r="DN137" s="381"/>
      <c r="DO137" s="381"/>
      <c r="DP137" s="381"/>
      <c r="DQ137" s="381"/>
      <c r="DR137" s="381"/>
      <c r="DS137" s="381"/>
      <c r="DT137" s="381"/>
      <c r="DU137" s="381"/>
      <c r="DV137" s="381"/>
      <c r="DW137" s="381"/>
      <c r="DX137" s="381"/>
      <c r="DY137" s="381"/>
      <c r="DZ137" s="381"/>
      <c r="EA137" s="381"/>
      <c r="EB137" s="381"/>
      <c r="EC137" s="381"/>
      <c r="ED137" s="381"/>
      <c r="EE137" s="381"/>
      <c r="EF137" s="381"/>
      <c r="EG137" s="381"/>
      <c r="EH137" s="381"/>
      <c r="EI137" s="381"/>
      <c r="EJ137" s="381"/>
      <c r="EK137" s="381"/>
      <c r="EL137" s="381"/>
      <c r="EM137" s="381"/>
      <c r="EN137" s="381"/>
      <c r="EO137" s="381"/>
      <c r="EP137" s="381"/>
      <c r="EQ137" s="381"/>
      <c r="ER137" s="381"/>
    </row>
    <row r="138" spans="1:148">
      <c r="W138" s="381"/>
      <c r="X138" s="381"/>
      <c r="Y138" s="381"/>
      <c r="Z138" s="381"/>
      <c r="AA138" s="381"/>
      <c r="AB138" s="381"/>
      <c r="AC138" s="381"/>
      <c r="AD138" s="381"/>
      <c r="AE138" s="381"/>
      <c r="AF138" s="381"/>
      <c r="AG138" s="381"/>
      <c r="AH138" s="381"/>
      <c r="AI138" s="381"/>
      <c r="AJ138" s="381"/>
      <c r="AK138" s="381"/>
      <c r="AL138" s="381"/>
      <c r="AM138" s="381"/>
      <c r="AN138" s="381"/>
      <c r="AO138" s="381"/>
      <c r="AP138" s="381"/>
      <c r="AQ138" s="381"/>
      <c r="AR138" s="381"/>
      <c r="AS138" s="381"/>
      <c r="AT138" s="381"/>
      <c r="AU138" s="381"/>
      <c r="AV138" s="381"/>
      <c r="AW138" s="381"/>
      <c r="AX138" s="381"/>
      <c r="AY138" s="381"/>
      <c r="AZ138" s="381"/>
      <c r="BA138" s="381"/>
      <c r="BB138" s="381"/>
      <c r="BC138" s="381"/>
      <c r="BD138" s="381"/>
      <c r="BE138" s="381"/>
      <c r="BF138" s="381"/>
      <c r="BG138" s="381"/>
      <c r="BH138" s="381"/>
      <c r="BI138" s="381"/>
      <c r="BJ138" s="381"/>
      <c r="BK138" s="381"/>
      <c r="BL138" s="381"/>
      <c r="BM138" s="381"/>
      <c r="BN138" s="381"/>
      <c r="BO138" s="381"/>
      <c r="BP138" s="381"/>
      <c r="BQ138" s="381"/>
      <c r="BR138" s="381"/>
      <c r="BS138" s="381"/>
      <c r="BT138" s="381"/>
      <c r="BU138" s="381"/>
      <c r="BV138" s="381"/>
      <c r="BW138" s="381"/>
      <c r="BX138" s="381"/>
      <c r="BY138" s="381"/>
      <c r="BZ138" s="381"/>
      <c r="CA138" s="381"/>
      <c r="CB138" s="381"/>
      <c r="CC138" s="381"/>
      <c r="CD138" s="381"/>
      <c r="CE138" s="381"/>
      <c r="CF138" s="381"/>
      <c r="CG138" s="381"/>
      <c r="CH138" s="381"/>
      <c r="CI138" s="381"/>
      <c r="CJ138" s="381"/>
      <c r="CK138" s="381"/>
      <c r="CL138" s="381"/>
      <c r="CM138" s="381"/>
      <c r="CN138" s="381"/>
      <c r="CO138" s="381"/>
      <c r="CP138" s="381"/>
      <c r="CQ138" s="381"/>
      <c r="CR138" s="381"/>
      <c r="CS138" s="381"/>
      <c r="CT138" s="381"/>
      <c r="CU138" s="381"/>
      <c r="CV138" s="381"/>
      <c r="CW138" s="381"/>
      <c r="CX138" s="381"/>
      <c r="CY138" s="381"/>
      <c r="CZ138" s="381"/>
      <c r="DA138" s="381"/>
      <c r="DB138" s="381"/>
      <c r="DC138" s="381"/>
      <c r="DD138" s="381"/>
      <c r="DE138" s="381"/>
      <c r="DF138" s="381"/>
      <c r="DG138" s="381"/>
      <c r="DH138" s="381"/>
      <c r="DI138" s="381"/>
      <c r="DJ138" s="381"/>
      <c r="DK138" s="381"/>
      <c r="DL138" s="381"/>
      <c r="DM138" s="381"/>
      <c r="DN138" s="381"/>
      <c r="DO138" s="381"/>
      <c r="DP138" s="381"/>
      <c r="DQ138" s="381"/>
      <c r="DR138" s="381"/>
      <c r="DS138" s="381"/>
      <c r="DT138" s="381"/>
      <c r="DU138" s="381"/>
      <c r="DV138" s="381"/>
      <c r="DW138" s="381"/>
      <c r="DX138" s="381"/>
      <c r="DY138" s="381"/>
      <c r="DZ138" s="381"/>
      <c r="EA138" s="381"/>
      <c r="EB138" s="381"/>
      <c r="EC138" s="381"/>
      <c r="ED138" s="381"/>
      <c r="EE138" s="381"/>
      <c r="EF138" s="381"/>
      <c r="EG138" s="381"/>
      <c r="EH138" s="381"/>
      <c r="EI138" s="381"/>
      <c r="EJ138" s="381"/>
      <c r="EK138" s="381"/>
      <c r="EL138" s="381"/>
      <c r="EM138" s="381"/>
      <c r="EN138" s="381"/>
      <c r="EO138" s="381"/>
      <c r="EP138" s="381"/>
      <c r="EQ138" s="381"/>
      <c r="ER138" s="381"/>
    </row>
    <row r="139" spans="1:148">
      <c r="W139" s="381"/>
      <c r="X139" s="381"/>
      <c r="Y139" s="381"/>
      <c r="Z139" s="381"/>
      <c r="AA139" s="381"/>
      <c r="AB139" s="381"/>
      <c r="AC139" s="381"/>
      <c r="AD139" s="381"/>
      <c r="AE139" s="381"/>
      <c r="AF139" s="381"/>
      <c r="AG139" s="381"/>
      <c r="AH139" s="381"/>
      <c r="AI139" s="381"/>
      <c r="AJ139" s="381"/>
      <c r="AK139" s="381"/>
      <c r="AL139" s="381"/>
      <c r="AM139" s="381"/>
      <c r="AN139" s="381"/>
      <c r="AO139" s="381"/>
      <c r="AP139" s="381"/>
      <c r="AQ139" s="381"/>
      <c r="AR139" s="381"/>
      <c r="AS139" s="381"/>
      <c r="AT139" s="381"/>
      <c r="AU139" s="381"/>
      <c r="AV139" s="381"/>
      <c r="AW139" s="381"/>
      <c r="AX139" s="381"/>
      <c r="AY139" s="381"/>
      <c r="AZ139" s="381"/>
      <c r="BA139" s="381"/>
      <c r="BB139" s="381"/>
      <c r="BC139" s="381"/>
      <c r="BD139" s="381"/>
      <c r="BE139" s="381"/>
      <c r="BF139" s="381"/>
      <c r="BG139" s="381"/>
      <c r="BH139" s="381"/>
      <c r="BI139" s="381"/>
      <c r="BJ139" s="381"/>
      <c r="BK139" s="381"/>
      <c r="BL139" s="381"/>
      <c r="BM139" s="381"/>
      <c r="BN139" s="381"/>
      <c r="BO139" s="381"/>
      <c r="BP139" s="381"/>
      <c r="BQ139" s="381"/>
      <c r="BR139" s="381"/>
      <c r="BS139" s="381"/>
      <c r="BT139" s="381"/>
      <c r="BU139" s="381"/>
      <c r="BV139" s="381"/>
      <c r="BW139" s="381"/>
      <c r="BX139" s="381"/>
      <c r="BY139" s="381"/>
      <c r="BZ139" s="381"/>
      <c r="CA139" s="381"/>
      <c r="CB139" s="381"/>
      <c r="CC139" s="381"/>
      <c r="CD139" s="381"/>
      <c r="CE139" s="381"/>
      <c r="CF139" s="381"/>
      <c r="CG139" s="381"/>
      <c r="CH139" s="381"/>
      <c r="CI139" s="381"/>
      <c r="CJ139" s="381"/>
      <c r="CK139" s="381"/>
      <c r="CL139" s="381"/>
      <c r="CM139" s="381"/>
      <c r="CN139" s="381"/>
      <c r="CO139" s="381"/>
      <c r="CP139" s="381"/>
      <c r="CQ139" s="381"/>
      <c r="CR139" s="381"/>
      <c r="CS139" s="381"/>
      <c r="CT139" s="381"/>
      <c r="CU139" s="381"/>
      <c r="CV139" s="381"/>
      <c r="CW139" s="381"/>
      <c r="CX139" s="381"/>
      <c r="CY139" s="381"/>
      <c r="CZ139" s="381"/>
      <c r="DA139" s="381"/>
      <c r="DB139" s="381"/>
      <c r="DC139" s="381"/>
      <c r="DD139" s="381"/>
      <c r="DE139" s="381"/>
      <c r="DF139" s="381"/>
      <c r="DG139" s="381"/>
      <c r="DH139" s="381"/>
      <c r="DI139" s="381"/>
      <c r="DJ139" s="381"/>
      <c r="DK139" s="381"/>
      <c r="DL139" s="381"/>
      <c r="DM139" s="381"/>
      <c r="DN139" s="381"/>
      <c r="DO139" s="381"/>
      <c r="DP139" s="381"/>
      <c r="DQ139" s="381"/>
      <c r="DR139" s="381"/>
      <c r="DS139" s="381"/>
      <c r="DT139" s="381"/>
      <c r="DU139" s="381"/>
      <c r="DV139" s="381"/>
      <c r="DW139" s="381"/>
      <c r="DX139" s="381"/>
      <c r="DY139" s="381"/>
      <c r="DZ139" s="381"/>
      <c r="EA139" s="381"/>
      <c r="EB139" s="381"/>
      <c r="EC139" s="381"/>
      <c r="ED139" s="381"/>
      <c r="EE139" s="381"/>
      <c r="EF139" s="381"/>
      <c r="EG139" s="381"/>
      <c r="EH139" s="381"/>
      <c r="EI139" s="381"/>
      <c r="EJ139" s="381"/>
      <c r="EK139" s="381"/>
      <c r="EL139" s="381"/>
      <c r="EM139" s="381"/>
      <c r="EN139" s="381"/>
      <c r="EO139" s="381"/>
      <c r="EP139" s="381"/>
      <c r="EQ139" s="381"/>
      <c r="ER139" s="381"/>
    </row>
    <row r="140" spans="1:148">
      <c r="X140" s="381"/>
      <c r="Y140" s="381"/>
      <c r="Z140" s="381"/>
      <c r="AA140" s="381"/>
      <c r="AB140" s="381"/>
      <c r="AC140" s="381"/>
      <c r="AD140" s="381"/>
      <c r="AE140" s="381"/>
      <c r="AF140" s="381"/>
      <c r="AG140" s="381"/>
      <c r="AH140" s="381"/>
      <c r="AI140" s="381"/>
      <c r="AJ140" s="381"/>
      <c r="AK140" s="381"/>
      <c r="AL140" s="381"/>
      <c r="AM140" s="381"/>
      <c r="AN140" s="381"/>
      <c r="AO140" s="381"/>
      <c r="AP140" s="381"/>
      <c r="AQ140" s="381"/>
      <c r="AR140" s="381"/>
      <c r="AS140" s="381"/>
      <c r="AT140" s="381"/>
      <c r="AU140" s="381"/>
      <c r="AV140" s="381"/>
      <c r="AW140" s="381"/>
      <c r="AX140" s="381"/>
      <c r="AY140" s="381"/>
      <c r="AZ140" s="381"/>
      <c r="BA140" s="381"/>
      <c r="BB140" s="381"/>
      <c r="BC140" s="381"/>
      <c r="BD140" s="381"/>
      <c r="BE140" s="381"/>
      <c r="BF140" s="381"/>
      <c r="BG140" s="381"/>
      <c r="BH140" s="381"/>
      <c r="BI140" s="381"/>
      <c r="BJ140" s="381"/>
      <c r="BK140" s="381"/>
      <c r="BL140" s="381"/>
      <c r="BM140" s="381"/>
      <c r="BN140" s="381"/>
      <c r="BO140" s="381"/>
      <c r="BP140" s="381"/>
      <c r="BQ140" s="381"/>
      <c r="BR140" s="381"/>
      <c r="BS140" s="381"/>
      <c r="BT140" s="381"/>
      <c r="BU140" s="381"/>
      <c r="BV140" s="381"/>
      <c r="BW140" s="381"/>
      <c r="BX140" s="381"/>
      <c r="BY140" s="381"/>
      <c r="BZ140" s="381"/>
      <c r="CA140" s="381"/>
      <c r="CB140" s="381"/>
      <c r="CC140" s="381"/>
      <c r="CD140" s="381"/>
      <c r="CE140" s="381"/>
      <c r="CF140" s="381"/>
      <c r="CG140" s="381"/>
      <c r="CH140" s="381"/>
      <c r="CI140" s="381"/>
      <c r="CJ140" s="381"/>
      <c r="CK140" s="381"/>
      <c r="CL140" s="381"/>
      <c r="CM140" s="381"/>
      <c r="CN140" s="381"/>
      <c r="CO140" s="381"/>
      <c r="CP140" s="381"/>
      <c r="CQ140" s="381"/>
      <c r="CR140" s="381"/>
      <c r="CS140" s="381"/>
      <c r="CT140" s="381"/>
      <c r="CU140" s="381"/>
      <c r="CV140" s="381"/>
      <c r="CW140" s="381"/>
      <c r="CX140" s="381"/>
      <c r="CY140" s="381"/>
      <c r="CZ140" s="381"/>
      <c r="DA140" s="381"/>
      <c r="DB140" s="381"/>
      <c r="DC140" s="381"/>
      <c r="DD140" s="381"/>
      <c r="DE140" s="381"/>
      <c r="DF140" s="381"/>
      <c r="DG140" s="381"/>
      <c r="DH140" s="381"/>
      <c r="DI140" s="381"/>
      <c r="DJ140" s="381"/>
      <c r="DK140" s="381"/>
      <c r="DL140" s="381"/>
      <c r="DM140" s="381"/>
      <c r="DN140" s="381"/>
      <c r="DO140" s="381"/>
      <c r="DP140" s="381"/>
      <c r="DQ140" s="381"/>
      <c r="DR140" s="381"/>
      <c r="DS140" s="381"/>
      <c r="DT140" s="381"/>
      <c r="DU140" s="381"/>
      <c r="DV140" s="381"/>
      <c r="DW140" s="381"/>
      <c r="DX140" s="381"/>
      <c r="DY140" s="381"/>
      <c r="DZ140" s="381"/>
      <c r="EA140" s="381"/>
      <c r="EB140" s="381"/>
      <c r="EC140" s="381"/>
      <c r="ED140" s="381"/>
      <c r="EE140" s="381"/>
      <c r="EF140" s="381"/>
      <c r="EG140" s="381"/>
      <c r="EH140" s="381"/>
      <c r="EI140" s="381"/>
      <c r="EJ140" s="381"/>
      <c r="EK140" s="381"/>
      <c r="EL140" s="381"/>
      <c r="EM140" s="381"/>
      <c r="EN140" s="381"/>
      <c r="EO140" s="381"/>
      <c r="EP140" s="381"/>
      <c r="EQ140" s="381"/>
      <c r="ER140" s="381"/>
    </row>
    <row r="141" spans="1:148">
      <c r="X141" s="381"/>
      <c r="Y141" s="381"/>
      <c r="Z141" s="381"/>
      <c r="AA141" s="381"/>
      <c r="AB141" s="381"/>
      <c r="AC141" s="381"/>
      <c r="AD141" s="381"/>
      <c r="AE141" s="381"/>
      <c r="AF141" s="381"/>
      <c r="AG141" s="381"/>
      <c r="AH141" s="381"/>
      <c r="AI141" s="381"/>
      <c r="AJ141" s="381"/>
      <c r="AK141" s="381"/>
      <c r="AL141" s="381"/>
      <c r="AM141" s="381"/>
      <c r="AN141" s="381"/>
      <c r="AO141" s="381"/>
      <c r="AP141" s="381"/>
      <c r="AQ141" s="381"/>
      <c r="AR141" s="381"/>
      <c r="AS141" s="381"/>
      <c r="AT141" s="381"/>
      <c r="AU141" s="381"/>
      <c r="AV141" s="381"/>
      <c r="AW141" s="381"/>
      <c r="AX141" s="381"/>
      <c r="AY141" s="381"/>
      <c r="AZ141" s="381"/>
      <c r="BA141" s="381"/>
      <c r="BB141" s="381"/>
      <c r="BC141" s="381"/>
      <c r="BD141" s="381"/>
      <c r="BE141" s="381"/>
      <c r="BF141" s="381"/>
      <c r="BG141" s="381"/>
      <c r="BH141" s="381"/>
      <c r="BI141" s="381"/>
      <c r="BJ141" s="381"/>
      <c r="BK141" s="381"/>
      <c r="BL141" s="381"/>
      <c r="BM141" s="381"/>
      <c r="BN141" s="381"/>
      <c r="BO141" s="381"/>
      <c r="BP141" s="381"/>
      <c r="BQ141" s="381"/>
      <c r="BR141" s="381"/>
      <c r="BS141" s="381"/>
      <c r="BT141" s="381"/>
      <c r="BU141" s="381"/>
      <c r="BV141" s="381"/>
      <c r="BW141" s="381"/>
      <c r="BX141" s="381"/>
      <c r="BY141" s="381"/>
      <c r="BZ141" s="381"/>
      <c r="CA141" s="381"/>
      <c r="CB141" s="381"/>
      <c r="CC141" s="381"/>
      <c r="CD141" s="381"/>
      <c r="CE141" s="381"/>
      <c r="CF141" s="381"/>
      <c r="CG141" s="381"/>
      <c r="CH141" s="381"/>
      <c r="CI141" s="381"/>
      <c r="CJ141" s="381"/>
      <c r="CK141" s="381"/>
      <c r="CL141" s="381"/>
      <c r="CM141" s="381"/>
      <c r="CN141" s="381"/>
      <c r="CO141" s="381"/>
      <c r="CP141" s="381"/>
      <c r="CQ141" s="381"/>
      <c r="CR141" s="381"/>
      <c r="CS141" s="381"/>
      <c r="CT141" s="381"/>
      <c r="CU141" s="381"/>
      <c r="CV141" s="381"/>
      <c r="CW141" s="381"/>
      <c r="CX141" s="381"/>
      <c r="CY141" s="381"/>
      <c r="CZ141" s="381"/>
      <c r="DA141" s="381"/>
      <c r="DB141" s="381"/>
      <c r="DC141" s="381"/>
      <c r="DD141" s="381"/>
      <c r="DE141" s="381"/>
      <c r="DF141" s="381"/>
      <c r="DG141" s="381"/>
      <c r="DH141" s="381"/>
      <c r="DI141" s="381"/>
      <c r="DJ141" s="381"/>
      <c r="DK141" s="381"/>
      <c r="DL141" s="381"/>
      <c r="DM141" s="381"/>
      <c r="DN141" s="381"/>
      <c r="DO141" s="381"/>
      <c r="DP141" s="381"/>
      <c r="DQ141" s="381"/>
      <c r="DR141" s="381"/>
      <c r="DS141" s="381"/>
      <c r="DT141" s="381"/>
      <c r="DU141" s="381"/>
      <c r="DV141" s="381"/>
      <c r="DW141" s="381"/>
      <c r="DX141" s="381"/>
      <c r="DY141" s="381"/>
      <c r="DZ141" s="381"/>
      <c r="EA141" s="381"/>
      <c r="EB141" s="381"/>
      <c r="EC141" s="381"/>
      <c r="ED141" s="381"/>
      <c r="EE141" s="381"/>
      <c r="EF141" s="381"/>
      <c r="EG141" s="381"/>
      <c r="EH141" s="381"/>
      <c r="EI141" s="381"/>
      <c r="EJ141" s="381"/>
      <c r="EK141" s="381"/>
      <c r="EL141" s="381"/>
      <c r="EM141" s="381"/>
      <c r="EN141" s="381"/>
      <c r="EO141" s="381"/>
      <c r="EP141" s="381"/>
      <c r="EQ141" s="381"/>
      <c r="ER141" s="381"/>
    </row>
    <row r="142" spans="1:148">
      <c r="G142" s="436" t="s">
        <v>2063</v>
      </c>
      <c r="X142" s="381"/>
      <c r="Y142" s="381"/>
      <c r="Z142" s="381"/>
      <c r="AA142" s="381"/>
      <c r="AB142" s="381"/>
      <c r="AC142" s="381"/>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81"/>
      <c r="BQ142" s="381"/>
      <c r="BR142" s="381"/>
      <c r="BS142" s="381"/>
      <c r="BT142" s="381"/>
      <c r="BU142" s="381"/>
      <c r="BV142" s="381"/>
      <c r="BW142" s="381"/>
      <c r="BX142" s="381"/>
      <c r="BY142" s="381"/>
      <c r="BZ142" s="381"/>
      <c r="CA142" s="381"/>
      <c r="CB142" s="381"/>
      <c r="CC142" s="381"/>
      <c r="CD142" s="381"/>
      <c r="CE142" s="381"/>
      <c r="CF142" s="381"/>
      <c r="CG142" s="381"/>
      <c r="CH142" s="381"/>
      <c r="CI142" s="381"/>
      <c r="CJ142" s="381"/>
      <c r="CK142" s="381"/>
      <c r="CL142" s="381"/>
      <c r="CM142" s="381"/>
      <c r="CN142" s="381"/>
      <c r="CO142" s="381"/>
      <c r="CP142" s="381"/>
      <c r="CQ142" s="381"/>
      <c r="CR142" s="381"/>
      <c r="CS142" s="381"/>
      <c r="CT142" s="381"/>
      <c r="CU142" s="381"/>
      <c r="CV142" s="381"/>
      <c r="CW142" s="381"/>
      <c r="CX142" s="381"/>
      <c r="CY142" s="381"/>
      <c r="CZ142" s="381"/>
      <c r="DA142" s="381"/>
      <c r="DB142" s="381"/>
      <c r="DC142" s="381"/>
      <c r="DD142" s="381"/>
      <c r="DE142" s="381"/>
      <c r="DF142" s="381"/>
      <c r="DG142" s="381"/>
      <c r="DH142" s="381"/>
      <c r="DI142" s="381"/>
      <c r="DJ142" s="381"/>
      <c r="DK142" s="381"/>
      <c r="DL142" s="381"/>
      <c r="DM142" s="381"/>
      <c r="DN142" s="381"/>
      <c r="DO142" s="381"/>
      <c r="DP142" s="381"/>
      <c r="DQ142" s="381"/>
      <c r="DR142" s="381"/>
      <c r="DS142" s="381"/>
      <c r="DT142" s="381"/>
      <c r="DU142" s="381"/>
      <c r="DV142" s="381"/>
      <c r="DW142" s="381"/>
      <c r="DX142" s="381"/>
      <c r="DY142" s="381"/>
      <c r="DZ142" s="381"/>
      <c r="EA142" s="381"/>
      <c r="EB142" s="381"/>
      <c r="EC142" s="381"/>
      <c r="ED142" s="381"/>
      <c r="EE142" s="381"/>
      <c r="EF142" s="381"/>
      <c r="EG142" s="381"/>
      <c r="EH142" s="381"/>
      <c r="EI142" s="381"/>
      <c r="EJ142" s="381"/>
      <c r="EK142" s="381"/>
      <c r="EL142" s="381"/>
      <c r="EM142" s="381"/>
      <c r="EN142" s="381"/>
      <c r="EO142" s="381"/>
      <c r="EP142" s="381"/>
      <c r="EQ142" s="381"/>
      <c r="ER142" s="381"/>
    </row>
    <row r="143" spans="1:148">
      <c r="X143" s="381"/>
      <c r="Y143" s="381"/>
      <c r="Z143" s="381"/>
      <c r="AA143" s="381"/>
      <c r="AB143" s="381"/>
      <c r="AC143" s="381"/>
      <c r="AD143" s="381"/>
      <c r="AE143" s="381"/>
      <c r="AF143" s="381"/>
      <c r="AG143" s="381"/>
      <c r="AH143" s="381"/>
      <c r="AI143" s="381"/>
      <c r="AJ143" s="381"/>
      <c r="AK143" s="381"/>
      <c r="AL143" s="381"/>
      <c r="AM143" s="381"/>
      <c r="AN143" s="381"/>
      <c r="AO143" s="381"/>
      <c r="AP143" s="381"/>
      <c r="AQ143" s="381"/>
      <c r="AR143" s="381"/>
      <c r="AS143" s="381"/>
      <c r="AT143" s="381"/>
      <c r="AU143" s="381"/>
      <c r="AV143" s="381"/>
      <c r="AW143" s="381"/>
      <c r="AX143" s="381"/>
      <c r="AY143" s="381"/>
      <c r="AZ143" s="381"/>
      <c r="BA143" s="381"/>
      <c r="BB143" s="381"/>
      <c r="BC143" s="381"/>
      <c r="BD143" s="381"/>
      <c r="BE143" s="381"/>
      <c r="BF143" s="381"/>
      <c r="BG143" s="381"/>
      <c r="BH143" s="381"/>
      <c r="BI143" s="381"/>
      <c r="BJ143" s="381"/>
      <c r="BK143" s="381"/>
      <c r="BL143" s="381"/>
      <c r="BM143" s="381"/>
      <c r="BN143" s="381"/>
      <c r="BO143" s="381"/>
      <c r="BP143" s="381"/>
      <c r="BQ143" s="381"/>
      <c r="BR143" s="381"/>
      <c r="BS143" s="381"/>
      <c r="BT143" s="381"/>
      <c r="BU143" s="381"/>
      <c r="BV143" s="381"/>
      <c r="BW143" s="381"/>
      <c r="BX143" s="381"/>
      <c r="BY143" s="381"/>
      <c r="BZ143" s="381"/>
      <c r="CA143" s="381"/>
      <c r="CB143" s="381"/>
      <c r="CC143" s="381"/>
      <c r="CD143" s="381"/>
      <c r="CE143" s="381"/>
      <c r="CF143" s="381"/>
      <c r="CG143" s="381"/>
      <c r="CH143" s="381"/>
      <c r="CI143" s="381"/>
      <c r="CJ143" s="381"/>
      <c r="CK143" s="381"/>
      <c r="CL143" s="381"/>
      <c r="CM143" s="381"/>
      <c r="CN143" s="381"/>
      <c r="CO143" s="381"/>
      <c r="CP143" s="381"/>
      <c r="CQ143" s="381"/>
      <c r="CR143" s="381"/>
      <c r="CS143" s="381"/>
      <c r="CT143" s="381"/>
      <c r="CU143" s="381"/>
      <c r="CV143" s="381"/>
      <c r="CW143" s="381"/>
      <c r="CX143" s="381"/>
      <c r="CY143" s="381"/>
      <c r="CZ143" s="381"/>
      <c r="DA143" s="381"/>
      <c r="DB143" s="381"/>
      <c r="DC143" s="381"/>
      <c r="DD143" s="381"/>
      <c r="DE143" s="381"/>
      <c r="DF143" s="381"/>
      <c r="DG143" s="381"/>
      <c r="DH143" s="381"/>
      <c r="DI143" s="381"/>
      <c r="DJ143" s="381"/>
      <c r="DK143" s="381"/>
      <c r="DL143" s="381"/>
      <c r="DM143" s="381"/>
      <c r="DN143" s="381"/>
      <c r="DO143" s="381"/>
      <c r="DP143" s="381"/>
      <c r="DQ143" s="381"/>
      <c r="DR143" s="381"/>
      <c r="DS143" s="381"/>
      <c r="DT143" s="381"/>
      <c r="DU143" s="381"/>
      <c r="DV143" s="381"/>
      <c r="DW143" s="381"/>
      <c r="DX143" s="381"/>
      <c r="DY143" s="381"/>
      <c r="DZ143" s="381"/>
      <c r="EA143" s="381"/>
      <c r="EB143" s="381"/>
      <c r="EC143" s="381"/>
      <c r="ED143" s="381"/>
      <c r="EE143" s="381"/>
      <c r="EF143" s="381"/>
      <c r="EG143" s="381"/>
      <c r="EH143" s="381"/>
      <c r="EI143" s="381"/>
      <c r="EJ143" s="381"/>
      <c r="EK143" s="381"/>
      <c r="EL143" s="381"/>
      <c r="EM143" s="381"/>
      <c r="EN143" s="381"/>
      <c r="EO143" s="381"/>
      <c r="EP143" s="381"/>
      <c r="EQ143" s="381"/>
      <c r="ER143" s="381"/>
    </row>
    <row r="144" spans="1:148">
      <c r="X144" s="381"/>
      <c r="Y144" s="381"/>
      <c r="Z144" s="381"/>
      <c r="AA144" s="381"/>
      <c r="AB144" s="381"/>
      <c r="AC144" s="381"/>
      <c r="AD144" s="381"/>
      <c r="AE144" s="381"/>
      <c r="AF144" s="381"/>
      <c r="AG144" s="381"/>
      <c r="AH144" s="381"/>
      <c r="AI144" s="381"/>
      <c r="AJ144" s="381"/>
      <c r="AK144" s="381"/>
      <c r="AL144" s="381"/>
      <c r="AM144" s="381"/>
      <c r="AN144" s="381"/>
      <c r="AO144" s="381"/>
      <c r="AP144" s="381"/>
      <c r="AQ144" s="381"/>
      <c r="AR144" s="381"/>
      <c r="AS144" s="381"/>
      <c r="AT144" s="381"/>
      <c r="AU144" s="381"/>
      <c r="AV144" s="381"/>
      <c r="AW144" s="381"/>
      <c r="AX144" s="381"/>
      <c r="AY144" s="381"/>
      <c r="AZ144" s="381"/>
      <c r="BA144" s="381"/>
      <c r="BB144" s="381"/>
      <c r="BC144" s="381"/>
      <c r="BD144" s="381"/>
      <c r="BE144" s="381"/>
      <c r="BF144" s="381"/>
      <c r="BG144" s="381"/>
      <c r="BH144" s="381"/>
      <c r="BI144" s="381"/>
      <c r="BJ144" s="381"/>
      <c r="BK144" s="381"/>
      <c r="BL144" s="381"/>
      <c r="BM144" s="381"/>
      <c r="BN144" s="381"/>
      <c r="BO144" s="381"/>
      <c r="BP144" s="381"/>
      <c r="BQ144" s="381"/>
      <c r="BR144" s="381"/>
      <c r="BS144" s="381"/>
      <c r="BT144" s="381"/>
      <c r="BU144" s="381"/>
      <c r="BV144" s="381"/>
      <c r="BW144" s="381"/>
      <c r="BX144" s="381"/>
      <c r="BY144" s="381"/>
      <c r="BZ144" s="381"/>
      <c r="CA144" s="381"/>
      <c r="CB144" s="381"/>
      <c r="CC144" s="381"/>
      <c r="CD144" s="381"/>
      <c r="CE144" s="381"/>
      <c r="CF144" s="381"/>
      <c r="CG144" s="381"/>
      <c r="CH144" s="381"/>
      <c r="CI144" s="381"/>
      <c r="CJ144" s="381"/>
      <c r="CK144" s="381"/>
      <c r="CL144" s="381"/>
      <c r="CM144" s="381"/>
      <c r="CN144" s="381"/>
      <c r="CO144" s="381"/>
      <c r="CP144" s="381"/>
      <c r="CQ144" s="381"/>
      <c r="CR144" s="381"/>
      <c r="CS144" s="381"/>
      <c r="CT144" s="381"/>
      <c r="CU144" s="381"/>
      <c r="CV144" s="381"/>
      <c r="CW144" s="381"/>
      <c r="CX144" s="381"/>
      <c r="CY144" s="381"/>
      <c r="CZ144" s="381"/>
      <c r="DA144" s="381"/>
      <c r="DB144" s="381"/>
      <c r="DC144" s="381"/>
      <c r="DD144" s="381"/>
      <c r="DE144" s="381"/>
      <c r="DF144" s="381"/>
      <c r="DG144" s="381"/>
      <c r="DH144" s="381"/>
      <c r="DI144" s="381"/>
      <c r="DJ144" s="381"/>
      <c r="DK144" s="381"/>
      <c r="DL144" s="381"/>
      <c r="DM144" s="381"/>
      <c r="DN144" s="381"/>
      <c r="DO144" s="381"/>
      <c r="DP144" s="381"/>
      <c r="DQ144" s="381"/>
      <c r="DR144" s="381"/>
      <c r="DS144" s="381"/>
      <c r="DT144" s="381"/>
      <c r="DU144" s="381"/>
      <c r="DV144" s="381"/>
      <c r="DW144" s="381"/>
      <c r="DX144" s="381"/>
      <c r="DY144" s="381"/>
      <c r="DZ144" s="381"/>
      <c r="EA144" s="381"/>
      <c r="EB144" s="381"/>
      <c r="EC144" s="381"/>
      <c r="ED144" s="381"/>
      <c r="EE144" s="381"/>
      <c r="EF144" s="381"/>
      <c r="EG144" s="381"/>
      <c r="EH144" s="381"/>
      <c r="EI144" s="381"/>
      <c r="EJ144" s="381"/>
      <c r="EK144" s="381"/>
      <c r="EL144" s="381"/>
      <c r="EM144" s="381"/>
      <c r="EN144" s="381"/>
      <c r="EO144" s="381"/>
      <c r="EP144" s="381"/>
      <c r="EQ144" s="381"/>
      <c r="ER144" s="381"/>
    </row>
    <row r="145" spans="24:148">
      <c r="X145" s="381"/>
      <c r="Y145" s="381"/>
      <c r="Z145" s="381"/>
      <c r="AA145" s="381"/>
      <c r="AB145" s="381"/>
      <c r="AC145" s="381"/>
      <c r="AD145" s="381"/>
      <c r="AE145" s="381"/>
      <c r="AF145" s="381"/>
      <c r="AG145" s="381"/>
      <c r="AH145" s="381"/>
      <c r="AI145" s="381"/>
      <c r="AJ145" s="381"/>
      <c r="AK145" s="381"/>
      <c r="AL145" s="381"/>
      <c r="AM145" s="381"/>
      <c r="AN145" s="381"/>
      <c r="AO145" s="381"/>
      <c r="AP145" s="381"/>
      <c r="AQ145" s="381"/>
      <c r="AR145" s="381"/>
      <c r="AS145" s="381"/>
      <c r="AT145" s="381"/>
      <c r="AU145" s="381"/>
      <c r="AV145" s="381"/>
      <c r="AW145" s="381"/>
      <c r="AX145" s="381"/>
      <c r="AY145" s="381"/>
      <c r="AZ145" s="381"/>
      <c r="BA145" s="381"/>
      <c r="BB145" s="381"/>
      <c r="BC145" s="381"/>
      <c r="BD145" s="381"/>
      <c r="BE145" s="381"/>
      <c r="BF145" s="381"/>
      <c r="BG145" s="381"/>
      <c r="BH145" s="381"/>
      <c r="BI145" s="381"/>
      <c r="BJ145" s="381"/>
      <c r="BK145" s="381"/>
      <c r="BL145" s="381"/>
      <c r="BM145" s="381"/>
      <c r="BN145" s="381"/>
      <c r="BO145" s="381"/>
      <c r="BP145" s="381"/>
      <c r="BQ145" s="381"/>
      <c r="BR145" s="381"/>
      <c r="BS145" s="381"/>
      <c r="BT145" s="381"/>
      <c r="BU145" s="381"/>
      <c r="BV145" s="381"/>
      <c r="BW145" s="381"/>
      <c r="BX145" s="381"/>
      <c r="BY145" s="381"/>
      <c r="BZ145" s="381"/>
      <c r="CA145" s="381"/>
      <c r="CB145" s="381"/>
      <c r="CC145" s="381"/>
      <c r="CD145" s="381"/>
      <c r="CE145" s="381"/>
      <c r="CF145" s="381"/>
      <c r="CG145" s="381"/>
      <c r="CH145" s="381"/>
      <c r="CI145" s="381"/>
      <c r="CJ145" s="381"/>
      <c r="CK145" s="381"/>
      <c r="CL145" s="381"/>
      <c r="CM145" s="381"/>
      <c r="CN145" s="381"/>
      <c r="CO145" s="381"/>
      <c r="CP145" s="381"/>
      <c r="CQ145" s="381"/>
      <c r="CR145" s="381"/>
      <c r="CS145" s="381"/>
      <c r="CT145" s="381"/>
      <c r="CU145" s="381"/>
      <c r="CV145" s="381"/>
      <c r="CW145" s="381"/>
      <c r="CX145" s="381"/>
      <c r="CY145" s="381"/>
      <c r="CZ145" s="381"/>
      <c r="DA145" s="381"/>
      <c r="DB145" s="381"/>
      <c r="DC145" s="381"/>
      <c r="DD145" s="381"/>
      <c r="DE145" s="381"/>
      <c r="DF145" s="381"/>
      <c r="DG145" s="381"/>
      <c r="DH145" s="381"/>
      <c r="DI145" s="381"/>
      <c r="DJ145" s="381"/>
      <c r="DK145" s="381"/>
      <c r="DL145" s="381"/>
      <c r="DM145" s="381"/>
      <c r="DN145" s="381"/>
      <c r="DO145" s="381"/>
      <c r="DP145" s="381"/>
      <c r="DQ145" s="381"/>
      <c r="DR145" s="381"/>
      <c r="DS145" s="381"/>
      <c r="DT145" s="381"/>
      <c r="DU145" s="381"/>
      <c r="DV145" s="381"/>
      <c r="DW145" s="381"/>
      <c r="DX145" s="381"/>
      <c r="DY145" s="381"/>
      <c r="DZ145" s="381"/>
      <c r="EA145" s="381"/>
      <c r="EB145" s="381"/>
      <c r="EC145" s="381"/>
      <c r="ED145" s="381"/>
      <c r="EE145" s="381"/>
      <c r="EF145" s="381"/>
      <c r="EG145" s="381"/>
      <c r="EH145" s="381"/>
      <c r="EI145" s="381"/>
      <c r="EJ145" s="381"/>
      <c r="EK145" s="381"/>
      <c r="EL145" s="381"/>
      <c r="EM145" s="381"/>
      <c r="EN145" s="381"/>
      <c r="EO145" s="381"/>
      <c r="EP145" s="381"/>
      <c r="EQ145" s="381"/>
      <c r="ER145" s="381"/>
    </row>
    <row r="146" spans="24:148">
      <c r="X146" s="381"/>
      <c r="Y146" s="381"/>
      <c r="Z146" s="381"/>
      <c r="AA146" s="381"/>
      <c r="AB146" s="381"/>
      <c r="AC146" s="381"/>
      <c r="AD146" s="381"/>
      <c r="AE146" s="381"/>
      <c r="AF146" s="381"/>
      <c r="AG146" s="381"/>
      <c r="AH146" s="381"/>
      <c r="AI146" s="381"/>
      <c r="AJ146" s="381"/>
      <c r="AK146" s="381"/>
      <c r="AL146" s="381"/>
      <c r="AM146" s="381"/>
      <c r="AN146" s="381"/>
      <c r="AO146" s="381"/>
      <c r="AP146" s="381"/>
      <c r="AQ146" s="381"/>
      <c r="AR146" s="381"/>
      <c r="AS146" s="381"/>
      <c r="AT146" s="381"/>
      <c r="AU146" s="381"/>
      <c r="AV146" s="381"/>
      <c r="AW146" s="381"/>
      <c r="AX146" s="381"/>
      <c r="AY146" s="381"/>
      <c r="AZ146" s="381"/>
      <c r="BA146" s="381"/>
      <c r="BB146" s="381"/>
      <c r="BC146" s="381"/>
      <c r="BD146" s="381"/>
      <c r="BE146" s="381"/>
      <c r="BF146" s="381"/>
      <c r="BG146" s="381"/>
      <c r="BH146" s="381"/>
      <c r="BI146" s="381"/>
      <c r="BJ146" s="381"/>
      <c r="BK146" s="381"/>
      <c r="BL146" s="381"/>
      <c r="BM146" s="381"/>
      <c r="BN146" s="381"/>
      <c r="BO146" s="381"/>
      <c r="BP146" s="381"/>
      <c r="BQ146" s="381"/>
      <c r="BR146" s="381"/>
      <c r="BS146" s="381"/>
      <c r="BT146" s="381"/>
      <c r="BU146" s="381"/>
      <c r="BV146" s="381"/>
      <c r="BW146" s="381"/>
      <c r="BX146" s="381"/>
      <c r="BY146" s="381"/>
      <c r="BZ146" s="381"/>
      <c r="CA146" s="381"/>
      <c r="CB146" s="381"/>
      <c r="CC146" s="381"/>
      <c r="CD146" s="381"/>
      <c r="CE146" s="381"/>
      <c r="CF146" s="381"/>
      <c r="CG146" s="381"/>
      <c r="CH146" s="381"/>
      <c r="CI146" s="381"/>
      <c r="CJ146" s="381"/>
      <c r="CK146" s="381"/>
      <c r="CL146" s="381"/>
      <c r="CM146" s="381"/>
      <c r="CN146" s="381"/>
      <c r="CO146" s="381"/>
      <c r="CP146" s="381"/>
      <c r="CQ146" s="381"/>
      <c r="CR146" s="381"/>
      <c r="CS146" s="381"/>
      <c r="CT146" s="381"/>
      <c r="CU146" s="381"/>
      <c r="CV146" s="381"/>
      <c r="CW146" s="381"/>
      <c r="CX146" s="381"/>
      <c r="CY146" s="381"/>
      <c r="CZ146" s="381"/>
      <c r="DA146" s="381"/>
      <c r="DB146" s="381"/>
      <c r="DC146" s="381"/>
      <c r="DD146" s="381"/>
      <c r="DE146" s="381"/>
      <c r="DF146" s="381"/>
      <c r="DG146" s="381"/>
      <c r="DH146" s="381"/>
      <c r="DI146" s="381"/>
      <c r="DJ146" s="381"/>
      <c r="DK146" s="381"/>
      <c r="DL146" s="381"/>
      <c r="DM146" s="381"/>
      <c r="DN146" s="381"/>
      <c r="DO146" s="381"/>
      <c r="DP146" s="381"/>
      <c r="DQ146" s="381"/>
      <c r="DR146" s="381"/>
      <c r="DS146" s="381"/>
      <c r="DT146" s="381"/>
      <c r="DU146" s="381"/>
      <c r="DV146" s="381"/>
      <c r="DW146" s="381"/>
      <c r="DX146" s="381"/>
      <c r="DY146" s="381"/>
      <c r="DZ146" s="381"/>
      <c r="EA146" s="381"/>
      <c r="EB146" s="381"/>
      <c r="EC146" s="381"/>
      <c r="ED146" s="381"/>
      <c r="EE146" s="381"/>
      <c r="EF146" s="381"/>
      <c r="EG146" s="381"/>
      <c r="EH146" s="381"/>
      <c r="EI146" s="381"/>
      <c r="EJ146" s="381"/>
      <c r="EK146" s="381"/>
      <c r="EL146" s="381"/>
      <c r="EM146" s="381"/>
      <c r="EN146" s="381"/>
      <c r="EO146" s="381"/>
      <c r="EP146" s="381"/>
      <c r="EQ146" s="381"/>
      <c r="ER146" s="381"/>
    </row>
    <row r="147" spans="24:148">
      <c r="X147" s="381"/>
      <c r="Y147" s="381"/>
      <c r="Z147" s="381"/>
      <c r="AA147" s="381"/>
      <c r="AB147" s="381"/>
      <c r="AC147" s="381"/>
      <c r="AD147" s="381"/>
      <c r="AE147" s="381"/>
      <c r="AF147" s="381"/>
      <c r="AG147" s="381"/>
      <c r="AH147" s="381"/>
      <c r="AI147" s="381"/>
      <c r="AJ147" s="381"/>
      <c r="AK147" s="381"/>
      <c r="AL147" s="381"/>
      <c r="AM147" s="381"/>
      <c r="AN147" s="381"/>
      <c r="AO147" s="381"/>
      <c r="AP147" s="381"/>
      <c r="AQ147" s="381"/>
      <c r="AR147" s="381"/>
      <c r="AS147" s="381"/>
      <c r="AT147" s="381"/>
      <c r="AU147" s="381"/>
      <c r="AV147" s="381"/>
      <c r="AW147" s="381"/>
      <c r="AX147" s="381"/>
      <c r="AY147" s="381"/>
      <c r="AZ147" s="381"/>
      <c r="BA147" s="381"/>
      <c r="BB147" s="381"/>
      <c r="BC147" s="381"/>
      <c r="BD147" s="381"/>
      <c r="BE147" s="381"/>
      <c r="BF147" s="381"/>
      <c r="BG147" s="381"/>
      <c r="BH147" s="381"/>
      <c r="BI147" s="381"/>
      <c r="BJ147" s="381"/>
      <c r="BK147" s="381"/>
      <c r="BL147" s="381"/>
      <c r="BM147" s="381"/>
      <c r="BN147" s="381"/>
      <c r="BO147" s="381"/>
      <c r="BP147" s="381"/>
      <c r="BQ147" s="381"/>
      <c r="BR147" s="381"/>
      <c r="BS147" s="381"/>
      <c r="BT147" s="381"/>
      <c r="BU147" s="381"/>
      <c r="BV147" s="381"/>
      <c r="BW147" s="381"/>
      <c r="BX147" s="381"/>
      <c r="BY147" s="381"/>
      <c r="BZ147" s="381"/>
      <c r="CA147" s="381"/>
      <c r="CB147" s="381"/>
      <c r="CC147" s="381"/>
      <c r="CD147" s="381"/>
      <c r="CE147" s="381"/>
      <c r="CF147" s="381"/>
      <c r="CG147" s="381"/>
      <c r="CH147" s="381"/>
      <c r="CI147" s="381"/>
      <c r="CJ147" s="381"/>
      <c r="CK147" s="381"/>
      <c r="CL147" s="381"/>
      <c r="CM147" s="381"/>
      <c r="CN147" s="381"/>
      <c r="CO147" s="381"/>
      <c r="CP147" s="381"/>
      <c r="CQ147" s="381"/>
      <c r="CR147" s="381"/>
      <c r="CS147" s="381"/>
      <c r="CT147" s="381"/>
      <c r="CU147" s="381"/>
      <c r="CV147" s="381"/>
      <c r="CW147" s="381"/>
      <c r="CX147" s="381"/>
      <c r="CY147" s="381"/>
      <c r="CZ147" s="381"/>
      <c r="DA147" s="381"/>
      <c r="DB147" s="381"/>
      <c r="DC147" s="381"/>
      <c r="DD147" s="381"/>
      <c r="DE147" s="381"/>
      <c r="DF147" s="381"/>
      <c r="DG147" s="381"/>
      <c r="DH147" s="381"/>
      <c r="DI147" s="381"/>
      <c r="DJ147" s="381"/>
      <c r="DK147" s="381"/>
      <c r="DL147" s="381"/>
      <c r="DM147" s="381"/>
      <c r="DN147" s="381"/>
      <c r="DO147" s="381"/>
      <c r="DP147" s="381"/>
      <c r="DQ147" s="381"/>
      <c r="DR147" s="381"/>
      <c r="DS147" s="381"/>
      <c r="DT147" s="381"/>
      <c r="DU147" s="381"/>
      <c r="DV147" s="381"/>
      <c r="DW147" s="381"/>
      <c r="DX147" s="381"/>
      <c r="DY147" s="381"/>
      <c r="DZ147" s="381"/>
      <c r="EA147" s="381"/>
      <c r="EB147" s="381"/>
      <c r="EC147" s="381"/>
      <c r="ED147" s="381"/>
      <c r="EE147" s="381"/>
      <c r="EF147" s="381"/>
      <c r="EG147" s="381"/>
      <c r="EH147" s="381"/>
      <c r="EI147" s="381"/>
      <c r="EJ147" s="381"/>
      <c r="EK147" s="381"/>
      <c r="EL147" s="381"/>
      <c r="EM147" s="381"/>
      <c r="EN147" s="381"/>
      <c r="EO147" s="381"/>
      <c r="EP147" s="381"/>
      <c r="EQ147" s="381"/>
      <c r="ER147" s="381"/>
    </row>
    <row r="148" spans="24:148">
      <c r="X148" s="381"/>
      <c r="Y148" s="381"/>
      <c r="Z148" s="381"/>
      <c r="AA148" s="381"/>
      <c r="AB148" s="381"/>
      <c r="AC148" s="381"/>
      <c r="AD148" s="381"/>
      <c r="AE148" s="381"/>
      <c r="AF148" s="381"/>
      <c r="AG148" s="381"/>
      <c r="AH148" s="381"/>
      <c r="AI148" s="381"/>
      <c r="AJ148" s="381"/>
      <c r="AK148" s="381"/>
      <c r="AL148" s="381"/>
      <c r="AM148" s="381"/>
      <c r="AN148" s="381"/>
      <c r="AO148" s="381"/>
      <c r="AP148" s="381"/>
      <c r="AQ148" s="381"/>
      <c r="AR148" s="381"/>
      <c r="AS148" s="381"/>
      <c r="AT148" s="381"/>
      <c r="AU148" s="381"/>
      <c r="AV148" s="381"/>
      <c r="AW148" s="381"/>
      <c r="AX148" s="381"/>
      <c r="AY148" s="381"/>
      <c r="AZ148" s="381"/>
      <c r="BA148" s="381"/>
      <c r="BB148" s="381"/>
      <c r="BC148" s="381"/>
      <c r="BD148" s="381"/>
      <c r="BE148" s="381"/>
      <c r="BF148" s="381"/>
      <c r="BG148" s="381"/>
      <c r="BH148" s="381"/>
      <c r="BI148" s="381"/>
      <c r="BJ148" s="381"/>
      <c r="BK148" s="381"/>
      <c r="BL148" s="381"/>
      <c r="BM148" s="381"/>
      <c r="BN148" s="381"/>
      <c r="BO148" s="381"/>
      <c r="BP148" s="381"/>
      <c r="BQ148" s="381"/>
      <c r="BR148" s="381"/>
      <c r="BS148" s="381"/>
      <c r="BT148" s="381"/>
      <c r="BU148" s="381"/>
      <c r="BV148" s="381"/>
      <c r="BW148" s="381"/>
      <c r="BX148" s="381"/>
      <c r="BY148" s="381"/>
      <c r="BZ148" s="381"/>
      <c r="CA148" s="381"/>
      <c r="CB148" s="381"/>
      <c r="CC148" s="381"/>
      <c r="CD148" s="381"/>
      <c r="CE148" s="381"/>
      <c r="CF148" s="381"/>
      <c r="CG148" s="381"/>
      <c r="CH148" s="381"/>
      <c r="CI148" s="381"/>
      <c r="CJ148" s="381"/>
      <c r="CK148" s="381"/>
      <c r="CL148" s="381"/>
      <c r="CM148" s="381"/>
      <c r="CN148" s="381"/>
      <c r="CO148" s="381"/>
      <c r="CP148" s="381"/>
      <c r="CQ148" s="381"/>
      <c r="CR148" s="381"/>
      <c r="CS148" s="381"/>
      <c r="CT148" s="381"/>
      <c r="CU148" s="381"/>
      <c r="CV148" s="381"/>
      <c r="CW148" s="381"/>
      <c r="CX148" s="381"/>
      <c r="CY148" s="381"/>
      <c r="CZ148" s="381"/>
      <c r="DA148" s="381"/>
      <c r="DB148" s="381"/>
      <c r="DC148" s="381"/>
      <c r="DD148" s="381"/>
      <c r="DE148" s="381"/>
      <c r="DF148" s="381"/>
      <c r="DG148" s="381"/>
      <c r="DH148" s="381"/>
      <c r="DI148" s="381"/>
      <c r="DJ148" s="381"/>
      <c r="DK148" s="381"/>
      <c r="DL148" s="381"/>
      <c r="DM148" s="381"/>
      <c r="DN148" s="381"/>
      <c r="DO148" s="381"/>
      <c r="DP148" s="381"/>
      <c r="DQ148" s="381"/>
      <c r="DR148" s="381"/>
      <c r="DS148" s="381"/>
      <c r="DT148" s="381"/>
      <c r="DU148" s="381"/>
      <c r="DV148" s="381"/>
      <c r="DW148" s="381"/>
      <c r="DX148" s="381"/>
      <c r="DY148" s="381"/>
      <c r="DZ148" s="381"/>
      <c r="EA148" s="381"/>
      <c r="EB148" s="381"/>
      <c r="EC148" s="381"/>
      <c r="ED148" s="381"/>
      <c r="EE148" s="381"/>
      <c r="EF148" s="381"/>
      <c r="EG148" s="381"/>
      <c r="EH148" s="381"/>
      <c r="EI148" s="381"/>
      <c r="EJ148" s="381"/>
      <c r="EK148" s="381"/>
      <c r="EL148" s="381"/>
      <c r="EM148" s="381"/>
      <c r="EN148" s="381"/>
      <c r="EO148" s="381"/>
      <c r="EP148" s="381"/>
      <c r="EQ148" s="381"/>
      <c r="ER148" s="381"/>
    </row>
    <row r="149" spans="24:148">
      <c r="X149" s="381"/>
      <c r="Y149" s="381"/>
      <c r="Z149" s="381"/>
      <c r="AA149" s="381"/>
      <c r="AB149" s="381"/>
      <c r="AC149" s="381"/>
      <c r="AD149" s="381"/>
      <c r="AE149" s="381"/>
      <c r="AF149" s="381"/>
      <c r="AG149" s="381"/>
      <c r="AH149" s="381"/>
      <c r="AI149" s="381"/>
      <c r="AJ149" s="381"/>
      <c r="AK149" s="381"/>
      <c r="AL149" s="381"/>
      <c r="AM149" s="381"/>
      <c r="AN149" s="381"/>
      <c r="AO149" s="381"/>
      <c r="AP149" s="381"/>
      <c r="AQ149" s="381"/>
      <c r="AR149" s="381"/>
      <c r="AS149" s="381"/>
      <c r="AT149" s="381"/>
      <c r="AU149" s="381"/>
      <c r="AV149" s="381"/>
      <c r="AW149" s="381"/>
      <c r="AX149" s="381"/>
      <c r="AY149" s="381"/>
      <c r="AZ149" s="381"/>
      <c r="BA149" s="381"/>
      <c r="BB149" s="381"/>
      <c r="BC149" s="381"/>
      <c r="BD149" s="381"/>
      <c r="BE149" s="381"/>
      <c r="BF149" s="381"/>
      <c r="BG149" s="381"/>
      <c r="BH149" s="381"/>
      <c r="BI149" s="381"/>
      <c r="BJ149" s="381"/>
      <c r="BK149" s="381"/>
      <c r="BL149" s="381"/>
      <c r="BM149" s="381"/>
      <c r="BN149" s="381"/>
      <c r="BO149" s="381"/>
      <c r="BP149" s="381"/>
      <c r="BQ149" s="381"/>
      <c r="BR149" s="381"/>
      <c r="BS149" s="381"/>
      <c r="BT149" s="381"/>
      <c r="BU149" s="381"/>
      <c r="BV149" s="381"/>
      <c r="BW149" s="381"/>
      <c r="BX149" s="381"/>
      <c r="BY149" s="381"/>
      <c r="BZ149" s="381"/>
      <c r="CA149" s="381"/>
      <c r="CB149" s="381"/>
      <c r="CC149" s="381"/>
      <c r="CD149" s="381"/>
      <c r="CE149" s="381"/>
      <c r="CF149" s="381"/>
      <c r="CG149" s="381"/>
      <c r="CH149" s="381"/>
      <c r="CI149" s="381"/>
      <c r="CJ149" s="381"/>
      <c r="CK149" s="381"/>
      <c r="CL149" s="381"/>
      <c r="CM149" s="381"/>
      <c r="CN149" s="381"/>
      <c r="CO149" s="381"/>
      <c r="CP149" s="381"/>
      <c r="CQ149" s="381"/>
      <c r="CR149" s="381"/>
      <c r="CS149" s="381"/>
      <c r="CT149" s="381"/>
      <c r="CU149" s="381"/>
      <c r="CV149" s="381"/>
      <c r="CW149" s="381"/>
      <c r="CX149" s="381"/>
      <c r="CY149" s="381"/>
      <c r="CZ149" s="381"/>
      <c r="DA149" s="381"/>
      <c r="DB149" s="381"/>
      <c r="DC149" s="381"/>
      <c r="DD149" s="381"/>
      <c r="DE149" s="381"/>
      <c r="DF149" s="381"/>
      <c r="DG149" s="381"/>
      <c r="DH149" s="381"/>
      <c r="DI149" s="381"/>
      <c r="DJ149" s="381"/>
      <c r="DK149" s="381"/>
      <c r="DL149" s="381"/>
      <c r="DM149" s="381"/>
      <c r="DN149" s="381"/>
      <c r="DO149" s="381"/>
      <c r="DP149" s="381"/>
      <c r="DQ149" s="381"/>
      <c r="DR149" s="381"/>
      <c r="DS149" s="381"/>
      <c r="DT149" s="381"/>
      <c r="DU149" s="381"/>
      <c r="DV149" s="381"/>
      <c r="DW149" s="381"/>
      <c r="DX149" s="381"/>
      <c r="DY149" s="381"/>
      <c r="DZ149" s="381"/>
      <c r="EA149" s="381"/>
      <c r="EB149" s="381"/>
      <c r="EC149" s="381"/>
      <c r="ED149" s="381"/>
      <c r="EE149" s="381"/>
      <c r="EF149" s="381"/>
      <c r="EG149" s="381"/>
      <c r="EH149" s="381"/>
      <c r="EI149" s="381"/>
      <c r="EJ149" s="381"/>
      <c r="EK149" s="381"/>
      <c r="EL149" s="381"/>
      <c r="EM149" s="381"/>
      <c r="EN149" s="381"/>
      <c r="EO149" s="381"/>
      <c r="EP149" s="381"/>
      <c r="EQ149" s="381"/>
      <c r="ER149" s="381"/>
    </row>
    <row r="150" spans="24:148">
      <c r="X150" s="381"/>
      <c r="Y150" s="381"/>
      <c r="Z150" s="381"/>
      <c r="AA150" s="381"/>
      <c r="AB150" s="381"/>
      <c r="AC150" s="381"/>
      <c r="AD150" s="381"/>
      <c r="AE150" s="381"/>
      <c r="AF150" s="381"/>
      <c r="AG150" s="381"/>
      <c r="AH150" s="381"/>
      <c r="AI150" s="381"/>
      <c r="AJ150" s="381"/>
      <c r="AK150" s="381"/>
      <c r="AL150" s="381"/>
      <c r="AM150" s="381"/>
      <c r="AN150" s="381"/>
      <c r="AO150" s="381"/>
      <c r="AP150" s="381"/>
      <c r="AQ150" s="381"/>
      <c r="AR150" s="381"/>
      <c r="AS150" s="381"/>
      <c r="AT150" s="381"/>
      <c r="AU150" s="381"/>
      <c r="AV150" s="381"/>
      <c r="AW150" s="381"/>
      <c r="AX150" s="381"/>
      <c r="AY150" s="381"/>
      <c r="AZ150" s="381"/>
      <c r="BA150" s="381"/>
      <c r="BB150" s="381"/>
      <c r="BC150" s="381"/>
      <c r="BD150" s="381"/>
      <c r="BE150" s="381"/>
      <c r="BF150" s="381"/>
      <c r="BG150" s="381"/>
      <c r="BH150" s="381"/>
      <c r="BI150" s="381"/>
      <c r="BJ150" s="381"/>
      <c r="BK150" s="381"/>
      <c r="BL150" s="381"/>
      <c r="BM150" s="381"/>
      <c r="BN150" s="381"/>
      <c r="BO150" s="381"/>
      <c r="BP150" s="381"/>
      <c r="BQ150" s="381"/>
      <c r="BR150" s="381"/>
      <c r="BS150" s="381"/>
      <c r="BT150" s="381"/>
      <c r="BU150" s="381"/>
      <c r="BV150" s="381"/>
      <c r="BW150" s="381"/>
      <c r="BX150" s="381"/>
      <c r="BY150" s="381"/>
      <c r="BZ150" s="381"/>
      <c r="CA150" s="381"/>
      <c r="CB150" s="381"/>
      <c r="CC150" s="381"/>
      <c r="CD150" s="381"/>
      <c r="CE150" s="381"/>
      <c r="CF150" s="381"/>
      <c r="CG150" s="381"/>
      <c r="CH150" s="381"/>
      <c r="CI150" s="381"/>
      <c r="CJ150" s="381"/>
      <c r="CK150" s="381"/>
      <c r="CL150" s="381"/>
      <c r="CM150" s="381"/>
      <c r="CN150" s="381"/>
      <c r="CO150" s="381"/>
      <c r="CP150" s="381"/>
      <c r="CQ150" s="381"/>
      <c r="CR150" s="381"/>
      <c r="CS150" s="381"/>
      <c r="CT150" s="381"/>
      <c r="CU150" s="381"/>
      <c r="CV150" s="381"/>
      <c r="CW150" s="381"/>
      <c r="CX150" s="381"/>
      <c r="CY150" s="381"/>
      <c r="CZ150" s="381"/>
      <c r="DA150" s="381"/>
      <c r="DB150" s="381"/>
      <c r="DC150" s="381"/>
      <c r="DD150" s="381"/>
      <c r="DE150" s="381"/>
      <c r="DF150" s="381"/>
      <c r="DG150" s="381"/>
      <c r="DH150" s="381"/>
      <c r="DI150" s="381"/>
      <c r="DJ150" s="381"/>
      <c r="DK150" s="381"/>
      <c r="DL150" s="381"/>
      <c r="DM150" s="381"/>
      <c r="DN150" s="381"/>
      <c r="DO150" s="381"/>
      <c r="DP150" s="381"/>
      <c r="DQ150" s="381"/>
      <c r="DR150" s="381"/>
      <c r="DS150" s="381"/>
      <c r="DT150" s="381"/>
      <c r="DU150" s="381"/>
      <c r="DV150" s="381"/>
      <c r="DW150" s="381"/>
      <c r="DX150" s="381"/>
      <c r="DY150" s="381"/>
      <c r="DZ150" s="381"/>
      <c r="EA150" s="381"/>
      <c r="EB150" s="381"/>
      <c r="EC150" s="381"/>
      <c r="ED150" s="381"/>
      <c r="EE150" s="381"/>
      <c r="EF150" s="381"/>
      <c r="EG150" s="381"/>
      <c r="EH150" s="381"/>
      <c r="EI150" s="381"/>
      <c r="EJ150" s="381"/>
      <c r="EK150" s="381"/>
      <c r="EL150" s="381"/>
      <c r="EM150" s="381"/>
      <c r="EN150" s="381"/>
      <c r="EO150" s="381"/>
      <c r="EP150" s="381"/>
      <c r="EQ150" s="381"/>
      <c r="ER150" s="381"/>
    </row>
    <row r="151" spans="24:148">
      <c r="X151" s="381"/>
      <c r="Y151" s="381"/>
      <c r="Z151" s="381"/>
      <c r="AA151" s="381"/>
      <c r="AB151" s="381"/>
      <c r="AC151" s="381"/>
      <c r="AD151" s="381"/>
      <c r="AE151" s="381"/>
      <c r="AF151" s="381"/>
      <c r="AG151" s="381"/>
      <c r="AH151" s="381"/>
      <c r="AI151" s="381"/>
      <c r="AJ151" s="381"/>
      <c r="AK151" s="381"/>
      <c r="AL151" s="381"/>
      <c r="AM151" s="381"/>
      <c r="AN151" s="381"/>
      <c r="AO151" s="381"/>
      <c r="AP151" s="381"/>
      <c r="AQ151" s="381"/>
      <c r="AR151" s="381"/>
      <c r="AS151" s="381"/>
      <c r="AT151" s="381"/>
      <c r="AU151" s="381"/>
      <c r="AV151" s="381"/>
      <c r="AW151" s="381"/>
      <c r="AX151" s="381"/>
      <c r="AY151" s="381"/>
      <c r="AZ151" s="381"/>
      <c r="BA151" s="381"/>
      <c r="BB151" s="381"/>
      <c r="BC151" s="381"/>
      <c r="BD151" s="381"/>
      <c r="BE151" s="381"/>
      <c r="BF151" s="381"/>
      <c r="BG151" s="381"/>
      <c r="BH151" s="381"/>
      <c r="BI151" s="381"/>
      <c r="BJ151" s="381"/>
      <c r="BK151" s="381"/>
      <c r="BL151" s="381"/>
      <c r="BM151" s="381"/>
      <c r="BN151" s="381"/>
      <c r="BO151" s="381"/>
      <c r="BP151" s="381"/>
      <c r="BQ151" s="381"/>
      <c r="BR151" s="381"/>
      <c r="BS151" s="381"/>
      <c r="BT151" s="381"/>
      <c r="BU151" s="381"/>
      <c r="BV151" s="381"/>
      <c r="BW151" s="381"/>
      <c r="BX151" s="381"/>
      <c r="BY151" s="381"/>
      <c r="BZ151" s="381"/>
      <c r="CA151" s="381"/>
      <c r="CB151" s="381"/>
      <c r="CC151" s="381"/>
      <c r="CD151" s="381"/>
      <c r="CE151" s="381"/>
      <c r="CF151" s="381"/>
      <c r="CG151" s="381"/>
      <c r="CH151" s="381"/>
      <c r="CI151" s="381"/>
      <c r="CJ151" s="381"/>
      <c r="CK151" s="381"/>
      <c r="CL151" s="381"/>
      <c r="CM151" s="381"/>
      <c r="CN151" s="381"/>
      <c r="CO151" s="381"/>
      <c r="CP151" s="381"/>
      <c r="CQ151" s="381"/>
      <c r="CR151" s="381"/>
      <c r="CS151" s="381"/>
      <c r="CT151" s="381"/>
      <c r="CU151" s="381"/>
      <c r="CV151" s="381"/>
      <c r="CW151" s="381"/>
      <c r="CX151" s="381"/>
      <c r="CY151" s="381"/>
      <c r="CZ151" s="381"/>
      <c r="DA151" s="381"/>
      <c r="DB151" s="381"/>
      <c r="DC151" s="381"/>
      <c r="DD151" s="381"/>
      <c r="DE151" s="381"/>
      <c r="DF151" s="381"/>
      <c r="DG151" s="381"/>
      <c r="DH151" s="381"/>
      <c r="DI151" s="381"/>
      <c r="DJ151" s="381"/>
      <c r="DK151" s="381"/>
      <c r="DL151" s="381"/>
      <c r="DM151" s="381"/>
      <c r="DN151" s="381"/>
      <c r="DO151" s="381"/>
      <c r="DP151" s="381"/>
      <c r="DQ151" s="381"/>
      <c r="DR151" s="381"/>
      <c r="DS151" s="381"/>
      <c r="DT151" s="381"/>
      <c r="DU151" s="381"/>
      <c r="DV151" s="381"/>
      <c r="DW151" s="381"/>
      <c r="DX151" s="381"/>
      <c r="DY151" s="381"/>
      <c r="DZ151" s="381"/>
      <c r="EA151" s="381"/>
      <c r="EB151" s="381"/>
      <c r="EC151" s="381"/>
      <c r="ED151" s="381"/>
      <c r="EE151" s="381"/>
      <c r="EF151" s="381"/>
      <c r="EG151" s="381"/>
      <c r="EH151" s="381"/>
      <c r="EI151" s="381"/>
      <c r="EJ151" s="381"/>
      <c r="EK151" s="381"/>
      <c r="EL151" s="381"/>
      <c r="EM151" s="381"/>
      <c r="EN151" s="381"/>
      <c r="EO151" s="381"/>
      <c r="EP151" s="381"/>
      <c r="EQ151" s="381"/>
      <c r="ER151" s="381"/>
    </row>
    <row r="152" spans="24:148">
      <c r="X152" s="381"/>
      <c r="Y152" s="381"/>
      <c r="Z152" s="381"/>
      <c r="AA152" s="381"/>
      <c r="AB152" s="381"/>
      <c r="AC152" s="381"/>
      <c r="AD152" s="381"/>
      <c r="AE152" s="381"/>
      <c r="AF152" s="381"/>
      <c r="AG152" s="381"/>
      <c r="AH152" s="381"/>
      <c r="AI152" s="381"/>
      <c r="AJ152" s="381"/>
      <c r="AK152" s="381"/>
      <c r="AL152" s="381"/>
      <c r="AM152" s="381"/>
      <c r="AN152" s="381"/>
      <c r="AO152" s="381"/>
      <c r="AP152" s="381"/>
      <c r="AQ152" s="381"/>
      <c r="AR152" s="381"/>
      <c r="AS152" s="381"/>
      <c r="AT152" s="381"/>
      <c r="AU152" s="381"/>
      <c r="AV152" s="381"/>
      <c r="AW152" s="381"/>
      <c r="AX152" s="381"/>
      <c r="AY152" s="381"/>
      <c r="AZ152" s="381"/>
      <c r="BA152" s="381"/>
      <c r="BB152" s="381"/>
      <c r="BC152" s="381"/>
      <c r="BD152" s="381"/>
      <c r="BE152" s="381"/>
      <c r="BF152" s="381"/>
      <c r="BG152" s="381"/>
      <c r="BH152" s="381"/>
      <c r="BI152" s="381"/>
      <c r="BJ152" s="381"/>
      <c r="BK152" s="381"/>
      <c r="BL152" s="381"/>
      <c r="BM152" s="381"/>
      <c r="BN152" s="381"/>
      <c r="BO152" s="381"/>
      <c r="BP152" s="381"/>
      <c r="BQ152" s="381"/>
      <c r="BR152" s="381"/>
      <c r="BS152" s="381"/>
      <c r="BT152" s="381"/>
      <c r="BU152" s="381"/>
      <c r="BV152" s="381"/>
      <c r="BW152" s="381"/>
      <c r="BX152" s="381"/>
      <c r="BY152" s="381"/>
      <c r="BZ152" s="381"/>
      <c r="CA152" s="381"/>
      <c r="CB152" s="381"/>
      <c r="CC152" s="381"/>
      <c r="CD152" s="381"/>
      <c r="CE152" s="381"/>
      <c r="CF152" s="381"/>
      <c r="CG152" s="381"/>
      <c r="CH152" s="381"/>
      <c r="CI152" s="381"/>
      <c r="CJ152" s="381"/>
      <c r="CK152" s="381"/>
      <c r="CL152" s="381"/>
      <c r="CM152" s="381"/>
      <c r="CN152" s="381"/>
      <c r="CO152" s="381"/>
      <c r="CP152" s="381"/>
      <c r="CQ152" s="381"/>
      <c r="CR152" s="381"/>
      <c r="CS152" s="381"/>
      <c r="CT152" s="381"/>
      <c r="CU152" s="381"/>
      <c r="CV152" s="381"/>
      <c r="CW152" s="381"/>
      <c r="CX152" s="381"/>
      <c r="CY152" s="381"/>
      <c r="CZ152" s="381"/>
      <c r="DA152" s="381"/>
      <c r="DB152" s="381"/>
      <c r="DC152" s="381"/>
      <c r="DD152" s="381"/>
      <c r="DE152" s="381"/>
      <c r="DF152" s="381"/>
      <c r="DG152" s="381"/>
      <c r="DH152" s="381"/>
      <c r="DI152" s="381"/>
      <c r="DJ152" s="381"/>
      <c r="DK152" s="381"/>
      <c r="DL152" s="381"/>
      <c r="DM152" s="381"/>
      <c r="DN152" s="381"/>
      <c r="DO152" s="381"/>
      <c r="DP152" s="381"/>
      <c r="DQ152" s="381"/>
      <c r="DR152" s="381"/>
      <c r="DS152" s="381"/>
      <c r="DT152" s="381"/>
      <c r="DU152" s="381"/>
      <c r="DV152" s="381"/>
      <c r="DW152" s="381"/>
      <c r="DX152" s="381"/>
      <c r="DY152" s="381"/>
      <c r="DZ152" s="381"/>
      <c r="EA152" s="381"/>
      <c r="EB152" s="381"/>
      <c r="EC152" s="381"/>
      <c r="ED152" s="381"/>
      <c r="EE152" s="381"/>
      <c r="EF152" s="381"/>
      <c r="EG152" s="381"/>
      <c r="EH152" s="381"/>
      <c r="EI152" s="381"/>
      <c r="EJ152" s="381"/>
      <c r="EK152" s="381"/>
      <c r="EL152" s="381"/>
      <c r="EM152" s="381"/>
      <c r="EN152" s="381"/>
      <c r="EO152" s="381"/>
      <c r="EP152" s="381"/>
      <c r="EQ152" s="381"/>
      <c r="ER152" s="381"/>
    </row>
    <row r="153" spans="24:148">
      <c r="X153" s="381"/>
      <c r="Y153" s="381"/>
      <c r="Z153" s="381"/>
      <c r="AA153" s="381"/>
      <c r="AB153" s="381"/>
      <c r="AC153" s="381"/>
      <c r="AD153" s="381"/>
      <c r="AE153" s="381"/>
      <c r="AF153" s="381"/>
      <c r="AG153" s="381"/>
      <c r="AH153" s="381"/>
      <c r="AI153" s="381"/>
      <c r="AJ153" s="381"/>
      <c r="AK153" s="381"/>
      <c r="AL153" s="381"/>
      <c r="AM153" s="381"/>
      <c r="AN153" s="381"/>
      <c r="AO153" s="381"/>
      <c r="AP153" s="381"/>
      <c r="AQ153" s="381"/>
      <c r="AR153" s="381"/>
      <c r="AS153" s="381"/>
      <c r="AT153" s="381"/>
      <c r="AU153" s="381"/>
      <c r="AV153" s="381"/>
      <c r="AW153" s="381"/>
      <c r="AX153" s="381"/>
      <c r="AY153" s="381"/>
      <c r="AZ153" s="381"/>
      <c r="BA153" s="381"/>
      <c r="BB153" s="381"/>
      <c r="BC153" s="381"/>
      <c r="BD153" s="381"/>
      <c r="BE153" s="381"/>
      <c r="BF153" s="381"/>
      <c r="BG153" s="381"/>
      <c r="BH153" s="381"/>
      <c r="BI153" s="381"/>
      <c r="BJ153" s="381"/>
      <c r="BK153" s="381"/>
      <c r="BL153" s="381"/>
      <c r="BM153" s="381"/>
      <c r="BN153" s="381"/>
      <c r="BO153" s="381"/>
      <c r="BP153" s="381"/>
      <c r="BQ153" s="381"/>
      <c r="BR153" s="381"/>
      <c r="BS153" s="381"/>
      <c r="BT153" s="381"/>
      <c r="BU153" s="381"/>
      <c r="BV153" s="381"/>
      <c r="BW153" s="381"/>
      <c r="BX153" s="381"/>
      <c r="BY153" s="381"/>
      <c r="BZ153" s="381"/>
      <c r="CA153" s="381"/>
      <c r="CB153" s="381"/>
      <c r="CC153" s="381"/>
      <c r="CD153" s="381"/>
      <c r="CE153" s="381"/>
      <c r="CF153" s="381"/>
      <c r="CG153" s="381"/>
      <c r="CH153" s="381"/>
      <c r="CI153" s="381"/>
      <c r="CJ153" s="381"/>
      <c r="CK153" s="381"/>
      <c r="CL153" s="381"/>
      <c r="CM153" s="381"/>
      <c r="CN153" s="381"/>
      <c r="CO153" s="381"/>
      <c r="CP153" s="381"/>
      <c r="CQ153" s="381"/>
      <c r="CR153" s="381"/>
      <c r="CS153" s="381"/>
      <c r="CT153" s="381"/>
      <c r="CU153" s="381"/>
      <c r="CV153" s="381"/>
      <c r="CW153" s="381"/>
      <c r="CX153" s="381"/>
      <c r="CY153" s="381"/>
      <c r="CZ153" s="381"/>
      <c r="DA153" s="381"/>
      <c r="DB153" s="381"/>
      <c r="DC153" s="381"/>
      <c r="DD153" s="381"/>
      <c r="DE153" s="381"/>
      <c r="DF153" s="381"/>
      <c r="DG153" s="381"/>
      <c r="DH153" s="381"/>
      <c r="DI153" s="381"/>
      <c r="DJ153" s="381"/>
      <c r="DK153" s="381"/>
      <c r="DL153" s="381"/>
      <c r="DM153" s="381"/>
      <c r="DN153" s="381"/>
      <c r="DO153" s="381"/>
      <c r="DP153" s="381"/>
      <c r="DQ153" s="381"/>
      <c r="DR153" s="381"/>
      <c r="DS153" s="381"/>
      <c r="DT153" s="381"/>
      <c r="DU153" s="381"/>
      <c r="DV153" s="381"/>
      <c r="DW153" s="381"/>
      <c r="DX153" s="381"/>
      <c r="DY153" s="381"/>
      <c r="DZ153" s="381"/>
      <c r="EA153" s="381"/>
      <c r="EB153" s="381"/>
      <c r="EC153" s="381"/>
      <c r="ED153" s="381"/>
      <c r="EE153" s="381"/>
      <c r="EF153" s="381"/>
      <c r="EG153" s="381"/>
      <c r="EH153" s="381"/>
      <c r="EI153" s="381"/>
      <c r="EJ153" s="381"/>
      <c r="EK153" s="381"/>
      <c r="EL153" s="381"/>
      <c r="EM153" s="381"/>
      <c r="EN153" s="381"/>
      <c r="EO153" s="381"/>
      <c r="EP153" s="381"/>
      <c r="EQ153" s="381"/>
      <c r="ER153" s="381"/>
    </row>
    <row r="154" spans="24:148">
      <c r="X154" s="381"/>
      <c r="Y154" s="381"/>
      <c r="Z154" s="381"/>
      <c r="AA154" s="381"/>
      <c r="AB154" s="381"/>
      <c r="AC154" s="381"/>
      <c r="AD154" s="381"/>
      <c r="AE154" s="381"/>
      <c r="AF154" s="381"/>
      <c r="AG154" s="381"/>
      <c r="AH154" s="381"/>
      <c r="AI154" s="381"/>
      <c r="AJ154" s="381"/>
      <c r="AK154" s="381"/>
      <c r="AL154" s="381"/>
      <c r="AM154" s="381"/>
      <c r="AN154" s="381"/>
      <c r="AO154" s="381"/>
      <c r="AP154" s="381"/>
      <c r="AQ154" s="381"/>
      <c r="AR154" s="381"/>
      <c r="AS154" s="381"/>
      <c r="AT154" s="381"/>
      <c r="AU154" s="381"/>
      <c r="AV154" s="381"/>
      <c r="AW154" s="381"/>
      <c r="AX154" s="381"/>
      <c r="AY154" s="381"/>
      <c r="AZ154" s="381"/>
      <c r="BA154" s="381"/>
      <c r="BB154" s="381"/>
      <c r="BC154" s="381"/>
      <c r="BD154" s="381"/>
      <c r="BE154" s="381"/>
      <c r="BF154" s="381"/>
      <c r="BG154" s="381"/>
      <c r="BH154" s="381"/>
      <c r="BI154" s="381"/>
      <c r="BJ154" s="381"/>
      <c r="BK154" s="381"/>
      <c r="BL154" s="381"/>
      <c r="BM154" s="381"/>
      <c r="BN154" s="381"/>
      <c r="BO154" s="381"/>
      <c r="BP154" s="381"/>
      <c r="BQ154" s="381"/>
      <c r="BR154" s="381"/>
      <c r="BS154" s="381"/>
      <c r="BT154" s="381"/>
      <c r="BU154" s="381"/>
      <c r="BV154" s="381"/>
      <c r="BW154" s="381"/>
      <c r="BX154" s="381"/>
      <c r="BY154" s="381"/>
      <c r="BZ154" s="381"/>
      <c r="CA154" s="381"/>
      <c r="CB154" s="381"/>
      <c r="CC154" s="381"/>
      <c r="CD154" s="381"/>
      <c r="CE154" s="381"/>
      <c r="CF154" s="381"/>
      <c r="CG154" s="381"/>
      <c r="CH154" s="381"/>
      <c r="CI154" s="381"/>
      <c r="CJ154" s="381"/>
      <c r="CK154" s="381"/>
      <c r="CL154" s="381"/>
      <c r="CM154" s="381"/>
      <c r="CN154" s="381"/>
      <c r="CO154" s="381"/>
      <c r="CP154" s="381"/>
      <c r="CQ154" s="381"/>
      <c r="CR154" s="381"/>
      <c r="CS154" s="381"/>
      <c r="CT154" s="381"/>
      <c r="CU154" s="381"/>
      <c r="CV154" s="381"/>
      <c r="CW154" s="381"/>
      <c r="CX154" s="381"/>
      <c r="CY154" s="381"/>
      <c r="CZ154" s="381"/>
      <c r="DA154" s="381"/>
      <c r="DB154" s="381"/>
      <c r="DC154" s="381"/>
      <c r="DD154" s="381"/>
      <c r="DE154" s="381"/>
      <c r="DF154" s="381"/>
      <c r="DG154" s="381"/>
      <c r="DH154" s="381"/>
      <c r="DI154" s="381"/>
      <c r="DJ154" s="381"/>
      <c r="DK154" s="381"/>
      <c r="DL154" s="381"/>
      <c r="DM154" s="381"/>
      <c r="DN154" s="381"/>
      <c r="DO154" s="381"/>
      <c r="DP154" s="381"/>
      <c r="DQ154" s="381"/>
      <c r="DR154" s="381"/>
      <c r="DS154" s="381"/>
      <c r="DT154" s="381"/>
      <c r="DU154" s="381"/>
      <c r="DV154" s="381"/>
      <c r="DW154" s="381"/>
      <c r="DX154" s="381"/>
      <c r="DY154" s="381"/>
      <c r="DZ154" s="381"/>
      <c r="EA154" s="381"/>
      <c r="EB154" s="381"/>
      <c r="EC154" s="381"/>
      <c r="ED154" s="381"/>
      <c r="EE154" s="381"/>
      <c r="EF154" s="381"/>
      <c r="EG154" s="381"/>
      <c r="EH154" s="381"/>
      <c r="EI154" s="381"/>
      <c r="EJ154" s="381"/>
      <c r="EK154" s="381"/>
      <c r="EL154" s="381"/>
      <c r="EM154" s="381"/>
      <c r="EN154" s="381"/>
      <c r="EO154" s="381"/>
      <c r="EP154" s="381"/>
      <c r="EQ154" s="381"/>
      <c r="ER154" s="381"/>
    </row>
    <row r="155" spans="24:148">
      <c r="X155" s="381"/>
      <c r="Y155" s="381"/>
      <c r="Z155" s="381"/>
      <c r="AA155" s="381"/>
      <c r="AB155" s="381"/>
      <c r="AC155" s="381"/>
      <c r="AD155" s="381"/>
      <c r="AE155" s="381"/>
      <c r="AF155" s="381"/>
      <c r="AG155" s="381"/>
      <c r="AH155" s="381"/>
      <c r="AI155" s="381"/>
      <c r="AJ155" s="381"/>
      <c r="AK155" s="381"/>
      <c r="AL155" s="381"/>
      <c r="AM155" s="381"/>
      <c r="AN155" s="381"/>
      <c r="AO155" s="381"/>
      <c r="AP155" s="381"/>
      <c r="AQ155" s="381"/>
      <c r="AR155" s="381"/>
      <c r="AS155" s="381"/>
      <c r="AT155" s="381"/>
      <c r="AU155" s="381"/>
      <c r="AV155" s="381"/>
      <c r="AW155" s="381"/>
      <c r="AX155" s="381"/>
      <c r="AY155" s="381"/>
      <c r="AZ155" s="381"/>
      <c r="BA155" s="381"/>
      <c r="BB155" s="381"/>
      <c r="BC155" s="381"/>
      <c r="BD155" s="381"/>
      <c r="BE155" s="381"/>
      <c r="BF155" s="381"/>
      <c r="BG155" s="381"/>
      <c r="BH155" s="381"/>
      <c r="BI155" s="381"/>
      <c r="BJ155" s="381"/>
      <c r="BK155" s="381"/>
      <c r="BL155" s="381"/>
      <c r="BM155" s="381"/>
      <c r="BN155" s="381"/>
      <c r="BO155" s="381"/>
      <c r="BP155" s="381"/>
      <c r="BQ155" s="381"/>
      <c r="BR155" s="381"/>
      <c r="BS155" s="381"/>
      <c r="BT155" s="381"/>
      <c r="BU155" s="381"/>
      <c r="BV155" s="381"/>
      <c r="BW155" s="381"/>
      <c r="BX155" s="381"/>
      <c r="BY155" s="381"/>
      <c r="BZ155" s="381"/>
      <c r="CA155" s="381"/>
      <c r="CB155" s="381"/>
      <c r="CC155" s="381"/>
      <c r="CD155" s="381"/>
      <c r="CE155" s="381"/>
      <c r="CF155" s="381"/>
      <c r="CG155" s="381"/>
      <c r="CH155" s="381"/>
      <c r="CI155" s="381"/>
      <c r="CJ155" s="381"/>
      <c r="CK155" s="381"/>
      <c r="CL155" s="381"/>
      <c r="CM155" s="381"/>
      <c r="CN155" s="381"/>
      <c r="CO155" s="381"/>
      <c r="CP155" s="381"/>
      <c r="CQ155" s="381"/>
      <c r="CR155" s="381"/>
      <c r="CS155" s="381"/>
      <c r="CT155" s="381"/>
      <c r="CU155" s="381"/>
      <c r="CV155" s="381"/>
      <c r="CW155" s="381"/>
      <c r="CX155" s="381"/>
      <c r="CY155" s="381"/>
      <c r="CZ155" s="381"/>
      <c r="DA155" s="381"/>
      <c r="DB155" s="381"/>
      <c r="DC155" s="381"/>
      <c r="DD155" s="381"/>
      <c r="DE155" s="381"/>
      <c r="DF155" s="381"/>
      <c r="DG155" s="381"/>
      <c r="DH155" s="381"/>
      <c r="DI155" s="381"/>
      <c r="DJ155" s="381"/>
      <c r="DK155" s="381"/>
      <c r="DL155" s="381"/>
      <c r="DM155" s="381"/>
      <c r="DN155" s="381"/>
      <c r="DO155" s="381"/>
      <c r="DP155" s="381"/>
      <c r="DQ155" s="381"/>
      <c r="DR155" s="381"/>
      <c r="DS155" s="381"/>
      <c r="DT155" s="381"/>
      <c r="DU155" s="381"/>
      <c r="DV155" s="381"/>
      <c r="DW155" s="381"/>
      <c r="DX155" s="381"/>
      <c r="DY155" s="381"/>
      <c r="DZ155" s="381"/>
      <c r="EA155" s="381"/>
      <c r="EB155" s="381"/>
      <c r="EC155" s="381"/>
      <c r="ED155" s="381"/>
      <c r="EE155" s="381"/>
      <c r="EF155" s="381"/>
      <c r="EG155" s="381"/>
      <c r="EH155" s="381"/>
      <c r="EI155" s="381"/>
      <c r="EJ155" s="381"/>
      <c r="EK155" s="381"/>
      <c r="EL155" s="381"/>
      <c r="EM155" s="381"/>
      <c r="EN155" s="381"/>
      <c r="EO155" s="381"/>
      <c r="EP155" s="381"/>
      <c r="EQ155" s="381"/>
      <c r="ER155" s="381"/>
    </row>
    <row r="156" spans="24:148">
      <c r="X156" s="381"/>
      <c r="Y156" s="381"/>
      <c r="Z156" s="381"/>
      <c r="AA156" s="381"/>
      <c r="AB156" s="381"/>
      <c r="AC156" s="381"/>
      <c r="AD156" s="381"/>
      <c r="AE156" s="381"/>
      <c r="AF156" s="381"/>
      <c r="AG156" s="381"/>
      <c r="AH156" s="381"/>
      <c r="AI156" s="381"/>
      <c r="AJ156" s="381"/>
      <c r="AK156" s="381"/>
      <c r="AL156" s="381"/>
      <c r="AM156" s="381"/>
      <c r="AN156" s="381"/>
      <c r="AO156" s="381"/>
      <c r="AP156" s="381"/>
      <c r="AQ156" s="381"/>
      <c r="AR156" s="381"/>
      <c r="AS156" s="381"/>
      <c r="AT156" s="381"/>
      <c r="AU156" s="381"/>
      <c r="AV156" s="381"/>
      <c r="AW156" s="381"/>
      <c r="AX156" s="381"/>
      <c r="AY156" s="381"/>
      <c r="AZ156" s="381"/>
      <c r="BA156" s="381"/>
      <c r="BB156" s="381"/>
      <c r="BC156" s="381"/>
      <c r="BD156" s="381"/>
      <c r="BE156" s="381"/>
      <c r="BF156" s="381"/>
      <c r="BG156" s="381"/>
      <c r="BH156" s="381"/>
      <c r="BI156" s="381"/>
      <c r="BJ156" s="381"/>
      <c r="BK156" s="381"/>
      <c r="BL156" s="381"/>
      <c r="BM156" s="381"/>
      <c r="BN156" s="381"/>
      <c r="BO156" s="381"/>
      <c r="BP156" s="381"/>
      <c r="BQ156" s="381"/>
      <c r="BR156" s="381"/>
      <c r="BS156" s="381"/>
      <c r="BT156" s="381"/>
      <c r="BU156" s="381"/>
      <c r="BV156" s="381"/>
      <c r="BW156" s="381"/>
      <c r="BX156" s="381"/>
      <c r="BY156" s="381"/>
      <c r="BZ156" s="381"/>
      <c r="CA156" s="381"/>
      <c r="CB156" s="381"/>
      <c r="CC156" s="381"/>
      <c r="CD156" s="381"/>
      <c r="CE156" s="381"/>
      <c r="CF156" s="381"/>
      <c r="CG156" s="381"/>
      <c r="CH156" s="381"/>
      <c r="CI156" s="381"/>
      <c r="CJ156" s="381"/>
      <c r="CK156" s="381"/>
      <c r="CL156" s="381"/>
      <c r="CM156" s="381"/>
      <c r="CN156" s="381"/>
      <c r="CO156" s="381"/>
      <c r="CP156" s="381"/>
      <c r="CQ156" s="381"/>
      <c r="CR156" s="381"/>
      <c r="CS156" s="381"/>
      <c r="CT156" s="381"/>
      <c r="CU156" s="381"/>
      <c r="CV156" s="381"/>
      <c r="CW156" s="381"/>
      <c r="CX156" s="381"/>
      <c r="CY156" s="381"/>
      <c r="CZ156" s="381"/>
      <c r="DA156" s="381"/>
      <c r="DB156" s="381"/>
      <c r="DC156" s="381"/>
      <c r="DD156" s="381"/>
      <c r="DE156" s="381"/>
      <c r="DF156" s="381"/>
      <c r="DG156" s="381"/>
      <c r="DH156" s="381"/>
      <c r="DI156" s="381"/>
      <c r="DJ156" s="381"/>
      <c r="DK156" s="381"/>
      <c r="DL156" s="381"/>
      <c r="DM156" s="381"/>
      <c r="DN156" s="381"/>
      <c r="DO156" s="381"/>
      <c r="DP156" s="381"/>
      <c r="DQ156" s="381"/>
      <c r="DR156" s="381"/>
      <c r="DS156" s="381"/>
      <c r="DT156" s="381"/>
      <c r="DU156" s="381"/>
      <c r="DV156" s="381"/>
      <c r="DW156" s="381"/>
      <c r="DX156" s="381"/>
      <c r="DY156" s="381"/>
      <c r="DZ156" s="381"/>
      <c r="EA156" s="381"/>
      <c r="EB156" s="381"/>
      <c r="EC156" s="381"/>
      <c r="ED156" s="381"/>
      <c r="EE156" s="381"/>
      <c r="EF156" s="381"/>
      <c r="EG156" s="381"/>
      <c r="EH156" s="381"/>
      <c r="EI156" s="381"/>
      <c r="EJ156" s="381"/>
      <c r="EK156" s="381"/>
      <c r="EL156" s="381"/>
      <c r="EM156" s="381"/>
      <c r="EN156" s="381"/>
      <c r="EO156" s="381"/>
      <c r="EP156" s="381"/>
      <c r="EQ156" s="381"/>
      <c r="ER156" s="381"/>
    </row>
    <row r="157" spans="24:148">
      <c r="X157" s="381"/>
      <c r="Y157" s="381"/>
      <c r="Z157" s="381"/>
      <c r="AA157" s="381"/>
      <c r="AB157" s="381"/>
      <c r="AC157" s="381"/>
      <c r="AD157" s="381"/>
      <c r="AE157" s="381"/>
      <c r="AF157" s="381"/>
      <c r="AG157" s="381"/>
      <c r="AH157" s="381"/>
      <c r="AI157" s="381"/>
      <c r="AJ157" s="381"/>
      <c r="AK157" s="381"/>
      <c r="AL157" s="381"/>
      <c r="AM157" s="381"/>
      <c r="AN157" s="381"/>
      <c r="AO157" s="381"/>
      <c r="AP157" s="381"/>
      <c r="AQ157" s="381"/>
      <c r="AR157" s="381"/>
      <c r="AS157" s="381"/>
      <c r="AT157" s="381"/>
      <c r="AU157" s="381"/>
      <c r="AV157" s="381"/>
      <c r="AW157" s="381"/>
      <c r="AX157" s="381"/>
      <c r="AY157" s="381"/>
      <c r="AZ157" s="381"/>
      <c r="BA157" s="381"/>
      <c r="BB157" s="381"/>
      <c r="BC157" s="381"/>
      <c r="BD157" s="381"/>
      <c r="BE157" s="381"/>
      <c r="BF157" s="381"/>
      <c r="BG157" s="381"/>
      <c r="BH157" s="381"/>
      <c r="BI157" s="381"/>
      <c r="BJ157" s="381"/>
      <c r="BK157" s="381"/>
      <c r="BL157" s="381"/>
      <c r="BM157" s="381"/>
      <c r="BN157" s="381"/>
      <c r="BO157" s="381"/>
      <c r="BP157" s="381"/>
      <c r="BQ157" s="381"/>
      <c r="BR157" s="381"/>
      <c r="BS157" s="381"/>
      <c r="BT157" s="381"/>
      <c r="BU157" s="381"/>
      <c r="BV157" s="381"/>
      <c r="BW157" s="381"/>
      <c r="BX157" s="381"/>
      <c r="BY157" s="381"/>
      <c r="BZ157" s="381"/>
      <c r="CA157" s="381"/>
      <c r="CB157" s="381"/>
      <c r="CC157" s="381"/>
      <c r="CD157" s="381"/>
      <c r="CE157" s="381"/>
      <c r="CF157" s="381"/>
      <c r="CG157" s="381"/>
      <c r="CH157" s="381"/>
      <c r="CI157" s="381"/>
      <c r="CJ157" s="381"/>
      <c r="CK157" s="381"/>
      <c r="CL157" s="381"/>
      <c r="CM157" s="381"/>
      <c r="CN157" s="381"/>
      <c r="CO157" s="381"/>
      <c r="CP157" s="381"/>
      <c r="CQ157" s="381"/>
      <c r="CR157" s="381"/>
      <c r="CS157" s="381"/>
      <c r="CT157" s="381"/>
      <c r="CU157" s="381"/>
      <c r="CV157" s="381"/>
      <c r="CW157" s="381"/>
      <c r="CX157" s="381"/>
      <c r="CY157" s="381"/>
      <c r="CZ157" s="381"/>
      <c r="DA157" s="381"/>
      <c r="DB157" s="381"/>
      <c r="DC157" s="381"/>
      <c r="DD157" s="381"/>
      <c r="DE157" s="381"/>
      <c r="DF157" s="381"/>
      <c r="DG157" s="381"/>
      <c r="DH157" s="381"/>
      <c r="DI157" s="381"/>
      <c r="DJ157" s="381"/>
      <c r="DK157" s="381"/>
      <c r="DL157" s="381"/>
      <c r="DM157" s="381"/>
      <c r="DN157" s="381"/>
      <c r="DO157" s="381"/>
      <c r="DP157" s="381"/>
      <c r="DQ157" s="381"/>
      <c r="DR157" s="381"/>
      <c r="DS157" s="381"/>
      <c r="DT157" s="381"/>
      <c r="DU157" s="381"/>
      <c r="DV157" s="381"/>
      <c r="DW157" s="381"/>
      <c r="DX157" s="381"/>
      <c r="DY157" s="381"/>
      <c r="DZ157" s="381"/>
      <c r="EA157" s="381"/>
      <c r="EB157" s="381"/>
      <c r="EC157" s="381"/>
      <c r="ED157" s="381"/>
      <c r="EE157" s="381"/>
      <c r="EF157" s="381"/>
      <c r="EG157" s="381"/>
      <c r="EH157" s="381"/>
      <c r="EI157" s="381"/>
      <c r="EJ157" s="381"/>
      <c r="EK157" s="381"/>
      <c r="EL157" s="381"/>
      <c r="EM157" s="381"/>
      <c r="EN157" s="381"/>
      <c r="EO157" s="381"/>
      <c r="EP157" s="381"/>
      <c r="EQ157" s="381"/>
      <c r="ER157" s="381"/>
    </row>
    <row r="158" spans="24:148">
      <c r="X158" s="381"/>
      <c r="Y158" s="381"/>
      <c r="Z158" s="381"/>
      <c r="AA158" s="381"/>
      <c r="AB158" s="381"/>
      <c r="AC158" s="381"/>
      <c r="AD158" s="381"/>
      <c r="AE158" s="381"/>
      <c r="AF158" s="381"/>
      <c r="AG158" s="381"/>
      <c r="AH158" s="381"/>
      <c r="AI158" s="381"/>
      <c r="AJ158" s="381"/>
      <c r="AK158" s="381"/>
      <c r="AL158" s="381"/>
      <c r="AM158" s="381"/>
      <c r="AN158" s="381"/>
      <c r="AO158" s="381"/>
      <c r="AP158" s="381"/>
      <c r="AQ158" s="381"/>
      <c r="AR158" s="381"/>
      <c r="AS158" s="381"/>
      <c r="AT158" s="381"/>
      <c r="AU158" s="381"/>
      <c r="AV158" s="381"/>
      <c r="AW158" s="381"/>
      <c r="AX158" s="381"/>
      <c r="AY158" s="381"/>
      <c r="AZ158" s="381"/>
      <c r="BA158" s="381"/>
      <c r="BB158" s="381"/>
      <c r="BC158" s="381"/>
      <c r="BD158" s="381"/>
      <c r="BE158" s="381"/>
      <c r="BF158" s="381"/>
      <c r="BG158" s="381"/>
      <c r="BH158" s="381"/>
      <c r="BI158" s="381"/>
      <c r="BJ158" s="381"/>
      <c r="BK158" s="381"/>
      <c r="BL158" s="381"/>
      <c r="BM158" s="381"/>
      <c r="BN158" s="381"/>
      <c r="BO158" s="381"/>
      <c r="BP158" s="381"/>
      <c r="BQ158" s="381"/>
      <c r="BR158" s="381"/>
      <c r="BS158" s="381"/>
      <c r="BT158" s="381"/>
      <c r="BU158" s="381"/>
      <c r="BV158" s="381"/>
      <c r="BW158" s="381"/>
      <c r="BX158" s="381"/>
      <c r="BY158" s="381"/>
      <c r="BZ158" s="381"/>
      <c r="CA158" s="381"/>
      <c r="CB158" s="381"/>
      <c r="CC158" s="381"/>
      <c r="CD158" s="381"/>
      <c r="CE158" s="381"/>
      <c r="CF158" s="381"/>
      <c r="CG158" s="381"/>
      <c r="CH158" s="381"/>
      <c r="CI158" s="381"/>
      <c r="CJ158" s="381"/>
      <c r="CK158" s="381"/>
      <c r="CL158" s="381"/>
      <c r="CM158" s="381"/>
      <c r="CN158" s="381"/>
      <c r="CO158" s="381"/>
      <c r="CP158" s="381"/>
      <c r="CQ158" s="381"/>
      <c r="CR158" s="381"/>
      <c r="CS158" s="381"/>
      <c r="CT158" s="381"/>
      <c r="CU158" s="381"/>
      <c r="CV158" s="381"/>
      <c r="CW158" s="381"/>
      <c r="CX158" s="381"/>
      <c r="CY158" s="381"/>
      <c r="CZ158" s="381"/>
      <c r="DA158" s="381"/>
      <c r="DB158" s="381"/>
      <c r="DC158" s="381"/>
      <c r="DD158" s="381"/>
      <c r="DE158" s="381"/>
      <c r="DF158" s="381"/>
      <c r="DG158" s="381"/>
      <c r="DH158" s="381"/>
      <c r="DI158" s="381"/>
      <c r="DJ158" s="381"/>
      <c r="DK158" s="381"/>
      <c r="DL158" s="381"/>
      <c r="DM158" s="381"/>
      <c r="DN158" s="381"/>
      <c r="DO158" s="381"/>
      <c r="DP158" s="381"/>
      <c r="DQ158" s="381"/>
      <c r="DR158" s="381"/>
      <c r="DS158" s="381"/>
      <c r="DT158" s="381"/>
      <c r="DU158" s="381"/>
      <c r="DV158" s="381"/>
      <c r="DW158" s="381"/>
      <c r="DX158" s="381"/>
      <c r="DY158" s="381"/>
      <c r="DZ158" s="381"/>
      <c r="EA158" s="381"/>
      <c r="EB158" s="381"/>
      <c r="EC158" s="381"/>
      <c r="ED158" s="381"/>
      <c r="EE158" s="381"/>
      <c r="EF158" s="381"/>
      <c r="EG158" s="381"/>
      <c r="EH158" s="381"/>
      <c r="EI158" s="381"/>
      <c r="EJ158" s="381"/>
      <c r="EK158" s="381"/>
      <c r="EL158" s="381"/>
      <c r="EM158" s="381"/>
      <c r="EN158" s="381"/>
      <c r="EO158" s="381"/>
      <c r="EP158" s="381"/>
      <c r="EQ158" s="381"/>
      <c r="ER158" s="381"/>
    </row>
    <row r="159" spans="24:148">
      <c r="X159" s="381"/>
      <c r="Y159" s="381"/>
      <c r="Z159" s="381"/>
      <c r="AA159" s="381"/>
      <c r="AB159" s="381"/>
      <c r="AC159" s="381"/>
      <c r="AD159" s="381"/>
      <c r="AE159" s="381"/>
      <c r="AF159" s="381"/>
      <c r="AG159" s="381"/>
      <c r="AH159" s="381"/>
      <c r="AI159" s="381"/>
      <c r="AJ159" s="381"/>
      <c r="AK159" s="381"/>
      <c r="AL159" s="381"/>
      <c r="AM159" s="381"/>
      <c r="AN159" s="381"/>
      <c r="AO159" s="381"/>
      <c r="AP159" s="381"/>
      <c r="AQ159" s="381"/>
      <c r="AR159" s="381"/>
      <c r="AS159" s="381"/>
      <c r="AT159" s="381"/>
      <c r="AU159" s="381"/>
      <c r="AV159" s="381"/>
      <c r="AW159" s="381"/>
      <c r="AX159" s="381"/>
      <c r="AY159" s="381"/>
      <c r="AZ159" s="381"/>
      <c r="BA159" s="381"/>
      <c r="BB159" s="381"/>
      <c r="BC159" s="381"/>
      <c r="BD159" s="381"/>
      <c r="BE159" s="381"/>
      <c r="BF159" s="381"/>
      <c r="BG159" s="381"/>
      <c r="BH159" s="381"/>
      <c r="BI159" s="381"/>
      <c r="BJ159" s="381"/>
      <c r="BK159" s="381"/>
      <c r="BL159" s="381"/>
      <c r="BM159" s="381"/>
      <c r="BN159" s="381"/>
      <c r="BO159" s="381"/>
      <c r="BP159" s="381"/>
      <c r="BQ159" s="381"/>
      <c r="BR159" s="381"/>
      <c r="BS159" s="381"/>
      <c r="BT159" s="381"/>
      <c r="BU159" s="381"/>
      <c r="BV159" s="381"/>
      <c r="BW159" s="381"/>
      <c r="BX159" s="381"/>
      <c r="BY159" s="381"/>
      <c r="BZ159" s="381"/>
      <c r="CA159" s="381"/>
      <c r="CB159" s="381"/>
      <c r="CC159" s="381"/>
      <c r="CD159" s="381"/>
      <c r="CE159" s="381"/>
      <c r="CF159" s="381"/>
      <c r="CG159" s="381"/>
      <c r="CH159" s="381"/>
      <c r="CI159" s="381"/>
      <c r="CJ159" s="381"/>
      <c r="CK159" s="381"/>
      <c r="CL159" s="381"/>
      <c r="CM159" s="381"/>
      <c r="CN159" s="381"/>
      <c r="CO159" s="381"/>
      <c r="CP159" s="381"/>
      <c r="CQ159" s="381"/>
      <c r="CR159" s="381"/>
      <c r="CS159" s="381"/>
      <c r="CT159" s="381"/>
      <c r="CU159" s="381"/>
      <c r="CV159" s="381"/>
      <c r="CW159" s="381"/>
      <c r="CX159" s="381"/>
      <c r="CY159" s="381"/>
      <c r="CZ159" s="381"/>
      <c r="DA159" s="381"/>
      <c r="DB159" s="381"/>
      <c r="DC159" s="381"/>
      <c r="DD159" s="381"/>
      <c r="DE159" s="381"/>
      <c r="DF159" s="381"/>
      <c r="DG159" s="381"/>
      <c r="DH159" s="381"/>
      <c r="DI159" s="381"/>
      <c r="DJ159" s="381"/>
      <c r="DK159" s="381"/>
      <c r="DL159" s="381"/>
      <c r="DM159" s="381"/>
      <c r="DN159" s="381"/>
      <c r="DO159" s="381"/>
      <c r="DP159" s="381"/>
      <c r="DQ159" s="381"/>
      <c r="DR159" s="381"/>
      <c r="DS159" s="381"/>
      <c r="DT159" s="381"/>
      <c r="DU159" s="381"/>
      <c r="DV159" s="381"/>
      <c r="DW159" s="381"/>
      <c r="DX159" s="381"/>
      <c r="DY159" s="381"/>
      <c r="DZ159" s="381"/>
      <c r="EA159" s="381"/>
      <c r="EB159" s="381"/>
      <c r="EC159" s="381"/>
      <c r="ED159" s="381"/>
      <c r="EE159" s="381"/>
      <c r="EF159" s="381"/>
      <c r="EG159" s="381"/>
      <c r="EH159" s="381"/>
      <c r="EI159" s="381"/>
      <c r="EJ159" s="381"/>
      <c r="EK159" s="381"/>
      <c r="EL159" s="381"/>
      <c r="EM159" s="381"/>
      <c r="EN159" s="381"/>
      <c r="EO159" s="381"/>
      <c r="EP159" s="381"/>
      <c r="EQ159" s="381"/>
      <c r="ER159" s="381"/>
    </row>
    <row r="160" spans="24:148">
      <c r="X160" s="381"/>
      <c r="Y160" s="381"/>
      <c r="Z160" s="381"/>
      <c r="AA160" s="381"/>
      <c r="AB160" s="381"/>
      <c r="AC160" s="381"/>
      <c r="AD160" s="381"/>
      <c r="AE160" s="381"/>
      <c r="AF160" s="381"/>
      <c r="AG160" s="381"/>
      <c r="AH160" s="381"/>
      <c r="AI160" s="381"/>
      <c r="AJ160" s="381"/>
      <c r="AK160" s="381"/>
      <c r="AL160" s="381"/>
      <c r="AM160" s="381"/>
      <c r="AN160" s="381"/>
      <c r="AO160" s="381"/>
      <c r="AP160" s="381"/>
      <c r="AQ160" s="381"/>
      <c r="AR160" s="381"/>
      <c r="AS160" s="381"/>
      <c r="AT160" s="381"/>
      <c r="AU160" s="381"/>
      <c r="AV160" s="381"/>
      <c r="AW160" s="381"/>
      <c r="AX160" s="381"/>
      <c r="AY160" s="381"/>
      <c r="AZ160" s="381"/>
      <c r="BA160" s="381"/>
      <c r="BB160" s="381"/>
      <c r="BC160" s="381"/>
      <c r="BD160" s="381"/>
      <c r="BE160" s="381"/>
      <c r="BF160" s="381"/>
      <c r="BG160" s="381"/>
      <c r="BH160" s="381"/>
      <c r="BI160" s="381"/>
      <c r="BJ160" s="381"/>
      <c r="BK160" s="381"/>
      <c r="BL160" s="381"/>
      <c r="BM160" s="381"/>
      <c r="BN160" s="381"/>
      <c r="BO160" s="381"/>
      <c r="BP160" s="381"/>
      <c r="BQ160" s="381"/>
      <c r="BR160" s="381"/>
      <c r="BS160" s="381"/>
      <c r="BT160" s="381"/>
      <c r="BU160" s="381"/>
      <c r="BV160" s="381"/>
      <c r="BW160" s="381"/>
      <c r="BX160" s="381"/>
      <c r="BY160" s="381"/>
      <c r="BZ160" s="381"/>
      <c r="CA160" s="381"/>
      <c r="CB160" s="381"/>
      <c r="CC160" s="381"/>
      <c r="CD160" s="381"/>
      <c r="CE160" s="381"/>
      <c r="CF160" s="381"/>
      <c r="CG160" s="381"/>
      <c r="CH160" s="381"/>
      <c r="CI160" s="381"/>
      <c r="CJ160" s="381"/>
      <c r="CK160" s="381"/>
      <c r="CL160" s="381"/>
      <c r="CM160" s="381"/>
      <c r="CN160" s="381"/>
      <c r="CO160" s="381"/>
      <c r="CP160" s="381"/>
      <c r="CQ160" s="381"/>
      <c r="CR160" s="381"/>
      <c r="CS160" s="381"/>
      <c r="CT160" s="381"/>
      <c r="CU160" s="381"/>
      <c r="CV160" s="381"/>
      <c r="CW160" s="381"/>
      <c r="CX160" s="381"/>
      <c r="CY160" s="381"/>
      <c r="CZ160" s="381"/>
      <c r="DA160" s="381"/>
      <c r="DB160" s="381"/>
      <c r="DC160" s="381"/>
      <c r="DD160" s="381"/>
      <c r="DE160" s="381"/>
      <c r="DF160" s="381"/>
      <c r="DG160" s="381"/>
      <c r="DH160" s="381"/>
      <c r="DI160" s="381"/>
      <c r="DJ160" s="381"/>
      <c r="DK160" s="381"/>
      <c r="DL160" s="381"/>
      <c r="DM160" s="381"/>
      <c r="DN160" s="381"/>
      <c r="DO160" s="381"/>
      <c r="DP160" s="381"/>
      <c r="DQ160" s="381"/>
      <c r="DR160" s="381"/>
      <c r="DS160" s="381"/>
      <c r="DT160" s="381"/>
      <c r="DU160" s="381"/>
      <c r="DV160" s="381"/>
      <c r="DW160" s="381"/>
      <c r="DX160" s="381"/>
      <c r="DY160" s="381"/>
      <c r="DZ160" s="381"/>
      <c r="EA160" s="381"/>
      <c r="EB160" s="381"/>
      <c r="EC160" s="381"/>
      <c r="ED160" s="381"/>
      <c r="EE160" s="381"/>
      <c r="EF160" s="381"/>
      <c r="EG160" s="381"/>
      <c r="EH160" s="381"/>
      <c r="EI160" s="381"/>
      <c r="EJ160" s="381"/>
      <c r="EK160" s="381"/>
      <c r="EL160" s="381"/>
      <c r="EM160" s="381"/>
      <c r="EN160" s="381"/>
      <c r="EO160" s="381"/>
      <c r="EP160" s="381"/>
      <c r="EQ160" s="381"/>
      <c r="ER160" s="381"/>
    </row>
    <row r="161" spans="24:148">
      <c r="X161" s="381"/>
      <c r="Y161" s="381"/>
      <c r="Z161" s="381"/>
      <c r="AA161" s="381"/>
      <c r="AB161" s="381"/>
      <c r="AC161" s="381"/>
      <c r="AD161" s="381"/>
      <c r="AE161" s="381"/>
      <c r="AF161" s="381"/>
      <c r="AG161" s="381"/>
      <c r="AH161" s="381"/>
      <c r="AI161" s="381"/>
      <c r="AJ161" s="381"/>
      <c r="AK161" s="381"/>
      <c r="AL161" s="381"/>
      <c r="AM161" s="381"/>
      <c r="AN161" s="381"/>
      <c r="AO161" s="381"/>
      <c r="AP161" s="381"/>
      <c r="AQ161" s="381"/>
      <c r="AR161" s="381"/>
      <c r="AS161" s="381"/>
      <c r="AT161" s="381"/>
      <c r="AU161" s="381"/>
      <c r="AV161" s="381"/>
      <c r="AW161" s="381"/>
      <c r="AX161" s="381"/>
      <c r="AY161" s="381"/>
      <c r="AZ161" s="381"/>
      <c r="BA161" s="381"/>
      <c r="BB161" s="381"/>
      <c r="BC161" s="381"/>
      <c r="BD161" s="381"/>
      <c r="BE161" s="381"/>
      <c r="BF161" s="381"/>
      <c r="BG161" s="381"/>
      <c r="BH161" s="381"/>
      <c r="BI161" s="381"/>
      <c r="BJ161" s="381"/>
      <c r="BK161" s="381"/>
      <c r="BL161" s="381"/>
      <c r="BM161" s="381"/>
      <c r="BN161" s="381"/>
      <c r="BO161" s="381"/>
      <c r="BP161" s="381"/>
      <c r="BQ161" s="381"/>
      <c r="BR161" s="381"/>
      <c r="BS161" s="381"/>
      <c r="BT161" s="381"/>
      <c r="BU161" s="381"/>
      <c r="BV161" s="381"/>
      <c r="BW161" s="381"/>
      <c r="BX161" s="381"/>
      <c r="BY161" s="381"/>
      <c r="BZ161" s="381"/>
      <c r="CA161" s="381"/>
      <c r="CB161" s="381"/>
      <c r="CC161" s="381"/>
      <c r="CD161" s="381"/>
      <c r="CE161" s="381"/>
      <c r="CF161" s="381"/>
      <c r="CG161" s="381"/>
      <c r="CH161" s="381"/>
      <c r="CI161" s="381"/>
      <c r="CJ161" s="381"/>
      <c r="CK161" s="381"/>
      <c r="CL161" s="381"/>
      <c r="CM161" s="381"/>
      <c r="CN161" s="381"/>
      <c r="CO161" s="381"/>
      <c r="CP161" s="381"/>
      <c r="CQ161" s="381"/>
      <c r="CR161" s="381"/>
      <c r="CS161" s="381"/>
      <c r="CT161" s="381"/>
      <c r="CU161" s="381"/>
      <c r="CV161" s="381"/>
      <c r="CW161" s="381"/>
      <c r="CX161" s="381"/>
      <c r="CY161" s="381"/>
      <c r="CZ161" s="381"/>
      <c r="DA161" s="381"/>
      <c r="DB161" s="381"/>
      <c r="DC161" s="381"/>
      <c r="DD161" s="381"/>
      <c r="DE161" s="381"/>
      <c r="DF161" s="381"/>
      <c r="DG161" s="381"/>
      <c r="DH161" s="381"/>
      <c r="DI161" s="381"/>
      <c r="DJ161" s="381"/>
      <c r="DK161" s="381"/>
      <c r="DL161" s="381"/>
      <c r="DM161" s="381"/>
      <c r="DN161" s="381"/>
      <c r="DO161" s="381"/>
      <c r="DP161" s="381"/>
      <c r="DQ161" s="381"/>
      <c r="DR161" s="381"/>
      <c r="DS161" s="381"/>
      <c r="DT161" s="381"/>
      <c r="DU161" s="381"/>
      <c r="DV161" s="381"/>
      <c r="DW161" s="381"/>
      <c r="DX161" s="381"/>
      <c r="DY161" s="381"/>
      <c r="DZ161" s="381"/>
      <c r="EA161" s="381"/>
      <c r="EB161" s="381"/>
      <c r="EC161" s="381"/>
      <c r="ED161" s="381"/>
      <c r="EE161" s="381"/>
      <c r="EF161" s="381"/>
      <c r="EG161" s="381"/>
      <c r="EH161" s="381"/>
      <c r="EI161" s="381"/>
      <c r="EJ161" s="381"/>
      <c r="EK161" s="381"/>
      <c r="EL161" s="381"/>
      <c r="EM161" s="381"/>
      <c r="EN161" s="381"/>
      <c r="EO161" s="381"/>
      <c r="EP161" s="381"/>
      <c r="EQ161" s="381"/>
      <c r="ER161" s="381"/>
    </row>
    <row r="162" spans="24:148">
      <c r="X162" s="381"/>
      <c r="Y162" s="381"/>
      <c r="Z162" s="381"/>
      <c r="AA162" s="381"/>
      <c r="AB162" s="381"/>
      <c r="AC162" s="381"/>
      <c r="AD162" s="381"/>
      <c r="AE162" s="381"/>
      <c r="AF162" s="381"/>
      <c r="AG162" s="381"/>
      <c r="AH162" s="381"/>
      <c r="AI162" s="381"/>
      <c r="AJ162" s="381"/>
      <c r="AK162" s="381"/>
      <c r="AL162" s="381"/>
      <c r="AM162" s="381"/>
      <c r="AN162" s="381"/>
      <c r="AO162" s="381"/>
      <c r="AP162" s="381"/>
      <c r="AQ162" s="381"/>
      <c r="AR162" s="381"/>
      <c r="AS162" s="381"/>
      <c r="AT162" s="381"/>
      <c r="AU162" s="381"/>
      <c r="AV162" s="381"/>
      <c r="AW162" s="381"/>
      <c r="AX162" s="381"/>
      <c r="AY162" s="381"/>
      <c r="AZ162" s="381"/>
      <c r="BA162" s="381"/>
      <c r="BB162" s="381"/>
      <c r="BC162" s="381"/>
      <c r="BD162" s="381"/>
      <c r="BE162" s="381"/>
      <c r="BF162" s="381"/>
      <c r="BG162" s="381"/>
      <c r="BH162" s="381"/>
      <c r="BI162" s="381"/>
      <c r="BJ162" s="381"/>
      <c r="BK162" s="381"/>
      <c r="BL162" s="381"/>
      <c r="BM162" s="381"/>
      <c r="BN162" s="381"/>
      <c r="BO162" s="381"/>
      <c r="BP162" s="381"/>
      <c r="BQ162" s="381"/>
      <c r="BR162" s="381"/>
      <c r="BS162" s="381"/>
      <c r="BT162" s="381"/>
      <c r="BU162" s="381"/>
      <c r="BV162" s="381"/>
      <c r="BW162" s="381"/>
      <c r="BX162" s="381"/>
      <c r="BY162" s="381"/>
      <c r="BZ162" s="381"/>
      <c r="CA162" s="381"/>
      <c r="CB162" s="381"/>
      <c r="CC162" s="381"/>
      <c r="CD162" s="381"/>
      <c r="CE162" s="381"/>
      <c r="CF162" s="381"/>
      <c r="CG162" s="381"/>
      <c r="CH162" s="381"/>
      <c r="CI162" s="381"/>
      <c r="CJ162" s="381"/>
      <c r="CK162" s="381"/>
      <c r="CL162" s="381"/>
      <c r="CM162" s="381"/>
      <c r="CN162" s="381"/>
      <c r="CO162" s="381"/>
      <c r="CP162" s="381"/>
      <c r="CQ162" s="381"/>
      <c r="CR162" s="381"/>
      <c r="CS162" s="381"/>
      <c r="CT162" s="381"/>
      <c r="CU162" s="381"/>
      <c r="CV162" s="381"/>
      <c r="CW162" s="381"/>
      <c r="CX162" s="381"/>
      <c r="CY162" s="381"/>
      <c r="CZ162" s="381"/>
      <c r="DA162" s="381"/>
      <c r="DB162" s="381"/>
      <c r="DC162" s="381"/>
      <c r="DD162" s="381"/>
      <c r="DE162" s="381"/>
      <c r="DF162" s="381"/>
      <c r="DG162" s="381"/>
      <c r="DH162" s="381"/>
      <c r="DI162" s="381"/>
      <c r="DJ162" s="381"/>
      <c r="DK162" s="381"/>
      <c r="DL162" s="381"/>
      <c r="DM162" s="381"/>
      <c r="DN162" s="381"/>
      <c r="DO162" s="381"/>
      <c r="DP162" s="381"/>
      <c r="DQ162" s="381"/>
      <c r="DR162" s="381"/>
      <c r="DS162" s="381"/>
      <c r="DT162" s="381"/>
      <c r="DU162" s="381"/>
      <c r="DV162" s="381"/>
      <c r="DW162" s="381"/>
      <c r="DX162" s="381"/>
      <c r="DY162" s="381"/>
      <c r="DZ162" s="381"/>
      <c r="EA162" s="381"/>
      <c r="EB162" s="381"/>
      <c r="EC162" s="381"/>
      <c r="ED162" s="381"/>
      <c r="EE162" s="381"/>
      <c r="EF162" s="381"/>
      <c r="EG162" s="381"/>
      <c r="EH162" s="381"/>
      <c r="EI162" s="381"/>
      <c r="EJ162" s="381"/>
      <c r="EK162" s="381"/>
      <c r="EL162" s="381"/>
      <c r="EM162" s="381"/>
      <c r="EN162" s="381"/>
      <c r="EO162" s="381"/>
      <c r="EP162" s="381"/>
      <c r="EQ162" s="381"/>
      <c r="ER162" s="381"/>
    </row>
    <row r="163" spans="24:148">
      <c r="X163" s="381"/>
      <c r="Y163" s="381"/>
      <c r="Z163" s="381"/>
      <c r="AA163" s="381"/>
      <c r="AB163" s="381"/>
      <c r="AC163" s="381"/>
      <c r="AD163" s="381"/>
      <c r="AE163" s="381"/>
      <c r="AF163" s="381"/>
      <c r="AG163" s="381"/>
      <c r="AH163" s="381"/>
      <c r="AI163" s="381"/>
      <c r="AJ163" s="381"/>
      <c r="AK163" s="381"/>
      <c r="AL163" s="381"/>
      <c r="AM163" s="381"/>
      <c r="AN163" s="381"/>
      <c r="AO163" s="381"/>
      <c r="AP163" s="381"/>
      <c r="AQ163" s="381"/>
      <c r="AR163" s="381"/>
      <c r="AS163" s="381"/>
      <c r="AT163" s="381"/>
      <c r="AU163" s="381"/>
      <c r="AV163" s="381"/>
      <c r="AW163" s="381"/>
      <c r="AX163" s="381"/>
      <c r="AY163" s="381"/>
      <c r="AZ163" s="381"/>
      <c r="BA163" s="381"/>
      <c r="BB163" s="381"/>
      <c r="BC163" s="381"/>
      <c r="BD163" s="381"/>
      <c r="BE163" s="381"/>
      <c r="BF163" s="381"/>
      <c r="BG163" s="381"/>
      <c r="BH163" s="381"/>
      <c r="BI163" s="381"/>
      <c r="BJ163" s="381"/>
      <c r="BK163" s="381"/>
      <c r="BL163" s="381"/>
      <c r="BM163" s="381"/>
      <c r="BN163" s="381"/>
      <c r="BO163" s="381"/>
      <c r="BP163" s="381"/>
      <c r="BQ163" s="381"/>
      <c r="BR163" s="381"/>
      <c r="BS163" s="381"/>
      <c r="BT163" s="381"/>
      <c r="BU163" s="381"/>
      <c r="BV163" s="381"/>
      <c r="BW163" s="381"/>
      <c r="BX163" s="381"/>
      <c r="BY163" s="381"/>
      <c r="BZ163" s="381"/>
      <c r="CA163" s="381"/>
      <c r="CB163" s="381"/>
      <c r="CC163" s="381"/>
      <c r="CD163" s="381"/>
      <c r="CE163" s="381"/>
      <c r="CF163" s="381"/>
      <c r="CG163" s="381"/>
      <c r="CH163" s="381"/>
      <c r="CI163" s="381"/>
      <c r="CJ163" s="381"/>
      <c r="CK163" s="381"/>
      <c r="CL163" s="381"/>
      <c r="CM163" s="381"/>
      <c r="CN163" s="381"/>
      <c r="CO163" s="381"/>
      <c r="CP163" s="381"/>
      <c r="CQ163" s="381"/>
      <c r="CR163" s="381"/>
      <c r="CS163" s="381"/>
      <c r="CT163" s="381"/>
      <c r="CU163" s="381"/>
      <c r="CV163" s="381"/>
      <c r="CW163" s="381"/>
      <c r="CX163" s="381"/>
      <c r="CY163" s="381"/>
      <c r="CZ163" s="381"/>
      <c r="DA163" s="381"/>
      <c r="DB163" s="381"/>
      <c r="DC163" s="381"/>
      <c r="DD163" s="381"/>
      <c r="DE163" s="381"/>
      <c r="DF163" s="381"/>
      <c r="DG163" s="381"/>
      <c r="DH163" s="381"/>
      <c r="DI163" s="381"/>
      <c r="DJ163" s="381"/>
      <c r="DK163" s="381"/>
      <c r="DL163" s="381"/>
      <c r="DM163" s="381"/>
      <c r="DN163" s="381"/>
      <c r="DO163" s="381"/>
      <c r="DP163" s="381"/>
      <c r="DQ163" s="381"/>
      <c r="DR163" s="381"/>
      <c r="DS163" s="381"/>
      <c r="DT163" s="381"/>
      <c r="DU163" s="381"/>
      <c r="DV163" s="381"/>
      <c r="DW163" s="381"/>
      <c r="DX163" s="381"/>
      <c r="DY163" s="381"/>
      <c r="DZ163" s="381"/>
      <c r="EA163" s="381"/>
      <c r="EB163" s="381"/>
      <c r="EC163" s="381"/>
      <c r="ED163" s="381"/>
      <c r="EE163" s="381"/>
      <c r="EF163" s="381"/>
      <c r="EG163" s="381"/>
      <c r="EH163" s="381"/>
      <c r="EI163" s="381"/>
      <c r="EJ163" s="381"/>
      <c r="EK163" s="381"/>
      <c r="EL163" s="381"/>
      <c r="EM163" s="381"/>
      <c r="EN163" s="381"/>
      <c r="EO163" s="381"/>
      <c r="EP163" s="381"/>
      <c r="EQ163" s="381"/>
      <c r="ER163" s="381"/>
    </row>
    <row r="164" spans="24:148">
      <c r="X164" s="381"/>
      <c r="Y164" s="381"/>
      <c r="Z164" s="381"/>
      <c r="AA164" s="381"/>
      <c r="AB164" s="381"/>
      <c r="AC164" s="381"/>
      <c r="AD164" s="381"/>
      <c r="AE164" s="381"/>
      <c r="AF164" s="381"/>
      <c r="AG164" s="381"/>
      <c r="AH164" s="381"/>
      <c r="AI164" s="381"/>
      <c r="AJ164" s="381"/>
      <c r="AK164" s="381"/>
      <c r="AL164" s="381"/>
      <c r="AM164" s="381"/>
      <c r="AN164" s="381"/>
      <c r="AO164" s="381"/>
      <c r="AP164" s="381"/>
      <c r="AQ164" s="381"/>
      <c r="AR164" s="381"/>
      <c r="AS164" s="381"/>
      <c r="AT164" s="381"/>
      <c r="AU164" s="381"/>
      <c r="AV164" s="381"/>
      <c r="AW164" s="381"/>
      <c r="AX164" s="381"/>
      <c r="AY164" s="381"/>
      <c r="AZ164" s="381"/>
      <c r="BA164" s="381"/>
      <c r="BB164" s="381"/>
      <c r="BC164" s="381"/>
      <c r="BD164" s="381"/>
      <c r="BE164" s="381"/>
      <c r="BF164" s="381"/>
      <c r="BG164" s="381"/>
      <c r="BH164" s="381"/>
      <c r="BI164" s="381"/>
      <c r="BJ164" s="381"/>
      <c r="BK164" s="381"/>
      <c r="BL164" s="381"/>
      <c r="BM164" s="381"/>
      <c r="BN164" s="381"/>
      <c r="BO164" s="381"/>
      <c r="BP164" s="381"/>
      <c r="BQ164" s="381"/>
      <c r="BR164" s="381"/>
      <c r="BS164" s="381"/>
      <c r="BT164" s="381"/>
      <c r="BU164" s="381"/>
      <c r="BV164" s="381"/>
      <c r="BW164" s="381"/>
      <c r="BX164" s="381"/>
      <c r="BY164" s="381"/>
      <c r="BZ164" s="381"/>
      <c r="CA164" s="381"/>
      <c r="CB164" s="381"/>
      <c r="CC164" s="381"/>
      <c r="CD164" s="381"/>
      <c r="CE164" s="381"/>
      <c r="CF164" s="381"/>
      <c r="CG164" s="381"/>
      <c r="CH164" s="381"/>
      <c r="CI164" s="381"/>
      <c r="CJ164" s="381"/>
      <c r="CK164" s="381"/>
      <c r="CL164" s="381"/>
      <c r="CM164" s="381"/>
      <c r="CN164" s="381"/>
      <c r="CO164" s="381"/>
      <c r="CP164" s="381"/>
      <c r="CQ164" s="381"/>
      <c r="CR164" s="381"/>
      <c r="CS164" s="381"/>
      <c r="CT164" s="381"/>
      <c r="CU164" s="381"/>
      <c r="CV164" s="381"/>
      <c r="CW164" s="381"/>
      <c r="CX164" s="381"/>
      <c r="CY164" s="381"/>
      <c r="CZ164" s="381"/>
      <c r="DA164" s="381"/>
      <c r="DB164" s="381"/>
      <c r="DC164" s="381"/>
      <c r="DD164" s="381"/>
      <c r="DE164" s="381"/>
      <c r="DF164" s="381"/>
      <c r="DG164" s="381"/>
      <c r="DH164" s="381"/>
      <c r="DI164" s="381"/>
      <c r="DJ164" s="381"/>
      <c r="DK164" s="381"/>
      <c r="DL164" s="381"/>
      <c r="DM164" s="381"/>
      <c r="DN164" s="381"/>
      <c r="DO164" s="381"/>
      <c r="DP164" s="381"/>
      <c r="DQ164" s="381"/>
      <c r="DR164" s="381"/>
      <c r="DS164" s="381"/>
      <c r="DT164" s="381"/>
      <c r="DU164" s="381"/>
      <c r="DV164" s="381"/>
      <c r="DW164" s="381"/>
      <c r="DX164" s="381"/>
      <c r="DY164" s="381"/>
      <c r="DZ164" s="381"/>
      <c r="EA164" s="381"/>
      <c r="EB164" s="381"/>
      <c r="EC164" s="381"/>
      <c r="ED164" s="381"/>
      <c r="EE164" s="381"/>
      <c r="EF164" s="381"/>
      <c r="EG164" s="381"/>
      <c r="EH164" s="381"/>
      <c r="EI164" s="381"/>
      <c r="EJ164" s="381"/>
      <c r="EK164" s="381"/>
      <c r="EL164" s="381"/>
      <c r="EM164" s="381"/>
      <c r="EN164" s="381"/>
      <c r="EO164" s="381"/>
      <c r="EP164" s="381"/>
      <c r="EQ164" s="381"/>
      <c r="ER164" s="381"/>
    </row>
    <row r="165" spans="24:148">
      <c r="X165" s="381"/>
      <c r="Y165" s="381"/>
      <c r="Z165" s="381"/>
      <c r="AA165" s="381"/>
      <c r="AB165" s="381"/>
      <c r="AC165" s="381"/>
      <c r="AD165" s="381"/>
      <c r="AE165" s="381"/>
      <c r="AF165" s="381"/>
      <c r="AG165" s="381"/>
      <c r="AH165" s="381"/>
      <c r="AI165" s="381"/>
      <c r="AJ165" s="381"/>
      <c r="AK165" s="381"/>
      <c r="AL165" s="381"/>
      <c r="AM165" s="381"/>
      <c r="AN165" s="381"/>
      <c r="AO165" s="381"/>
      <c r="AP165" s="381"/>
      <c r="AQ165" s="381"/>
      <c r="AR165" s="381"/>
      <c r="AS165" s="381"/>
      <c r="AT165" s="381"/>
      <c r="AU165" s="381"/>
      <c r="AV165" s="381"/>
      <c r="AW165" s="381"/>
      <c r="AX165" s="381"/>
      <c r="AY165" s="381"/>
      <c r="AZ165" s="381"/>
      <c r="BA165" s="381"/>
      <c r="BB165" s="381"/>
      <c r="BC165" s="381"/>
      <c r="BD165" s="381"/>
      <c r="BE165" s="381"/>
      <c r="BF165" s="381"/>
      <c r="BG165" s="381"/>
      <c r="BH165" s="381"/>
      <c r="BI165" s="381"/>
      <c r="BJ165" s="381"/>
      <c r="BK165" s="381"/>
      <c r="BL165" s="381"/>
      <c r="BM165" s="381"/>
      <c r="BN165" s="381"/>
      <c r="BO165" s="381"/>
      <c r="BP165" s="381"/>
      <c r="BQ165" s="381"/>
      <c r="BR165" s="381"/>
      <c r="BS165" s="381"/>
      <c r="BT165" s="381"/>
      <c r="BU165" s="381"/>
      <c r="BV165" s="381"/>
      <c r="BW165" s="381"/>
      <c r="BX165" s="381"/>
      <c r="BY165" s="381"/>
      <c r="BZ165" s="381"/>
      <c r="CA165" s="381"/>
      <c r="CB165" s="381"/>
      <c r="CC165" s="381"/>
      <c r="CD165" s="381"/>
      <c r="CE165" s="381"/>
      <c r="CF165" s="381"/>
      <c r="CG165" s="381"/>
      <c r="CH165" s="381"/>
      <c r="CI165" s="381"/>
      <c r="CJ165" s="381"/>
      <c r="CK165" s="381"/>
      <c r="CL165" s="381"/>
      <c r="CM165" s="381"/>
      <c r="CN165" s="381"/>
      <c r="CO165" s="381"/>
      <c r="CP165" s="381"/>
      <c r="CQ165" s="381"/>
      <c r="CR165" s="381"/>
      <c r="CS165" s="381"/>
      <c r="CT165" s="381"/>
      <c r="CU165" s="381"/>
      <c r="CV165" s="381"/>
      <c r="CW165" s="381"/>
      <c r="CX165" s="381"/>
      <c r="CY165" s="381"/>
      <c r="CZ165" s="381"/>
      <c r="DA165" s="381"/>
      <c r="DB165" s="381"/>
      <c r="DC165" s="381"/>
      <c r="DD165" s="381"/>
      <c r="DE165" s="381"/>
      <c r="DF165" s="381"/>
      <c r="DG165" s="381"/>
      <c r="DH165" s="381"/>
      <c r="DI165" s="381"/>
      <c r="DJ165" s="381"/>
      <c r="DK165" s="381"/>
      <c r="DL165" s="381"/>
      <c r="DM165" s="381"/>
      <c r="DN165" s="381"/>
      <c r="DO165" s="381"/>
      <c r="DP165" s="381"/>
      <c r="DQ165" s="381"/>
      <c r="DR165" s="381"/>
      <c r="DS165" s="381"/>
      <c r="DT165" s="381"/>
      <c r="DU165" s="381"/>
      <c r="DV165" s="381"/>
      <c r="DW165" s="381"/>
      <c r="DX165" s="381"/>
      <c r="DY165" s="381"/>
      <c r="DZ165" s="381"/>
      <c r="EA165" s="381"/>
      <c r="EB165" s="381"/>
      <c r="EC165" s="381"/>
      <c r="ED165" s="381"/>
      <c r="EE165" s="381"/>
      <c r="EF165" s="381"/>
      <c r="EG165" s="381"/>
      <c r="EH165" s="381"/>
      <c r="EI165" s="381"/>
      <c r="EJ165" s="381"/>
      <c r="EK165" s="381"/>
      <c r="EL165" s="381"/>
      <c r="EM165" s="381"/>
      <c r="EN165" s="381"/>
      <c r="EO165" s="381"/>
      <c r="EP165" s="381"/>
      <c r="EQ165" s="381"/>
      <c r="ER165" s="381"/>
    </row>
    <row r="166" spans="24:148">
      <c r="X166" s="381"/>
      <c r="Y166" s="381"/>
      <c r="Z166" s="381"/>
      <c r="AA166" s="381"/>
      <c r="AB166" s="381"/>
      <c r="AC166" s="381"/>
      <c r="AD166" s="381"/>
      <c r="AE166" s="381"/>
      <c r="AF166" s="381"/>
      <c r="AG166" s="381"/>
      <c r="AH166" s="381"/>
      <c r="AI166" s="381"/>
      <c r="AJ166" s="381"/>
      <c r="AK166" s="381"/>
      <c r="AL166" s="381"/>
      <c r="AM166" s="381"/>
      <c r="AN166" s="381"/>
      <c r="AO166" s="381"/>
      <c r="AP166" s="381"/>
      <c r="AQ166" s="381"/>
      <c r="AR166" s="381"/>
      <c r="AS166" s="381"/>
      <c r="AT166" s="381"/>
      <c r="AU166" s="381"/>
      <c r="AV166" s="381"/>
      <c r="AW166" s="381"/>
      <c r="AX166" s="381"/>
      <c r="AY166" s="381"/>
      <c r="AZ166" s="381"/>
      <c r="BA166" s="381"/>
      <c r="BB166" s="381"/>
      <c r="BC166" s="381"/>
      <c r="BD166" s="381"/>
      <c r="BE166" s="381"/>
      <c r="BF166" s="381"/>
      <c r="BG166" s="381"/>
      <c r="BH166" s="381"/>
      <c r="BI166" s="381"/>
      <c r="BJ166" s="381"/>
      <c r="BK166" s="381"/>
      <c r="BL166" s="381"/>
      <c r="BM166" s="381"/>
      <c r="BN166" s="381"/>
      <c r="BO166" s="381"/>
      <c r="BP166" s="381"/>
      <c r="BQ166" s="381"/>
      <c r="BR166" s="381"/>
      <c r="BS166" s="381"/>
      <c r="BT166" s="381"/>
      <c r="BU166" s="381"/>
      <c r="BV166" s="381"/>
      <c r="BW166" s="381"/>
      <c r="BX166" s="381"/>
      <c r="BY166" s="381"/>
      <c r="BZ166" s="381"/>
      <c r="CA166" s="381"/>
      <c r="CB166" s="381"/>
      <c r="CC166" s="381"/>
      <c r="CD166" s="381"/>
      <c r="CE166" s="381"/>
      <c r="CF166" s="381"/>
      <c r="CG166" s="381"/>
      <c r="CH166" s="381"/>
      <c r="CI166" s="381"/>
      <c r="CJ166" s="381"/>
      <c r="CK166" s="381"/>
      <c r="CL166" s="381"/>
      <c r="CM166" s="381"/>
      <c r="CN166" s="381"/>
      <c r="CO166" s="381"/>
      <c r="CP166" s="381"/>
      <c r="CQ166" s="381"/>
      <c r="CR166" s="381"/>
      <c r="CS166" s="381"/>
      <c r="CT166" s="381"/>
      <c r="CU166" s="381"/>
      <c r="CV166" s="381"/>
      <c r="CW166" s="381"/>
      <c r="CX166" s="381"/>
      <c r="CY166" s="381"/>
      <c r="CZ166" s="381"/>
      <c r="DA166" s="381"/>
      <c r="DB166" s="381"/>
      <c r="DC166" s="381"/>
      <c r="DD166" s="381"/>
      <c r="DE166" s="381"/>
      <c r="DF166" s="381"/>
      <c r="DG166" s="381"/>
      <c r="DH166" s="381"/>
      <c r="DI166" s="381"/>
      <c r="DJ166" s="381"/>
      <c r="DK166" s="381"/>
      <c r="DL166" s="381"/>
      <c r="DM166" s="381"/>
      <c r="DN166" s="381"/>
      <c r="DO166" s="381"/>
      <c r="DP166" s="381"/>
      <c r="DQ166" s="381"/>
      <c r="DR166" s="381"/>
      <c r="DS166" s="381"/>
      <c r="DT166" s="381"/>
      <c r="DU166" s="381"/>
      <c r="DV166" s="381"/>
      <c r="DW166" s="381"/>
      <c r="DX166" s="381"/>
      <c r="DY166" s="381"/>
      <c r="DZ166" s="381"/>
      <c r="EA166" s="381"/>
      <c r="EB166" s="381"/>
      <c r="EC166" s="381"/>
      <c r="ED166" s="381"/>
      <c r="EE166" s="381"/>
      <c r="EF166" s="381"/>
      <c r="EG166" s="381"/>
      <c r="EH166" s="381"/>
      <c r="EI166" s="381"/>
      <c r="EJ166" s="381"/>
      <c r="EK166" s="381"/>
      <c r="EL166" s="381"/>
      <c r="EM166" s="381"/>
      <c r="EN166" s="381"/>
      <c r="EO166" s="381"/>
      <c r="EP166" s="381"/>
      <c r="EQ166" s="381"/>
      <c r="ER166" s="381"/>
    </row>
    <row r="167" spans="24:148">
      <c r="X167" s="381"/>
      <c r="Y167" s="381"/>
      <c r="Z167" s="381"/>
      <c r="AA167" s="381"/>
      <c r="AB167" s="381"/>
      <c r="AC167" s="381"/>
      <c r="AD167" s="381"/>
      <c r="AE167" s="381"/>
      <c r="AF167" s="381"/>
      <c r="AG167" s="381"/>
      <c r="AH167" s="381"/>
      <c r="AI167" s="381"/>
      <c r="AJ167" s="381"/>
      <c r="AK167" s="381"/>
      <c r="AL167" s="381"/>
      <c r="AM167" s="381"/>
      <c r="AN167" s="381"/>
      <c r="AO167" s="381"/>
      <c r="AP167" s="381"/>
      <c r="AQ167" s="381"/>
      <c r="AR167" s="381"/>
      <c r="AS167" s="381"/>
      <c r="AT167" s="381"/>
      <c r="AU167" s="381"/>
      <c r="AV167" s="381"/>
      <c r="AW167" s="381"/>
      <c r="AX167" s="381"/>
      <c r="AY167" s="381"/>
      <c r="AZ167" s="381"/>
      <c r="BA167" s="381"/>
      <c r="BB167" s="381"/>
      <c r="BC167" s="381"/>
      <c r="BD167" s="381"/>
      <c r="BE167" s="381"/>
      <c r="BF167" s="381"/>
      <c r="BG167" s="381"/>
      <c r="BH167" s="381"/>
      <c r="BI167" s="381"/>
      <c r="BJ167" s="381"/>
      <c r="BK167" s="381"/>
      <c r="BL167" s="381"/>
      <c r="BM167" s="381"/>
      <c r="BN167" s="381"/>
      <c r="BO167" s="381"/>
      <c r="BP167" s="381"/>
      <c r="BQ167" s="381"/>
      <c r="BR167" s="381"/>
      <c r="BS167" s="381"/>
      <c r="BT167" s="381"/>
      <c r="BU167" s="381"/>
      <c r="BV167" s="381"/>
      <c r="BW167" s="381"/>
      <c r="BX167" s="381"/>
      <c r="BY167" s="381"/>
      <c r="BZ167" s="381"/>
      <c r="CA167" s="381"/>
      <c r="CB167" s="381"/>
      <c r="CC167" s="381"/>
      <c r="CD167" s="381"/>
      <c r="CE167" s="381"/>
      <c r="CF167" s="381"/>
      <c r="CG167" s="381"/>
      <c r="CH167" s="381"/>
      <c r="CI167" s="381"/>
      <c r="CJ167" s="381"/>
      <c r="CK167" s="381"/>
      <c r="CL167" s="381"/>
      <c r="CM167" s="381"/>
      <c r="CN167" s="381"/>
      <c r="CO167" s="381"/>
      <c r="CP167" s="381"/>
      <c r="CQ167" s="381"/>
      <c r="CR167" s="381"/>
      <c r="CS167" s="381"/>
      <c r="CT167" s="381"/>
      <c r="CU167" s="381"/>
      <c r="CV167" s="381"/>
      <c r="CW167" s="381"/>
      <c r="CX167" s="381"/>
      <c r="CY167" s="381"/>
      <c r="CZ167" s="381"/>
      <c r="DA167" s="381"/>
      <c r="DB167" s="381"/>
      <c r="DC167" s="381"/>
      <c r="DD167" s="381"/>
      <c r="DE167" s="381"/>
      <c r="DF167" s="381"/>
      <c r="DG167" s="381"/>
      <c r="DH167" s="381"/>
      <c r="DI167" s="381"/>
      <c r="DJ167" s="381"/>
      <c r="DK167" s="381"/>
      <c r="DL167" s="381"/>
      <c r="DM167" s="381"/>
      <c r="DN167" s="381"/>
      <c r="DO167" s="381"/>
      <c r="DP167" s="381"/>
      <c r="DQ167" s="381"/>
      <c r="DR167" s="381"/>
      <c r="DS167" s="381"/>
      <c r="DT167" s="381"/>
      <c r="DU167" s="381"/>
      <c r="DV167" s="381"/>
      <c r="DW167" s="381"/>
      <c r="DX167" s="381"/>
      <c r="DY167" s="381"/>
      <c r="DZ167" s="381"/>
      <c r="EA167" s="381"/>
      <c r="EB167" s="381"/>
      <c r="EC167" s="381"/>
      <c r="ED167" s="381"/>
      <c r="EE167" s="381"/>
      <c r="EF167" s="381"/>
      <c r="EG167" s="381"/>
      <c r="EH167" s="381"/>
      <c r="EI167" s="381"/>
      <c r="EJ167" s="381"/>
      <c r="EK167" s="381"/>
      <c r="EL167" s="381"/>
      <c r="EM167" s="381"/>
      <c r="EN167" s="381"/>
      <c r="EO167" s="381"/>
      <c r="EP167" s="381"/>
      <c r="EQ167" s="381"/>
      <c r="ER167" s="381"/>
    </row>
    <row r="168" spans="24:148">
      <c r="X168" s="381"/>
      <c r="Y168" s="381"/>
      <c r="Z168" s="381"/>
      <c r="AA168" s="381"/>
      <c r="AB168" s="381"/>
      <c r="AC168" s="381"/>
      <c r="AD168" s="381"/>
      <c r="AE168" s="381"/>
      <c r="AF168" s="381"/>
      <c r="AG168" s="381"/>
      <c r="AH168" s="381"/>
      <c r="AI168" s="381"/>
      <c r="AJ168" s="381"/>
      <c r="AK168" s="381"/>
      <c r="AL168" s="381"/>
      <c r="AM168" s="381"/>
      <c r="AN168" s="381"/>
      <c r="AO168" s="381"/>
      <c r="AP168" s="381"/>
      <c r="AQ168" s="381"/>
      <c r="AR168" s="381"/>
      <c r="AS168" s="381"/>
      <c r="AT168" s="381"/>
      <c r="AU168" s="381"/>
      <c r="AV168" s="381"/>
      <c r="AW168" s="381"/>
      <c r="AX168" s="381"/>
      <c r="AY168" s="381"/>
      <c r="AZ168" s="381"/>
      <c r="BA168" s="381"/>
      <c r="BB168" s="381"/>
      <c r="BC168" s="381"/>
      <c r="BD168" s="381"/>
      <c r="BE168" s="381"/>
      <c r="BF168" s="381"/>
      <c r="BG168" s="381"/>
      <c r="BH168" s="381"/>
      <c r="BI168" s="381"/>
      <c r="BJ168" s="381"/>
      <c r="BK168" s="381"/>
      <c r="BL168" s="381"/>
      <c r="BM168" s="381"/>
      <c r="BN168" s="381"/>
      <c r="BO168" s="381"/>
      <c r="BP168" s="381"/>
      <c r="BQ168" s="381"/>
      <c r="BR168" s="381"/>
      <c r="BS168" s="381"/>
      <c r="BT168" s="381"/>
      <c r="BU168" s="381"/>
      <c r="BV168" s="381"/>
      <c r="BW168" s="381"/>
      <c r="BX168" s="381"/>
      <c r="BY168" s="381"/>
      <c r="BZ168" s="381"/>
      <c r="CA168" s="381"/>
      <c r="CB168" s="381"/>
      <c r="CC168" s="381"/>
      <c r="CD168" s="381"/>
      <c r="CE168" s="381"/>
      <c r="CF168" s="381"/>
      <c r="CG168" s="381"/>
      <c r="CH168" s="381"/>
      <c r="CI168" s="381"/>
      <c r="CJ168" s="381"/>
      <c r="CK168" s="381"/>
      <c r="CL168" s="381"/>
      <c r="CM168" s="381"/>
      <c r="CN168" s="381"/>
      <c r="CO168" s="381"/>
      <c r="CP168" s="381"/>
      <c r="CQ168" s="381"/>
      <c r="CR168" s="381"/>
      <c r="CS168" s="381"/>
      <c r="CT168" s="381"/>
      <c r="CU168" s="381"/>
      <c r="CV168" s="381"/>
      <c r="CW168" s="381"/>
      <c r="CX168" s="381"/>
      <c r="CY168" s="381"/>
      <c r="CZ168" s="381"/>
      <c r="DA168" s="381"/>
      <c r="DB168" s="381"/>
      <c r="DC168" s="381"/>
      <c r="DD168" s="381"/>
      <c r="DE168" s="381"/>
      <c r="DF168" s="381"/>
      <c r="DG168" s="381"/>
      <c r="DH168" s="381"/>
      <c r="DI168" s="381"/>
      <c r="DJ168" s="381"/>
      <c r="DK168" s="381"/>
      <c r="DL168" s="381"/>
      <c r="DM168" s="381"/>
      <c r="DN168" s="381"/>
      <c r="DO168" s="381"/>
      <c r="DP168" s="381"/>
      <c r="DQ168" s="381"/>
      <c r="DR168" s="381"/>
      <c r="DS168" s="381"/>
      <c r="DT168" s="381"/>
      <c r="DU168" s="381"/>
      <c r="DV168" s="381"/>
      <c r="DW168" s="381"/>
      <c r="DX168" s="381"/>
      <c r="DY168" s="381"/>
      <c r="DZ168" s="381"/>
      <c r="EA168" s="381"/>
      <c r="EB168" s="381"/>
      <c r="EC168" s="381"/>
      <c r="ED168" s="381"/>
      <c r="EE168" s="381"/>
      <c r="EF168" s="381"/>
      <c r="EG168" s="381"/>
      <c r="EH168" s="381"/>
      <c r="EI168" s="381"/>
      <c r="EJ168" s="381"/>
      <c r="EK168" s="381"/>
      <c r="EL168" s="381"/>
      <c r="EM168" s="381"/>
      <c r="EN168" s="381"/>
      <c r="EO168" s="381"/>
      <c r="EP168" s="381"/>
      <c r="EQ168" s="381"/>
      <c r="ER168" s="381"/>
    </row>
    <row r="169" spans="24:148">
      <c r="X169" s="381"/>
      <c r="Y169" s="381"/>
      <c r="Z169" s="381"/>
      <c r="AA169" s="381"/>
      <c r="AB169" s="381"/>
      <c r="AC169" s="381"/>
      <c r="AD169" s="381"/>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81"/>
      <c r="BD169" s="381"/>
      <c r="BE169" s="381"/>
      <c r="BF169" s="381"/>
      <c r="BG169" s="381"/>
      <c r="BH169" s="381"/>
      <c r="BI169" s="381"/>
      <c r="BJ169" s="381"/>
      <c r="BK169" s="381"/>
      <c r="BL169" s="381"/>
      <c r="BM169" s="381"/>
      <c r="BN169" s="381"/>
      <c r="BO169" s="381"/>
      <c r="BP169" s="381"/>
      <c r="BQ169" s="381"/>
      <c r="BR169" s="381"/>
      <c r="BS169" s="381"/>
      <c r="BT169" s="381"/>
      <c r="BU169" s="381"/>
      <c r="BV169" s="381"/>
      <c r="BW169" s="381"/>
      <c r="BX169" s="381"/>
      <c r="BY169" s="381"/>
      <c r="BZ169" s="381"/>
      <c r="CA169" s="381"/>
      <c r="CB169" s="381"/>
      <c r="CC169" s="381"/>
      <c r="CD169" s="381"/>
      <c r="CE169" s="381"/>
      <c r="CF169" s="381"/>
      <c r="CG169" s="381"/>
      <c r="CH169" s="381"/>
      <c r="CI169" s="381"/>
      <c r="CJ169" s="381"/>
      <c r="CK169" s="381"/>
      <c r="CL169" s="381"/>
      <c r="CM169" s="381"/>
      <c r="CN169" s="381"/>
      <c r="CO169" s="381"/>
      <c r="CP169" s="381"/>
      <c r="CQ169" s="381"/>
      <c r="CR169" s="381"/>
      <c r="CS169" s="381"/>
      <c r="CT169" s="381"/>
      <c r="CU169" s="381"/>
      <c r="CV169" s="381"/>
      <c r="CW169" s="381"/>
      <c r="CX169" s="381"/>
      <c r="CY169" s="381"/>
      <c r="CZ169" s="381"/>
      <c r="DA169" s="381"/>
      <c r="DB169" s="381"/>
      <c r="DC169" s="381"/>
      <c r="DD169" s="381"/>
      <c r="DE169" s="381"/>
      <c r="DF169" s="381"/>
      <c r="DG169" s="381"/>
      <c r="DH169" s="381"/>
      <c r="DI169" s="381"/>
      <c r="DJ169" s="381"/>
      <c r="DK169" s="381"/>
      <c r="DL169" s="381"/>
      <c r="DM169" s="381"/>
      <c r="DN169" s="381"/>
      <c r="DO169" s="381"/>
      <c r="DP169" s="381"/>
      <c r="DQ169" s="381"/>
      <c r="DR169" s="381"/>
      <c r="DS169" s="381"/>
      <c r="DT169" s="381"/>
      <c r="DU169" s="381"/>
      <c r="DV169" s="381"/>
      <c r="DW169" s="381"/>
      <c r="DX169" s="381"/>
      <c r="DY169" s="381"/>
      <c r="DZ169" s="381"/>
      <c r="EA169" s="381"/>
      <c r="EB169" s="381"/>
      <c r="EC169" s="381"/>
      <c r="ED169" s="381"/>
      <c r="EE169" s="381"/>
      <c r="EF169" s="381"/>
      <c r="EG169" s="381"/>
      <c r="EH169" s="381"/>
      <c r="EI169" s="381"/>
      <c r="EJ169" s="381"/>
      <c r="EK169" s="381"/>
      <c r="EL169" s="381"/>
      <c r="EM169" s="381"/>
      <c r="EN169" s="381"/>
      <c r="EO169" s="381"/>
      <c r="EP169" s="381"/>
      <c r="EQ169" s="381"/>
      <c r="ER169" s="381"/>
    </row>
    <row r="170" spans="24:148">
      <c r="X170" s="381"/>
      <c r="Y170" s="381"/>
      <c r="Z170" s="381"/>
      <c r="AA170" s="381"/>
      <c r="AB170" s="381"/>
      <c r="AC170" s="381"/>
      <c r="AD170" s="381"/>
      <c r="AE170" s="381"/>
      <c r="AF170" s="381"/>
      <c r="AG170" s="381"/>
      <c r="AH170" s="381"/>
      <c r="AI170" s="381"/>
      <c r="AJ170" s="381"/>
      <c r="AK170" s="381"/>
      <c r="AL170" s="381"/>
      <c r="AM170" s="381"/>
      <c r="AN170" s="381"/>
      <c r="AO170" s="381"/>
      <c r="AP170" s="381"/>
      <c r="AQ170" s="381"/>
      <c r="AR170" s="381"/>
      <c r="AS170" s="381"/>
      <c r="AT170" s="381"/>
      <c r="AU170" s="381"/>
      <c r="AV170" s="381"/>
      <c r="AW170" s="381"/>
      <c r="AX170" s="381"/>
      <c r="AY170" s="381"/>
      <c r="AZ170" s="381"/>
      <c r="BA170" s="381"/>
      <c r="BB170" s="381"/>
      <c r="BC170" s="381"/>
      <c r="BD170" s="381"/>
      <c r="BE170" s="381"/>
      <c r="BF170" s="381"/>
      <c r="BG170" s="381"/>
      <c r="BH170" s="381"/>
      <c r="BI170" s="381"/>
      <c r="BJ170" s="381"/>
      <c r="BK170" s="381"/>
      <c r="BL170" s="381"/>
      <c r="BM170" s="381"/>
      <c r="BN170" s="381"/>
      <c r="BO170" s="381"/>
      <c r="BP170" s="381"/>
      <c r="BQ170" s="381"/>
      <c r="BR170" s="381"/>
      <c r="BS170" s="381"/>
      <c r="BT170" s="381"/>
      <c r="BU170" s="381"/>
      <c r="BV170" s="381"/>
      <c r="BW170" s="381"/>
      <c r="BX170" s="381"/>
      <c r="BY170" s="381"/>
      <c r="BZ170" s="381"/>
      <c r="CA170" s="381"/>
      <c r="CB170" s="381"/>
      <c r="CC170" s="381"/>
      <c r="CD170" s="381"/>
      <c r="CE170" s="381"/>
      <c r="CF170" s="381"/>
      <c r="CG170" s="381"/>
      <c r="CH170" s="381"/>
      <c r="CI170" s="381"/>
      <c r="CJ170" s="381"/>
      <c r="CK170" s="381"/>
      <c r="CL170" s="381"/>
      <c r="CM170" s="381"/>
      <c r="CN170" s="381"/>
      <c r="CO170" s="381"/>
      <c r="CP170" s="381"/>
      <c r="CQ170" s="381"/>
      <c r="CR170" s="381"/>
      <c r="CS170" s="381"/>
      <c r="CT170" s="381"/>
      <c r="CU170" s="381"/>
      <c r="CV170" s="381"/>
      <c r="CW170" s="381"/>
      <c r="CX170" s="381"/>
      <c r="CY170" s="381"/>
      <c r="CZ170" s="381"/>
      <c r="DA170" s="381"/>
      <c r="DB170" s="381"/>
      <c r="DC170" s="381"/>
      <c r="DD170" s="381"/>
      <c r="DE170" s="381"/>
      <c r="DF170" s="381"/>
      <c r="DG170" s="381"/>
      <c r="DH170" s="381"/>
      <c r="DI170" s="381"/>
      <c r="DJ170" s="381"/>
      <c r="DK170" s="381"/>
      <c r="DL170" s="381"/>
      <c r="DM170" s="381"/>
      <c r="DN170" s="381"/>
      <c r="DO170" s="381"/>
      <c r="DP170" s="381"/>
      <c r="DQ170" s="381"/>
      <c r="DR170" s="381"/>
      <c r="DS170" s="381"/>
      <c r="DT170" s="381"/>
      <c r="DU170" s="381"/>
      <c r="DV170" s="381"/>
      <c r="DW170" s="381"/>
      <c r="DX170" s="381"/>
      <c r="DY170" s="381"/>
      <c r="DZ170" s="381"/>
      <c r="EA170" s="381"/>
      <c r="EB170" s="381"/>
      <c r="EC170" s="381"/>
      <c r="ED170" s="381"/>
      <c r="EE170" s="381"/>
      <c r="EF170" s="381"/>
      <c r="EG170" s="381"/>
      <c r="EH170" s="381"/>
      <c r="EI170" s="381"/>
      <c r="EJ170" s="381"/>
      <c r="EK170" s="381"/>
      <c r="EL170" s="381"/>
      <c r="EM170" s="381"/>
      <c r="EN170" s="381"/>
      <c r="EO170" s="381"/>
      <c r="EP170" s="381"/>
      <c r="EQ170" s="381"/>
      <c r="ER170" s="381"/>
    </row>
    <row r="171" spans="24:148">
      <c r="X171" s="381"/>
      <c r="Y171" s="381"/>
      <c r="Z171" s="381"/>
      <c r="AA171" s="381"/>
      <c r="AB171" s="381"/>
      <c r="AC171" s="381"/>
      <c r="AD171" s="381"/>
      <c r="AE171" s="381"/>
      <c r="AF171" s="381"/>
      <c r="AG171" s="381"/>
      <c r="AH171" s="381"/>
      <c r="AI171" s="381"/>
      <c r="AJ171" s="381"/>
      <c r="AK171" s="381"/>
      <c r="AL171" s="381"/>
      <c r="AM171" s="381"/>
      <c r="AN171" s="381"/>
      <c r="AO171" s="381"/>
      <c r="AP171" s="381"/>
      <c r="AQ171" s="381"/>
      <c r="AR171" s="381"/>
      <c r="AS171" s="381"/>
      <c r="AT171" s="381"/>
      <c r="AU171" s="381"/>
      <c r="AV171" s="381"/>
      <c r="AW171" s="381"/>
      <c r="AX171" s="381"/>
      <c r="AY171" s="381"/>
      <c r="AZ171" s="381"/>
      <c r="BA171" s="381"/>
      <c r="BB171" s="381"/>
      <c r="BC171" s="381"/>
      <c r="BD171" s="381"/>
      <c r="BE171" s="381"/>
      <c r="BF171" s="381"/>
      <c r="BG171" s="381"/>
      <c r="BH171" s="381"/>
      <c r="BI171" s="381"/>
      <c r="BJ171" s="381"/>
      <c r="BK171" s="381"/>
      <c r="BL171" s="381"/>
      <c r="BM171" s="381"/>
      <c r="BN171" s="381"/>
      <c r="BO171" s="381"/>
      <c r="BP171" s="381"/>
      <c r="BQ171" s="381"/>
      <c r="BR171" s="381"/>
      <c r="BS171" s="381"/>
      <c r="BT171" s="381"/>
      <c r="BU171" s="381"/>
      <c r="BV171" s="381"/>
      <c r="BW171" s="381"/>
      <c r="BX171" s="381"/>
      <c r="BY171" s="381"/>
      <c r="BZ171" s="381"/>
      <c r="CA171" s="381"/>
      <c r="CB171" s="381"/>
      <c r="CC171" s="381"/>
      <c r="CD171" s="381"/>
      <c r="CE171" s="381"/>
      <c r="CF171" s="381"/>
      <c r="CG171" s="381"/>
      <c r="CH171" s="381"/>
      <c r="CI171" s="381"/>
      <c r="CJ171" s="381"/>
      <c r="CK171" s="381"/>
      <c r="CL171" s="381"/>
      <c r="CM171" s="381"/>
      <c r="CN171" s="381"/>
      <c r="CO171" s="381"/>
      <c r="CP171" s="381"/>
      <c r="CQ171" s="381"/>
      <c r="CR171" s="381"/>
      <c r="CS171" s="381"/>
      <c r="CT171" s="381"/>
      <c r="CU171" s="381"/>
      <c r="CV171" s="381"/>
      <c r="CW171" s="381"/>
      <c r="CX171" s="381"/>
      <c r="CY171" s="381"/>
      <c r="CZ171" s="381"/>
      <c r="DA171" s="381"/>
      <c r="DB171" s="381"/>
      <c r="DC171" s="381"/>
      <c r="DD171" s="381"/>
      <c r="DE171" s="381"/>
      <c r="DF171" s="381"/>
      <c r="DG171" s="381"/>
      <c r="DH171" s="381"/>
      <c r="DI171" s="381"/>
      <c r="DJ171" s="381"/>
      <c r="DK171" s="381"/>
      <c r="DL171" s="381"/>
      <c r="DM171" s="381"/>
      <c r="DN171" s="381"/>
      <c r="DO171" s="381"/>
      <c r="DP171" s="381"/>
      <c r="DQ171" s="381"/>
      <c r="DR171" s="381"/>
      <c r="DS171" s="381"/>
      <c r="DT171" s="381"/>
      <c r="DU171" s="381"/>
      <c r="DV171" s="381"/>
      <c r="DW171" s="381"/>
      <c r="DX171" s="381"/>
      <c r="DY171" s="381"/>
      <c r="DZ171" s="381"/>
      <c r="EA171" s="381"/>
      <c r="EB171" s="381"/>
      <c r="EC171" s="381"/>
      <c r="ED171" s="381"/>
      <c r="EE171" s="381"/>
      <c r="EF171" s="381"/>
      <c r="EG171" s="381"/>
      <c r="EH171" s="381"/>
      <c r="EI171" s="381"/>
      <c r="EJ171" s="381"/>
      <c r="EK171" s="381"/>
      <c r="EL171" s="381"/>
      <c r="EM171" s="381"/>
      <c r="EN171" s="381"/>
      <c r="EO171" s="381"/>
      <c r="EP171" s="381"/>
      <c r="EQ171" s="381"/>
      <c r="ER171" s="381"/>
    </row>
    <row r="172" spans="24:148">
      <c r="X172" s="381"/>
      <c r="Y172" s="381"/>
      <c r="Z172" s="381"/>
      <c r="AA172" s="381"/>
      <c r="AB172" s="381"/>
      <c r="AC172" s="381"/>
      <c r="AD172" s="381"/>
      <c r="AE172" s="381"/>
      <c r="AF172" s="381"/>
      <c r="AG172" s="381"/>
      <c r="AH172" s="381"/>
      <c r="AI172" s="381"/>
      <c r="AJ172" s="381"/>
      <c r="AK172" s="381"/>
      <c r="AL172" s="381"/>
      <c r="AM172" s="381"/>
      <c r="AN172" s="381"/>
      <c r="AO172" s="381"/>
      <c r="AP172" s="381"/>
      <c r="AQ172" s="381"/>
      <c r="AR172" s="381"/>
      <c r="AS172" s="381"/>
      <c r="AT172" s="381"/>
      <c r="AU172" s="381"/>
      <c r="AV172" s="381"/>
      <c r="AW172" s="381"/>
      <c r="AX172" s="381"/>
      <c r="AY172" s="381"/>
      <c r="AZ172" s="381"/>
      <c r="BA172" s="381"/>
      <c r="BB172" s="381"/>
      <c r="BC172" s="381"/>
      <c r="BD172" s="381"/>
      <c r="BE172" s="381"/>
      <c r="BF172" s="381"/>
      <c r="BG172" s="381"/>
      <c r="BH172" s="381"/>
      <c r="BI172" s="381"/>
      <c r="BJ172" s="381"/>
      <c r="BK172" s="381"/>
      <c r="BL172" s="381"/>
      <c r="BM172" s="381"/>
      <c r="BN172" s="381"/>
      <c r="BO172" s="381"/>
      <c r="BP172" s="381"/>
      <c r="BQ172" s="381"/>
      <c r="BR172" s="381"/>
      <c r="BS172" s="381"/>
      <c r="BT172" s="381"/>
      <c r="BU172" s="381"/>
      <c r="BV172" s="381"/>
      <c r="BW172" s="381"/>
      <c r="BX172" s="381"/>
      <c r="BY172" s="381"/>
      <c r="BZ172" s="381"/>
      <c r="CA172" s="381"/>
      <c r="CB172" s="381"/>
      <c r="CC172" s="381"/>
      <c r="CD172" s="381"/>
      <c r="CE172" s="381"/>
      <c r="CF172" s="381"/>
      <c r="CG172" s="381"/>
      <c r="CH172" s="381"/>
      <c r="CI172" s="381"/>
      <c r="CJ172" s="381"/>
      <c r="CK172" s="381"/>
      <c r="CL172" s="381"/>
      <c r="CM172" s="381"/>
      <c r="CN172" s="381"/>
      <c r="CO172" s="381"/>
      <c r="CP172" s="381"/>
      <c r="CQ172" s="381"/>
      <c r="CR172" s="381"/>
      <c r="CS172" s="381"/>
      <c r="CT172" s="381"/>
      <c r="CU172" s="381"/>
      <c r="CV172" s="381"/>
      <c r="CW172" s="381"/>
      <c r="CX172" s="381"/>
      <c r="CY172" s="381"/>
      <c r="CZ172" s="381"/>
      <c r="DA172" s="381"/>
      <c r="DB172" s="381"/>
      <c r="DC172" s="381"/>
      <c r="DD172" s="381"/>
      <c r="DE172" s="381"/>
      <c r="DF172" s="381"/>
      <c r="DG172" s="381"/>
      <c r="DH172" s="381"/>
      <c r="DI172" s="381"/>
      <c r="DJ172" s="381"/>
      <c r="DK172" s="381"/>
      <c r="DL172" s="381"/>
      <c r="DM172" s="381"/>
      <c r="DN172" s="381"/>
      <c r="DO172" s="381"/>
      <c r="DP172" s="381"/>
      <c r="DQ172" s="381"/>
      <c r="DR172" s="381"/>
      <c r="DS172" s="381"/>
      <c r="DT172" s="381"/>
      <c r="DU172" s="381"/>
      <c r="DV172" s="381"/>
      <c r="DW172" s="381"/>
      <c r="DX172" s="381"/>
      <c r="DY172" s="381"/>
      <c r="DZ172" s="381"/>
      <c r="EA172" s="381"/>
      <c r="EB172" s="381"/>
      <c r="EC172" s="381"/>
      <c r="ED172" s="381"/>
      <c r="EE172" s="381"/>
      <c r="EF172" s="381"/>
      <c r="EG172" s="381"/>
      <c r="EH172" s="381"/>
      <c r="EI172" s="381"/>
      <c r="EJ172" s="381"/>
      <c r="EK172" s="381"/>
      <c r="EL172" s="381"/>
      <c r="EM172" s="381"/>
      <c r="EN172" s="381"/>
      <c r="EO172" s="381"/>
      <c r="EP172" s="381"/>
      <c r="EQ172" s="381"/>
      <c r="ER172" s="381"/>
    </row>
    <row r="173" spans="24:148">
      <c r="X173" s="381"/>
      <c r="Y173" s="381"/>
      <c r="Z173" s="381"/>
      <c r="AA173" s="381"/>
      <c r="AB173" s="381"/>
      <c r="AC173" s="381"/>
      <c r="AD173" s="381"/>
      <c r="AE173" s="381"/>
      <c r="AF173" s="381"/>
      <c r="AG173" s="381"/>
      <c r="AH173" s="381"/>
      <c r="AI173" s="381"/>
      <c r="AJ173" s="381"/>
      <c r="AK173" s="381"/>
      <c r="AL173" s="381"/>
      <c r="AM173" s="381"/>
      <c r="AN173" s="381"/>
      <c r="AO173" s="381"/>
      <c r="AP173" s="381"/>
      <c r="AQ173" s="381"/>
      <c r="AR173" s="381"/>
      <c r="AS173" s="381"/>
      <c r="AT173" s="381"/>
      <c r="AU173" s="381"/>
      <c r="AV173" s="381"/>
      <c r="AW173" s="381"/>
      <c r="AX173" s="381"/>
      <c r="AY173" s="381"/>
      <c r="AZ173" s="381"/>
      <c r="BA173" s="381"/>
      <c r="BB173" s="381"/>
      <c r="BC173" s="381"/>
      <c r="BD173" s="381"/>
      <c r="BE173" s="381"/>
      <c r="BF173" s="381"/>
      <c r="BG173" s="381"/>
      <c r="BH173" s="381"/>
      <c r="BI173" s="381"/>
      <c r="BJ173" s="381"/>
      <c r="BK173" s="381"/>
      <c r="BL173" s="381"/>
      <c r="BM173" s="381"/>
      <c r="BN173" s="381"/>
      <c r="BO173" s="381"/>
      <c r="BP173" s="381"/>
      <c r="BQ173" s="381"/>
      <c r="BR173" s="381"/>
      <c r="BS173" s="381"/>
      <c r="BT173" s="381"/>
      <c r="BU173" s="381"/>
      <c r="BV173" s="381"/>
      <c r="BW173" s="381"/>
      <c r="BX173" s="381"/>
      <c r="BY173" s="381"/>
      <c r="BZ173" s="381"/>
      <c r="CA173" s="381"/>
      <c r="CB173" s="381"/>
      <c r="CC173" s="381"/>
      <c r="CD173" s="381"/>
      <c r="CE173" s="381"/>
      <c r="CF173" s="381"/>
      <c r="CG173" s="381"/>
      <c r="CH173" s="381"/>
      <c r="CI173" s="381"/>
      <c r="CJ173" s="381"/>
      <c r="CK173" s="381"/>
      <c r="CL173" s="381"/>
      <c r="CM173" s="381"/>
      <c r="CN173" s="381"/>
      <c r="CO173" s="381"/>
      <c r="CP173" s="381"/>
      <c r="CQ173" s="381"/>
      <c r="CR173" s="381"/>
      <c r="CS173" s="381"/>
      <c r="CT173" s="381"/>
      <c r="CU173" s="381"/>
      <c r="CV173" s="381"/>
      <c r="CW173" s="381"/>
      <c r="CX173" s="381"/>
      <c r="CY173" s="381"/>
      <c r="CZ173" s="381"/>
      <c r="DA173" s="381"/>
      <c r="DB173" s="381"/>
      <c r="DC173" s="381"/>
      <c r="DD173" s="381"/>
      <c r="DE173" s="381"/>
      <c r="DF173" s="381"/>
      <c r="DG173" s="381"/>
      <c r="DH173" s="381"/>
      <c r="DI173" s="381"/>
      <c r="DJ173" s="381"/>
      <c r="DK173" s="381"/>
      <c r="DL173" s="381"/>
      <c r="DM173" s="381"/>
      <c r="DN173" s="381"/>
      <c r="DO173" s="381"/>
      <c r="DP173" s="381"/>
      <c r="DQ173" s="381"/>
      <c r="DR173" s="381"/>
      <c r="DS173" s="381"/>
      <c r="DT173" s="381"/>
      <c r="DU173" s="381"/>
      <c r="DV173" s="381"/>
      <c r="DW173" s="381"/>
      <c r="DX173" s="381"/>
      <c r="DY173" s="381"/>
      <c r="DZ173" s="381"/>
      <c r="EA173" s="381"/>
      <c r="EB173" s="381"/>
      <c r="EC173" s="381"/>
      <c r="ED173" s="381"/>
      <c r="EE173" s="381"/>
      <c r="EF173" s="381"/>
      <c r="EG173" s="381"/>
      <c r="EH173" s="381"/>
      <c r="EI173" s="381"/>
      <c r="EJ173" s="381"/>
      <c r="EK173" s="381"/>
      <c r="EL173" s="381"/>
      <c r="EM173" s="381"/>
      <c r="EN173" s="381"/>
      <c r="EO173" s="381"/>
      <c r="EP173" s="381"/>
      <c r="EQ173" s="381"/>
      <c r="ER173" s="381"/>
    </row>
    <row r="174" spans="24:148">
      <c r="X174" s="381"/>
      <c r="Y174" s="381"/>
      <c r="Z174" s="381"/>
      <c r="AA174" s="381"/>
      <c r="AB174" s="381"/>
      <c r="AC174" s="381"/>
      <c r="AD174" s="381"/>
      <c r="AE174" s="381"/>
      <c r="AF174" s="381"/>
      <c r="AG174" s="381"/>
      <c r="AH174" s="381"/>
      <c r="AI174" s="381"/>
      <c r="AJ174" s="381"/>
      <c r="AK174" s="381"/>
      <c r="AL174" s="381"/>
      <c r="AM174" s="381"/>
      <c r="AN174" s="381"/>
      <c r="AO174" s="381"/>
      <c r="AP174" s="381"/>
      <c r="AQ174" s="381"/>
      <c r="AR174" s="381"/>
      <c r="AS174" s="381"/>
      <c r="AT174" s="381"/>
      <c r="AU174" s="381"/>
      <c r="AV174" s="381"/>
      <c r="AW174" s="381"/>
      <c r="AX174" s="381"/>
      <c r="AY174" s="381"/>
      <c r="AZ174" s="381"/>
      <c r="BA174" s="381"/>
      <c r="BB174" s="381"/>
      <c r="BC174" s="381"/>
      <c r="BD174" s="381"/>
      <c r="BE174" s="381"/>
      <c r="BF174" s="381"/>
      <c r="BG174" s="381"/>
      <c r="BH174" s="381"/>
      <c r="BI174" s="381"/>
      <c r="BJ174" s="381"/>
      <c r="BK174" s="381"/>
      <c r="BL174" s="381"/>
      <c r="BM174" s="381"/>
      <c r="BN174" s="381"/>
      <c r="BO174" s="381"/>
      <c r="BP174" s="381"/>
      <c r="BQ174" s="381"/>
      <c r="BR174" s="381"/>
      <c r="BS174" s="381"/>
      <c r="BT174" s="381"/>
      <c r="BU174" s="381"/>
      <c r="BV174" s="381"/>
      <c r="BW174" s="381"/>
      <c r="BX174" s="381"/>
      <c r="BY174" s="381"/>
      <c r="BZ174" s="381"/>
      <c r="CA174" s="381"/>
      <c r="CB174" s="381"/>
      <c r="CC174" s="381"/>
      <c r="CD174" s="381"/>
      <c r="CE174" s="381"/>
      <c r="CF174" s="381"/>
      <c r="CG174" s="381"/>
      <c r="CH174" s="381"/>
      <c r="CI174" s="381"/>
      <c r="CJ174" s="381"/>
      <c r="CK174" s="381"/>
      <c r="CL174" s="381"/>
      <c r="CM174" s="381"/>
      <c r="CN174" s="381"/>
      <c r="CO174" s="381"/>
      <c r="CP174" s="381"/>
      <c r="CQ174" s="381"/>
      <c r="CR174" s="381"/>
      <c r="CS174" s="381"/>
      <c r="CT174" s="381"/>
      <c r="CU174" s="381"/>
      <c r="CV174" s="381"/>
      <c r="CW174" s="381"/>
      <c r="CX174" s="381"/>
      <c r="CY174" s="381"/>
      <c r="CZ174" s="381"/>
      <c r="DA174" s="381"/>
      <c r="DB174" s="381"/>
      <c r="DC174" s="381"/>
      <c r="DD174" s="381"/>
      <c r="DE174" s="381"/>
      <c r="DF174" s="381"/>
      <c r="DG174" s="381"/>
      <c r="DH174" s="381"/>
      <c r="DI174" s="381"/>
      <c r="DJ174" s="381"/>
      <c r="DK174" s="381"/>
      <c r="DL174" s="381"/>
      <c r="DM174" s="381"/>
      <c r="DN174" s="381"/>
      <c r="DO174" s="381"/>
      <c r="DP174" s="381"/>
      <c r="DQ174" s="381"/>
      <c r="DR174" s="381"/>
      <c r="DS174" s="381"/>
      <c r="DT174" s="381"/>
      <c r="DU174" s="381"/>
      <c r="DV174" s="381"/>
      <c r="DW174" s="381"/>
      <c r="DX174" s="381"/>
      <c r="DY174" s="381"/>
      <c r="DZ174" s="381"/>
      <c r="EA174" s="381"/>
      <c r="EB174" s="381"/>
      <c r="EC174" s="381"/>
      <c r="ED174" s="381"/>
      <c r="EE174" s="381"/>
      <c r="EF174" s="381"/>
      <c r="EG174" s="381"/>
      <c r="EH174" s="381"/>
      <c r="EI174" s="381"/>
      <c r="EJ174" s="381"/>
      <c r="EK174" s="381"/>
      <c r="EL174" s="381"/>
      <c r="EM174" s="381"/>
      <c r="EN174" s="381"/>
      <c r="EO174" s="381"/>
      <c r="EP174" s="381"/>
      <c r="EQ174" s="381"/>
      <c r="ER174" s="381"/>
    </row>
  </sheetData>
  <mergeCells count="113">
    <mergeCell ref="V128:V129"/>
    <mergeCell ref="R125:R126"/>
    <mergeCell ref="R98:R99"/>
    <mergeCell ref="C128:C129"/>
    <mergeCell ref="D128:D129"/>
    <mergeCell ref="F128:F129"/>
    <mergeCell ref="G128:G129"/>
    <mergeCell ref="T128:T129"/>
    <mergeCell ref="U128:U129"/>
    <mergeCell ref="S128:S129"/>
    <mergeCell ref="R128:R129"/>
    <mergeCell ref="T125:T126"/>
    <mergeCell ref="U125:U126"/>
    <mergeCell ref="V98:V99"/>
    <mergeCell ref="U98:U99"/>
    <mergeCell ref="C125:C126"/>
    <mergeCell ref="D125:D126"/>
    <mergeCell ref="F125:F126"/>
    <mergeCell ref="G125:G126"/>
    <mergeCell ref="C98:C99"/>
    <mergeCell ref="D98:D99"/>
    <mergeCell ref="F98:F99"/>
    <mergeCell ref="G98:G99"/>
    <mergeCell ref="T98:T99"/>
    <mergeCell ref="V65:V67"/>
    <mergeCell ref="C56:C58"/>
    <mergeCell ref="F56:F58"/>
    <mergeCell ref="G56:G58"/>
    <mergeCell ref="D56:D58"/>
    <mergeCell ref="U56:U58"/>
    <mergeCell ref="T56:T58"/>
    <mergeCell ref="S56:S58"/>
    <mergeCell ref="R56:R58"/>
    <mergeCell ref="V56:V58"/>
    <mergeCell ref="B11:B32"/>
    <mergeCell ref="B33:B43"/>
    <mergeCell ref="A11:A72"/>
    <mergeCell ref="B128:B130"/>
    <mergeCell ref="B131:B135"/>
    <mergeCell ref="A73:A83"/>
    <mergeCell ref="B73:B76"/>
    <mergeCell ref="B77:B83"/>
    <mergeCell ref="A84:A122"/>
    <mergeCell ref="B84:B108"/>
    <mergeCell ref="B109:B117"/>
    <mergeCell ref="B118:B122"/>
    <mergeCell ref="A123:A135"/>
    <mergeCell ref="B52:B67"/>
    <mergeCell ref="B44:B50"/>
    <mergeCell ref="B68:B72"/>
    <mergeCell ref="B123:B124"/>
    <mergeCell ref="B125:B127"/>
    <mergeCell ref="A7:A9"/>
    <mergeCell ref="B7:B9"/>
    <mergeCell ref="C7:C9"/>
    <mergeCell ref="E7:E9"/>
    <mergeCell ref="F7:F9"/>
    <mergeCell ref="D7:D9"/>
    <mergeCell ref="F1:M1"/>
    <mergeCell ref="G7:G9"/>
    <mergeCell ref="H7:O7"/>
    <mergeCell ref="H8:I8"/>
    <mergeCell ref="J8:K8"/>
    <mergeCell ref="L8:M8"/>
    <mergeCell ref="N8:O8"/>
    <mergeCell ref="V7:V9"/>
    <mergeCell ref="C34:C35"/>
    <mergeCell ref="F34:F35"/>
    <mergeCell ref="G34:G35"/>
    <mergeCell ref="U34:U35"/>
    <mergeCell ref="V34:V35"/>
    <mergeCell ref="R34:R35"/>
    <mergeCell ref="R7:R9"/>
    <mergeCell ref="S7:S9"/>
    <mergeCell ref="T7:T9"/>
    <mergeCell ref="U7:U9"/>
    <mergeCell ref="P7:Q8"/>
    <mergeCell ref="U39:U40"/>
    <mergeCell ref="T39:T40"/>
    <mergeCell ref="S39:S40"/>
    <mergeCell ref="V39:V40"/>
    <mergeCell ref="D36:D37"/>
    <mergeCell ref="C36:C37"/>
    <mergeCell ref="T36:T37"/>
    <mergeCell ref="C39:C40"/>
    <mergeCell ref="D39:D40"/>
    <mergeCell ref="F39:F40"/>
    <mergeCell ref="G39:G40"/>
    <mergeCell ref="R39:R40"/>
    <mergeCell ref="C44:C45"/>
    <mergeCell ref="D44:D45"/>
    <mergeCell ref="F44:F45"/>
    <mergeCell ref="G44:G45"/>
    <mergeCell ref="T44:T45"/>
    <mergeCell ref="R53:R54"/>
    <mergeCell ref="U65:U67"/>
    <mergeCell ref="V70:V72"/>
    <mergeCell ref="C65:C67"/>
    <mergeCell ref="G65:G67"/>
    <mergeCell ref="F65:F67"/>
    <mergeCell ref="D65:D67"/>
    <mergeCell ref="R65:R67"/>
    <mergeCell ref="S65:S67"/>
    <mergeCell ref="T65:T67"/>
    <mergeCell ref="U44:U45"/>
    <mergeCell ref="R44:R45"/>
    <mergeCell ref="D68:D69"/>
    <mergeCell ref="R68:R69"/>
    <mergeCell ref="C70:C72"/>
    <mergeCell ref="F70:F72"/>
    <mergeCell ref="G70:G72"/>
    <mergeCell ref="R70:R72"/>
    <mergeCell ref="U70:U72"/>
  </mergeCells>
  <dataValidations xWindow="648" yWindow="437" count="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32"/>
    <dataValidation allowBlank="1" showInputMessage="1" showErrorMessage="1" promptTitle="CORRELATIVO DE LA ACTIVIDAD" prompt="Estos son los mismos utilizados en los cuadros de costos, los cuales sirven para poder reflejar la Actividad a realizar en cada uno de los cuadros de costos." sqref="F7:F32"/>
    <dataValidation allowBlank="1" showInputMessage="1" showErrorMessage="1" promptTitle="INDICADORES DE RESULTADOS" prompt="Medidas o variables para verificar el cumplimiento de cada paso.&#10;" sqref="E7:E32"/>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32"/>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V32"/>
    <dataValidation allowBlank="1" showInputMessage="1" showErrorMessage="1" promptTitle="POBLACIÓN OBJETIVO" prompt="Grupo  de personas al cual se pretende beneficiar con dicho actividad." sqref="T7:T32"/>
    <dataValidation allowBlank="1" showInputMessage="1" showErrorMessage="1" promptTitle="MEDIO DE VERIFICACIÓN" prompt="Corresponde a los elementos a través del cual se acredita y se verifican  las actividades." sqref="S7:S32"/>
    <dataValidation allowBlank="1" showInputMessage="1" showErrorMessage="1" promptTitle="JUSTIFICACIÓN" prompt="Es aquella en que se explica de forma convincente el motivo por el que y para que se va realizar dicha actividad, que beneficio va traer a la institución." sqref="R7:R32"/>
    <dataValidation type="list" allowBlank="1" showInputMessage="1" showErrorMessage="1" sqref="C11:C34 C46:C57 C130:C135 C127:C128 C36 C59:C66 C41:C44 C68:C71 C100:C125 C38:C39 C73:C98">
      <formula1>$P$1:$V$1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J1" zoomScale="80" zoomScaleNormal="80" workbookViewId="0">
      <pane ySplit="11" topLeftCell="A552" activePane="bottomLeft" state="frozen"/>
      <selection activeCell="A11" sqref="A11"/>
      <selection pane="bottomLeft" activeCell="AK568" sqref="AK568"/>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41"/>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38"/>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1684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728" t="s">
        <v>392</v>
      </c>
      <c r="L10" s="728"/>
      <c r="M10" s="728"/>
      <c r="N10" s="728"/>
      <c r="O10" s="728"/>
      <c r="P10" s="728"/>
      <c r="Q10" s="728"/>
      <c r="R10" s="728"/>
      <c r="S10" s="728"/>
      <c r="T10" s="728"/>
      <c r="U10" s="728"/>
      <c r="V10" s="728"/>
      <c r="W10" s="728"/>
      <c r="X10" s="728"/>
      <c r="Y10" s="728"/>
      <c r="Z10" s="728"/>
      <c r="AA10" s="728"/>
    </row>
    <row r="11" spans="1:571" ht="79.5" thickBot="1">
      <c r="A11" s="351"/>
      <c r="B11" s="307" t="s">
        <v>132</v>
      </c>
      <c r="C11" s="193" t="s">
        <v>131</v>
      </c>
      <c r="D11" s="194" t="s">
        <v>128</v>
      </c>
      <c r="E11" s="210" t="s">
        <v>1683</v>
      </c>
      <c r="F11" s="194" t="s">
        <v>247</v>
      </c>
      <c r="G11" s="194" t="s">
        <v>459</v>
      </c>
      <c r="H11" s="194" t="s">
        <v>461</v>
      </c>
      <c r="I11" s="210" t="s">
        <v>462</v>
      </c>
      <c r="J11" s="194" t="s">
        <v>460</v>
      </c>
      <c r="K11" s="325" t="s">
        <v>1356</v>
      </c>
      <c r="L11" s="325" t="s">
        <v>1358</v>
      </c>
      <c r="M11" s="325" t="s">
        <v>470</v>
      </c>
      <c r="N11" s="325" t="s">
        <v>1357</v>
      </c>
      <c r="O11" s="325" t="s">
        <v>1359</v>
      </c>
      <c r="P11" s="325" t="s">
        <v>471</v>
      </c>
      <c r="Q11" s="325" t="s">
        <v>1360</v>
      </c>
      <c r="R11" s="325" t="s">
        <v>1361</v>
      </c>
      <c r="S11" s="325" t="s">
        <v>1362</v>
      </c>
      <c r="T11" s="325" t="s">
        <v>1453</v>
      </c>
      <c r="U11" s="325" t="s">
        <v>1363</v>
      </c>
      <c r="V11" s="325" t="s">
        <v>1364</v>
      </c>
      <c r="W11" s="325" t="s">
        <v>1365</v>
      </c>
      <c r="X11" s="325" t="s">
        <v>1366</v>
      </c>
      <c r="Y11" s="325" t="s">
        <v>1367</v>
      </c>
      <c r="Z11" s="325" t="s">
        <v>1478</v>
      </c>
      <c r="AA11" s="325" t="s">
        <v>1513</v>
      </c>
      <c r="AB11" s="324" t="s">
        <v>393</v>
      </c>
      <c r="AC11" s="210" t="s">
        <v>411</v>
      </c>
      <c r="AD11" s="210" t="s">
        <v>394</v>
      </c>
      <c r="AE11" s="210" t="s">
        <v>408</v>
      </c>
      <c r="AF11" s="210" t="s">
        <v>395</v>
      </c>
      <c r="AG11" s="210" t="s">
        <v>396</v>
      </c>
      <c r="AH11" s="210" t="s">
        <v>397</v>
      </c>
      <c r="AI11" s="210" t="s">
        <v>407</v>
      </c>
      <c r="AJ11" s="210" t="s">
        <v>398</v>
      </c>
      <c r="AK11" s="210" t="s">
        <v>399</v>
      </c>
      <c r="AL11" s="210" t="s">
        <v>400</v>
      </c>
      <c r="AM11" s="210" t="s">
        <v>406</v>
      </c>
      <c r="AN11" s="210" t="s">
        <v>401</v>
      </c>
      <c r="AO11" s="210" t="s">
        <v>402</v>
      </c>
      <c r="AP11" s="210" t="s">
        <v>403</v>
      </c>
      <c r="AQ11" s="210" t="s">
        <v>405</v>
      </c>
      <c r="AR11" s="210" t="s">
        <v>404</v>
      </c>
    </row>
    <row r="12" spans="1:571">
      <c r="A12" s="350"/>
      <c r="B12" s="187" t="s">
        <v>250</v>
      </c>
      <c r="C12" s="188" t="s">
        <v>133</v>
      </c>
      <c r="D12" s="189">
        <f>D13+D47+D83+D89+D96</f>
        <v>0</v>
      </c>
      <c r="E12" s="189">
        <f>E13+E47+E83+E89+E96</f>
        <v>6877500</v>
      </c>
      <c r="F12" s="189">
        <f t="shared" ref="F12:F106" si="0">D12+E12</f>
        <v>6877500</v>
      </c>
      <c r="G12" s="189">
        <f>G13+G47+G83+G89+G96</f>
        <v>0</v>
      </c>
      <c r="H12" s="189">
        <f>F12-G12</f>
        <v>6877500</v>
      </c>
      <c r="I12" s="189">
        <f>I13+I47+I83+I89+I96</f>
        <v>0</v>
      </c>
      <c r="J12" s="189">
        <f>F12-I12</f>
        <v>6877500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6877500</v>
      </c>
      <c r="AB12" s="189">
        <f t="shared" si="1"/>
        <v>0</v>
      </c>
      <c r="AC12" s="189">
        <f t="shared" si="1"/>
        <v>0</v>
      </c>
      <c r="AD12" s="189">
        <f t="shared" si="1"/>
        <v>0</v>
      </c>
      <c r="AE12" s="189">
        <f>AB12+AC12+AD12</f>
        <v>0</v>
      </c>
      <c r="AF12" s="189">
        <f>AF13+AF47+AF83+AF89+AF96</f>
        <v>2827500</v>
      </c>
      <c r="AG12" s="189">
        <f>AG13+AG47+AG83+AG89+AG96</f>
        <v>0</v>
      </c>
      <c r="AH12" s="189">
        <f>AH13+AH47+AH83+AH89+AH96</f>
        <v>0</v>
      </c>
      <c r="AI12" s="189">
        <f>AF12+AG12+AH12</f>
        <v>2827500</v>
      </c>
      <c r="AJ12" s="189">
        <f>AJ13+AJ47+AJ83+AJ89+AJ96</f>
        <v>4050000</v>
      </c>
      <c r="AK12" s="189">
        <f>AK13+AK47+AK83+AK89+AK96</f>
        <v>0</v>
      </c>
      <c r="AL12" s="189">
        <f>AL13+AL47+AL83+AL89+AL96</f>
        <v>0</v>
      </c>
      <c r="AM12" s="189">
        <f>AJ12+AK12+AL12</f>
        <v>4050000</v>
      </c>
      <c r="AN12" s="189">
        <f>AN13+AN47+AN83+AN89+AN96</f>
        <v>0</v>
      </c>
      <c r="AO12" s="189">
        <f>AO13+AO47+AO83+AO89+AO96</f>
        <v>0</v>
      </c>
      <c r="AP12" s="189">
        <f>AP13+AP47+AP83+AP89+AP96</f>
        <v>0</v>
      </c>
      <c r="AQ12" s="189">
        <f>AN12+AO12+AP12</f>
        <v>0</v>
      </c>
      <c r="AR12" s="189">
        <f>AE12+AI12+AM12+AQ12</f>
        <v>6877500</v>
      </c>
    </row>
    <row r="13" spans="1:571">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6877500</v>
      </c>
      <c r="F47" s="192">
        <f t="shared" si="0"/>
        <v>6877500</v>
      </c>
      <c r="G47" s="192">
        <f>SUM(G48:G82)</f>
        <v>0</v>
      </c>
      <c r="H47" s="192">
        <f t="shared" si="4"/>
        <v>6877500</v>
      </c>
      <c r="I47" s="192">
        <f t="shared" ref="I47:AD47" si="102">SUM(I48:I82)</f>
        <v>0</v>
      </c>
      <c r="J47" s="192">
        <f t="shared" si="102"/>
        <v>6877500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6877500</v>
      </c>
      <c r="AB47" s="192">
        <f t="shared" si="102"/>
        <v>0</v>
      </c>
      <c r="AC47" s="192">
        <f t="shared" si="102"/>
        <v>0</v>
      </c>
      <c r="AD47" s="192">
        <f t="shared" si="102"/>
        <v>0</v>
      </c>
      <c r="AE47" s="192">
        <f t="shared" si="17"/>
        <v>0</v>
      </c>
      <c r="AF47" s="192">
        <f>SUM(AF48:AF82)</f>
        <v>2827500</v>
      </c>
      <c r="AG47" s="192">
        <f>SUM(AG48:AG82)</f>
        <v>0</v>
      </c>
      <c r="AH47" s="192">
        <f>SUM(AH48:AH82)</f>
        <v>0</v>
      </c>
      <c r="AI47" s="192">
        <f t="shared" si="10"/>
        <v>2827500</v>
      </c>
      <c r="AJ47" s="192">
        <f>SUM(AJ48:AJ82)</f>
        <v>4050000</v>
      </c>
      <c r="AK47" s="192">
        <f>SUM(AK48:AK82)</f>
        <v>0</v>
      </c>
      <c r="AL47" s="192">
        <f>SUM(AL48:AL82)</f>
        <v>0</v>
      </c>
      <c r="AM47" s="192">
        <f t="shared" si="11"/>
        <v>4050000</v>
      </c>
      <c r="AN47" s="192">
        <f>SUM(AN48:AN82)</f>
        <v>0</v>
      </c>
      <c r="AO47" s="192">
        <f>SUM(AO48:AO82)</f>
        <v>0</v>
      </c>
      <c r="AP47" s="192">
        <f>SUM(AP48:AP82)</f>
        <v>0</v>
      </c>
      <c r="AQ47" s="192">
        <f t="shared" si="12"/>
        <v>0</v>
      </c>
      <c r="AR47" s="192">
        <f t="shared" si="13"/>
        <v>6877500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6277500</v>
      </c>
      <c r="F64" s="183">
        <f t="shared" ref="F64" si="161">D64+E64</f>
        <v>6277500</v>
      </c>
      <c r="G64" s="183"/>
      <c r="H64" s="183">
        <f t="shared" ref="H64" si="162">F64-G64</f>
        <v>6277500</v>
      </c>
      <c r="I64" s="183"/>
      <c r="J64" s="183">
        <f t="shared" ref="J64" si="163">F64-I64</f>
        <v>6277500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6277500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2227500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2227500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4050000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4050000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6277500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v>
      </c>
      <c r="F78" s="183">
        <f t="shared" si="193"/>
        <v>600000</v>
      </c>
      <c r="G78" s="183"/>
      <c r="H78" s="183">
        <f t="shared" si="194"/>
        <v>600000</v>
      </c>
      <c r="I78" s="183"/>
      <c r="J78" s="183">
        <f t="shared" si="195"/>
        <v>600000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600000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600000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105348.666</v>
      </c>
      <c r="E106" s="180">
        <f>E107+E118+E133+E149+E164+E190+E207+E214</f>
        <v>47547924.592</v>
      </c>
      <c r="F106" s="180">
        <f t="shared" si="0"/>
        <v>47653273.258000001</v>
      </c>
      <c r="G106" s="180">
        <f>G107+G118+G133+G149+G164+G190+G207+G214</f>
        <v>0</v>
      </c>
      <c r="H106" s="180">
        <f t="shared" si="4"/>
        <v>47653273.258000001</v>
      </c>
      <c r="I106" s="180">
        <f>I107+I118+I133+I149+I164+I190+I207+I214</f>
        <v>0</v>
      </c>
      <c r="J106" s="180">
        <f t="shared" si="5"/>
        <v>47653273.258000001</v>
      </c>
      <c r="K106" s="180">
        <f t="shared" ref="K106:AD106" si="297">K107+K118+K133+K149+K164+K190+K207+K214</f>
        <v>0</v>
      </c>
      <c r="L106" s="180">
        <f t="shared" si="297"/>
        <v>0</v>
      </c>
      <c r="M106" s="180">
        <f t="shared" si="297"/>
        <v>0</v>
      </c>
      <c r="N106" s="180">
        <f t="shared" si="297"/>
        <v>0</v>
      </c>
      <c r="O106" s="180">
        <f t="shared" si="297"/>
        <v>29500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661523.25800000003</v>
      </c>
      <c r="Y106" s="180">
        <f t="shared" ref="Y106:Z106" si="299">Y107+Y118+Y133+Y149+Y164+Y190+Y207+Y214</f>
        <v>0</v>
      </c>
      <c r="Z106" s="180">
        <f t="shared" si="299"/>
        <v>0</v>
      </c>
      <c r="AA106" s="180">
        <f t="shared" si="297"/>
        <v>46962250</v>
      </c>
      <c r="AB106" s="180">
        <f t="shared" si="297"/>
        <v>656848.66599999997</v>
      </c>
      <c r="AC106" s="180">
        <f t="shared" si="297"/>
        <v>0</v>
      </c>
      <c r="AD106" s="180">
        <f t="shared" si="297"/>
        <v>0</v>
      </c>
      <c r="AE106" s="180">
        <f t="shared" si="9"/>
        <v>656848.66599999997</v>
      </c>
      <c r="AF106" s="180">
        <f>AF107+AF118+AF133+AF149+AF164+AF190+AF207+AF214</f>
        <v>997396.39199999999</v>
      </c>
      <c r="AG106" s="180">
        <f>AG107+AG118+AG133+AG149+AG164+AG190+AG207+AG214</f>
        <v>0</v>
      </c>
      <c r="AH106" s="180">
        <f>AH107+AH118+AH133+AH149+AH164+AH190+AH207+AH214</f>
        <v>0</v>
      </c>
      <c r="AI106" s="180">
        <f t="shared" si="10"/>
        <v>997396.39199999999</v>
      </c>
      <c r="AJ106" s="180">
        <f>AJ107+AJ118+AJ133+AJ149+AJ164+AJ190+AJ207+AJ214</f>
        <v>45585442.631999999</v>
      </c>
      <c r="AK106" s="180">
        <f>AK107+AK118+AK133+AK149+AK164+AK190+AK207+AK214</f>
        <v>0</v>
      </c>
      <c r="AL106" s="180">
        <f>AL107+AL118+AL133+AL149+AL164+AL190+AL207+AL214</f>
        <v>0</v>
      </c>
      <c r="AM106" s="180">
        <f t="shared" si="11"/>
        <v>45585442.631999999</v>
      </c>
      <c r="AN106" s="180">
        <f>AN107+AN118+AN133+AN149+AN164+AN190+AN207+AN214</f>
        <v>413585.56800000003</v>
      </c>
      <c r="AO106" s="180">
        <f>AO107+AO118+AO133+AO149+AO164+AO190+AO207+AO214</f>
        <v>0</v>
      </c>
      <c r="AP106" s="180">
        <f>AP107+AP118+AP133+AP149+AP164+AP190+AP207+AP214</f>
        <v>0</v>
      </c>
      <c r="AQ106" s="180">
        <f t="shared" si="12"/>
        <v>413585.56800000003</v>
      </c>
      <c r="AR106" s="180">
        <f t="shared" si="13"/>
        <v>47653273.258000001</v>
      </c>
    </row>
    <row r="107" spans="2:44">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0</v>
      </c>
      <c r="E133" s="192">
        <f>SUM(E134:E148)</f>
        <v>50000</v>
      </c>
      <c r="F133" s="192">
        <f t="shared" si="300"/>
        <v>50000</v>
      </c>
      <c r="G133" s="192">
        <f t="shared" ref="G133:I133" si="374">SUM(G134:G148)</f>
        <v>0</v>
      </c>
      <c r="H133" s="192">
        <f t="shared" si="4"/>
        <v>50000</v>
      </c>
      <c r="I133" s="192">
        <f t="shared" si="374"/>
        <v>0</v>
      </c>
      <c r="J133" s="192">
        <f t="shared" si="5"/>
        <v>50000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50000</v>
      </c>
      <c r="AB133" s="192">
        <f t="shared" si="375"/>
        <v>50000</v>
      </c>
      <c r="AC133" s="192">
        <f t="shared" si="375"/>
        <v>0</v>
      </c>
      <c r="AD133" s="192">
        <f t="shared" si="375"/>
        <v>0</v>
      </c>
      <c r="AE133" s="192">
        <f t="shared" si="9"/>
        <v>50000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50000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142" s="183">
        <f t="shared" si="387"/>
        <v>50000</v>
      </c>
      <c r="G142" s="183"/>
      <c r="H142" s="183">
        <f t="shared" si="388"/>
        <v>50000</v>
      </c>
      <c r="I142" s="183"/>
      <c r="J142" s="183">
        <f t="shared" si="389"/>
        <v>50000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50000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50000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0</v>
      </c>
      <c r="E149" s="192">
        <f>SUM(E150:E163)</f>
        <v>995400</v>
      </c>
      <c r="F149" s="192">
        <f t="shared" si="300"/>
        <v>995400</v>
      </c>
      <c r="G149" s="192">
        <f>SUM(G150:G163)</f>
        <v>0</v>
      </c>
      <c r="H149" s="192">
        <f t="shared" si="4"/>
        <v>995400</v>
      </c>
      <c r="I149" s="192">
        <f>SUM(I150:I163)</f>
        <v>0</v>
      </c>
      <c r="J149" s="192">
        <f t="shared" si="5"/>
        <v>995400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995400</v>
      </c>
      <c r="AB149" s="192">
        <f t="shared" si="419"/>
        <v>285000</v>
      </c>
      <c r="AC149" s="192">
        <f t="shared" si="419"/>
        <v>0</v>
      </c>
      <c r="AD149" s="192">
        <f t="shared" si="419"/>
        <v>0</v>
      </c>
      <c r="AE149" s="192">
        <f t="shared" si="9"/>
        <v>285000</v>
      </c>
      <c r="AF149" s="192">
        <f>SUM(AF150:AF163)</f>
        <v>210400</v>
      </c>
      <c r="AG149" s="192">
        <f>SUM(AG150:AG163)</f>
        <v>0</v>
      </c>
      <c r="AH149" s="192">
        <f>SUM(AH150:AH163)</f>
        <v>0</v>
      </c>
      <c r="AI149" s="192">
        <f t="shared" si="10"/>
        <v>210400</v>
      </c>
      <c r="AJ149" s="192">
        <f>SUM(AJ150:AJ163)</f>
        <v>500000</v>
      </c>
      <c r="AK149" s="192">
        <f>SUM(AK150:AK163)</f>
        <v>0</v>
      </c>
      <c r="AL149" s="192">
        <f>SUM(AL150:AL163)</f>
        <v>0</v>
      </c>
      <c r="AM149" s="192">
        <f t="shared" si="11"/>
        <v>500000</v>
      </c>
      <c r="AN149" s="192">
        <f>SUM(AN150:AN163)</f>
        <v>0</v>
      </c>
      <c r="AO149" s="192">
        <f>SUM(AO150:AO163)</f>
        <v>0</v>
      </c>
      <c r="AP149" s="192">
        <f>SUM(AP150:AP163)</f>
        <v>0</v>
      </c>
      <c r="AQ149" s="192">
        <f t="shared" si="12"/>
        <v>0</v>
      </c>
      <c r="AR149" s="192">
        <f t="shared" si="13"/>
        <v>995400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285000</v>
      </c>
      <c r="F152" s="183">
        <f t="shared" si="300"/>
        <v>285000</v>
      </c>
      <c r="G152" s="183"/>
      <c r="H152" s="183">
        <f t="shared" si="424"/>
        <v>285000</v>
      </c>
      <c r="I152" s="183"/>
      <c r="J152" s="183">
        <f t="shared" si="425"/>
        <v>285000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285000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285000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285000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210400</v>
      </c>
      <c r="F157" s="183">
        <f t="shared" si="431"/>
        <v>210400</v>
      </c>
      <c r="G157" s="183"/>
      <c r="H157" s="183">
        <f t="shared" si="432"/>
        <v>210400</v>
      </c>
      <c r="I157" s="183"/>
      <c r="J157" s="183">
        <f t="shared" si="433"/>
        <v>210400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210400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210400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210400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210400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62" s="183">
        <f t="shared" si="300"/>
        <v>500000</v>
      </c>
      <c r="G162" s="183"/>
      <c r="H162" s="183">
        <f t="shared" si="424"/>
        <v>500000</v>
      </c>
      <c r="I162" s="183"/>
      <c r="J162" s="183">
        <f t="shared" si="425"/>
        <v>500000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500000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500000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22500</v>
      </c>
      <c r="E164" s="192">
        <f>SUM(E165:E189)</f>
        <v>45241500</v>
      </c>
      <c r="F164" s="192">
        <f t="shared" si="300"/>
        <v>45264000</v>
      </c>
      <c r="G164" s="192">
        <f>SUM(G165:G189)</f>
        <v>0</v>
      </c>
      <c r="H164" s="192">
        <f t="shared" si="4"/>
        <v>45264000</v>
      </c>
      <c r="I164" s="192">
        <f>SUM(I165:I189)</f>
        <v>0</v>
      </c>
      <c r="J164" s="192">
        <f t="shared" si="5"/>
        <v>45264000</v>
      </c>
      <c r="K164" s="192">
        <f t="shared" ref="K164:AD164" si="447">SUM(K165:K189)</f>
        <v>0</v>
      </c>
      <c r="L164" s="192">
        <f t="shared" si="447"/>
        <v>0</v>
      </c>
      <c r="M164" s="192">
        <f t="shared" si="447"/>
        <v>0</v>
      </c>
      <c r="N164" s="192">
        <f t="shared" si="447"/>
        <v>0</v>
      </c>
      <c r="O164" s="192">
        <f t="shared" si="447"/>
        <v>29500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45234500</v>
      </c>
      <c r="AB164" s="192">
        <f t="shared" si="447"/>
        <v>239000</v>
      </c>
      <c r="AC164" s="192">
        <f t="shared" si="447"/>
        <v>0</v>
      </c>
      <c r="AD164" s="192">
        <f t="shared" si="447"/>
        <v>0</v>
      </c>
      <c r="AE164" s="192">
        <f t="shared" si="9"/>
        <v>239000</v>
      </c>
      <c r="AF164" s="192">
        <f>SUM(AF165:AF189)</f>
        <v>12500</v>
      </c>
      <c r="AG164" s="192">
        <f>SUM(AG165:AG189)</f>
        <v>0</v>
      </c>
      <c r="AH164" s="192">
        <f>SUM(AH165:AH189)</f>
        <v>0</v>
      </c>
      <c r="AI164" s="192">
        <f t="shared" si="10"/>
        <v>12500</v>
      </c>
      <c r="AJ164" s="192">
        <f>SUM(AJ165:AJ189)</f>
        <v>45007500</v>
      </c>
      <c r="AK164" s="192">
        <f>SUM(AK165:AK189)</f>
        <v>0</v>
      </c>
      <c r="AL164" s="192">
        <f>SUM(AL165:AL189)</f>
        <v>0</v>
      </c>
      <c r="AM164" s="192">
        <f t="shared" si="11"/>
        <v>45007500</v>
      </c>
      <c r="AN164" s="192">
        <f>SUM(AN165:AN189)</f>
        <v>5000</v>
      </c>
      <c r="AO164" s="192">
        <f>SUM(AO165:AO189)</f>
        <v>0</v>
      </c>
      <c r="AP164" s="192">
        <f>SUM(AP165:AP189)</f>
        <v>0</v>
      </c>
      <c r="AQ164" s="192">
        <f t="shared" si="12"/>
        <v>5000</v>
      </c>
      <c r="AR164" s="192">
        <f t="shared" si="13"/>
        <v>45264000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241500</v>
      </c>
      <c r="F171" s="183">
        <f t="shared" si="467"/>
        <v>264000</v>
      </c>
      <c r="G171" s="183"/>
      <c r="H171" s="183">
        <f t="shared" si="468"/>
        <v>264000</v>
      </c>
      <c r="I171" s="183"/>
      <c r="J171" s="183">
        <f t="shared" si="469"/>
        <v>264000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29500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234500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239000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239000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12500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7500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5000</v>
      </c>
      <c r="AR171" s="183">
        <f t="shared" si="474"/>
        <v>264000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45000000</v>
      </c>
      <c r="F182" s="183">
        <f t="shared" si="475"/>
        <v>45000000</v>
      </c>
      <c r="G182" s="183"/>
      <c r="H182" s="183">
        <f t="shared" si="476"/>
        <v>45000000</v>
      </c>
      <c r="I182" s="183"/>
      <c r="J182" s="183">
        <f t="shared" si="477"/>
        <v>45000000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45000000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45000000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45000000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45000000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82848.665999999997</v>
      </c>
      <c r="E190" s="192">
        <f>E191+E199</f>
        <v>1261024.5919999999</v>
      </c>
      <c r="F190" s="192">
        <f t="shared" si="300"/>
        <v>1343873.2579999999</v>
      </c>
      <c r="G190" s="192">
        <f>G191+G199</f>
        <v>0</v>
      </c>
      <c r="H190" s="192">
        <f t="shared" si="4"/>
        <v>1343873.2579999999</v>
      </c>
      <c r="I190" s="192">
        <f>I191+I199</f>
        <v>0</v>
      </c>
      <c r="J190" s="192">
        <f t="shared" si="5"/>
        <v>1343873.2579999999</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661523.25800000003</v>
      </c>
      <c r="Y190" s="192">
        <f t="shared" ref="Y190:Z190" si="492">Y191+Y199</f>
        <v>0</v>
      </c>
      <c r="Z190" s="192">
        <f t="shared" si="492"/>
        <v>0</v>
      </c>
      <c r="AA190" s="192">
        <f t="shared" si="491"/>
        <v>682350</v>
      </c>
      <c r="AB190" s="192">
        <f t="shared" ref="AB190" si="493">AB191+AB199</f>
        <v>82848.665999999997</v>
      </c>
      <c r="AC190" s="192">
        <f t="shared" ref="AC190" si="494">AC191+AC199</f>
        <v>0</v>
      </c>
      <c r="AD190" s="192">
        <f t="shared" ref="AD190" si="495">AD191+AD199</f>
        <v>0</v>
      </c>
      <c r="AE190" s="192">
        <f t="shared" si="9"/>
        <v>82848.665999999997</v>
      </c>
      <c r="AF190" s="192">
        <f t="shared" ref="AF190" si="496">AF191+AF199</f>
        <v>774496.39199999999</v>
      </c>
      <c r="AG190" s="192">
        <f t="shared" ref="AG190" si="497">AG191+AG199</f>
        <v>0</v>
      </c>
      <c r="AH190" s="192">
        <f t="shared" ref="AH190" si="498">AH191+AH199</f>
        <v>0</v>
      </c>
      <c r="AI190" s="192">
        <f t="shared" si="10"/>
        <v>774496.39199999999</v>
      </c>
      <c r="AJ190" s="192">
        <f t="shared" ref="AJ190" si="499">AJ191+AJ199</f>
        <v>77942.631999999998</v>
      </c>
      <c r="AK190" s="192">
        <f t="shared" ref="AK190" si="500">AK191+AK199</f>
        <v>0</v>
      </c>
      <c r="AL190" s="192">
        <f t="shared" ref="AL190" si="501">AL191+AL199</f>
        <v>0</v>
      </c>
      <c r="AM190" s="192">
        <f t="shared" si="11"/>
        <v>77942.631999999998</v>
      </c>
      <c r="AN190" s="192">
        <f t="shared" ref="AN190" si="502">AN191+AN199</f>
        <v>408585.56800000003</v>
      </c>
      <c r="AO190" s="192">
        <f t="shared" ref="AO190" si="503">AO191+AO199</f>
        <v>0</v>
      </c>
      <c r="AP190" s="192">
        <f t="shared" ref="AP190" si="504">AP191+AP199</f>
        <v>0</v>
      </c>
      <c r="AQ190" s="192">
        <f t="shared" si="12"/>
        <v>408585.56800000003</v>
      </c>
      <c r="AR190" s="192">
        <f t="shared" si="13"/>
        <v>1343873.2579999999</v>
      </c>
    </row>
    <row r="191" spans="2:44">
      <c r="B191" s="190" t="s">
        <v>299</v>
      </c>
      <c r="C191" s="191" t="s">
        <v>179</v>
      </c>
      <c r="D191" s="192">
        <f>SUM(D192:D198)</f>
        <v>30000</v>
      </c>
      <c r="E191" s="192">
        <f>SUM(E192:E198)</f>
        <v>80000</v>
      </c>
      <c r="F191" s="192">
        <f>D191+E191</f>
        <v>110000</v>
      </c>
      <c r="G191" s="192">
        <f>SUM(G192:G198)</f>
        <v>0</v>
      </c>
      <c r="H191" s="192">
        <f>F191-G191</f>
        <v>110000</v>
      </c>
      <c r="I191" s="192">
        <f>SUM(I192:I198)</f>
        <v>0</v>
      </c>
      <c r="J191" s="192">
        <f>F191-I191</f>
        <v>110000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110000</v>
      </c>
      <c r="Y191" s="192">
        <f t="shared" ref="Y191:Z191" si="509">SUM(Y192:Y198)</f>
        <v>0</v>
      </c>
      <c r="Z191" s="192">
        <f t="shared" si="509"/>
        <v>0</v>
      </c>
      <c r="AA191" s="192">
        <f t="shared" si="505"/>
        <v>0</v>
      </c>
      <c r="AB191" s="192">
        <f t="shared" si="505"/>
        <v>30000</v>
      </c>
      <c r="AC191" s="192">
        <f t="shared" si="505"/>
        <v>0</v>
      </c>
      <c r="AD191" s="192">
        <f t="shared" si="505"/>
        <v>0</v>
      </c>
      <c r="AE191" s="192">
        <f>AB191+AC191+AD191</f>
        <v>30000</v>
      </c>
      <c r="AF191" s="192">
        <f>SUM(AF192:AF198)</f>
        <v>0</v>
      </c>
      <c r="AG191" s="192">
        <f>SUM(AG192:AG198)</f>
        <v>0</v>
      </c>
      <c r="AH191" s="192">
        <f>SUM(AH192:AH198)</f>
        <v>0</v>
      </c>
      <c r="AI191" s="192">
        <f>AF191+AG191+AH191</f>
        <v>0</v>
      </c>
      <c r="AJ191" s="192">
        <f>SUM(AJ192:AJ198)</f>
        <v>40000</v>
      </c>
      <c r="AK191" s="192">
        <f>SUM(AK192:AK198)</f>
        <v>0</v>
      </c>
      <c r="AL191" s="192">
        <f>SUM(AL192:AL198)</f>
        <v>0</v>
      </c>
      <c r="AM191" s="192">
        <f>AJ191+AK191+AL191</f>
        <v>40000</v>
      </c>
      <c r="AN191" s="192">
        <f>SUM(AN192:AN198)</f>
        <v>40000</v>
      </c>
      <c r="AO191" s="192">
        <f>SUM(AO192:AO198)</f>
        <v>0</v>
      </c>
      <c r="AP191" s="192">
        <f>SUM(AP192:AP198)</f>
        <v>0</v>
      </c>
      <c r="AQ191" s="192">
        <f>AN191+AO191+AP191</f>
        <v>40000</v>
      </c>
      <c r="AR191" s="192">
        <f>AE191+AI191+AM191+AQ191</f>
        <v>110000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196" s="183">
        <f t="shared" ref="F196" si="526">D196+E196</f>
        <v>110000</v>
      </c>
      <c r="G196" s="183"/>
      <c r="H196" s="183">
        <f t="shared" si="519"/>
        <v>110000</v>
      </c>
      <c r="I196" s="183"/>
      <c r="J196" s="183">
        <f t="shared" si="520"/>
        <v>110000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30000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40000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40000</v>
      </c>
      <c r="AR196" s="183">
        <f t="shared" si="525"/>
        <v>110000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300</v>
      </c>
      <c r="C199" s="191" t="s">
        <v>180</v>
      </c>
      <c r="D199" s="192">
        <f>SUM(D200:D206)</f>
        <v>52848.666000000005</v>
      </c>
      <c r="E199" s="192">
        <f>SUM(E200:E206)</f>
        <v>1181024.5919999999</v>
      </c>
      <c r="F199" s="192">
        <f>D199+E199</f>
        <v>1233873.2579999999</v>
      </c>
      <c r="G199" s="192">
        <f t="shared" ref="G199:I199" si="535">SUM(G200:G206)</f>
        <v>0</v>
      </c>
      <c r="H199" s="192">
        <f>F199-G199</f>
        <v>1233873.2579999999</v>
      </c>
      <c r="I199" s="192">
        <f t="shared" si="535"/>
        <v>0</v>
      </c>
      <c r="J199" s="192">
        <f>F199-I199</f>
        <v>1233873.2579999999</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551523.25800000003</v>
      </c>
      <c r="Y199" s="192">
        <f t="shared" ref="Y199:Z199" si="540">SUM(Y200:Y206)</f>
        <v>0</v>
      </c>
      <c r="Z199" s="192">
        <f t="shared" si="540"/>
        <v>0</v>
      </c>
      <c r="AA199" s="192">
        <f t="shared" si="536"/>
        <v>682350</v>
      </c>
      <c r="AB199" s="192">
        <f t="shared" si="536"/>
        <v>52848.666000000005</v>
      </c>
      <c r="AC199" s="192">
        <f t="shared" si="536"/>
        <v>0</v>
      </c>
      <c r="AD199" s="192">
        <f t="shared" si="536"/>
        <v>0</v>
      </c>
      <c r="AE199" s="192">
        <f>AB199+AC199+AD199</f>
        <v>52848.666000000005</v>
      </c>
      <c r="AF199" s="192">
        <f t="shared" si="536"/>
        <v>774496.39199999999</v>
      </c>
      <c r="AG199" s="192">
        <f t="shared" si="536"/>
        <v>0</v>
      </c>
      <c r="AH199" s="192">
        <f t="shared" si="536"/>
        <v>0</v>
      </c>
      <c r="AI199" s="192">
        <f>AF199+AG199+AH199</f>
        <v>774496.39199999999</v>
      </c>
      <c r="AJ199" s="192">
        <f t="shared" si="536"/>
        <v>37942.631999999998</v>
      </c>
      <c r="AK199" s="192">
        <f t="shared" si="536"/>
        <v>0</v>
      </c>
      <c r="AL199" s="192">
        <f t="shared" si="536"/>
        <v>0</v>
      </c>
      <c r="AM199" s="192">
        <f>AJ199+AK199+AL199</f>
        <v>37942.631999999998</v>
      </c>
      <c r="AN199" s="192">
        <f t="shared" si="536"/>
        <v>368585.56800000003</v>
      </c>
      <c r="AO199" s="192">
        <f t="shared" si="536"/>
        <v>0</v>
      </c>
      <c r="AP199" s="192">
        <f t="shared" si="536"/>
        <v>0</v>
      </c>
      <c r="AQ199" s="192">
        <f>AN199+AO199+AP199</f>
        <v>368585.56800000003</v>
      </c>
      <c r="AR199" s="192">
        <f>AE199+AI199+AM199+AQ199</f>
        <v>1233873.2579999999</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92750</v>
      </c>
      <c r="F200" s="183">
        <f>D200+E200</f>
        <v>92750</v>
      </c>
      <c r="G200" s="183"/>
      <c r="H200" s="183">
        <f t="shared" ref="H200:H206" si="541">F200-G200</f>
        <v>92750</v>
      </c>
      <c r="I200" s="183"/>
      <c r="J200" s="183">
        <f t="shared" ref="J200:J206" si="542">F200-I200</f>
        <v>92750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92750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92750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92750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92750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589600</v>
      </c>
      <c r="F201" s="183">
        <f>D201+E201</f>
        <v>589600</v>
      </c>
      <c r="G201" s="183"/>
      <c r="H201" s="183">
        <f t="shared" si="541"/>
        <v>589600</v>
      </c>
      <c r="I201" s="183"/>
      <c r="J201" s="183">
        <f t="shared" si="542"/>
        <v>589600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589600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589600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589600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589600</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52848.666000000005</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498674.592</v>
      </c>
      <c r="F205" s="183">
        <f t="shared" ref="F205" si="556">D205+E205</f>
        <v>551523.25800000003</v>
      </c>
      <c r="G205" s="183"/>
      <c r="H205" s="183">
        <f t="shared" ref="H205" si="557">F205-G205</f>
        <v>551523.25800000003</v>
      </c>
      <c r="I205" s="183"/>
      <c r="J205" s="183">
        <f t="shared" ref="J205" si="558">F205-I205</f>
        <v>551523.25800000003</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551523.25800000003</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52848.666000000005</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52848.666000000005</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92146.392000000007</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92146.392000000007</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37942.631999999998</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37942.631999999998</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368585.56800000003</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368585.56800000003</v>
      </c>
      <c r="AR205" s="183">
        <f t="shared" ref="AR205" si="563">AE205+AI205+AM205+AQ205</f>
        <v>551523.25800000003</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308</v>
      </c>
      <c r="C222" s="179" t="s">
        <v>187</v>
      </c>
      <c r="D222" s="180">
        <f>D223+D235+D243+D260+D267+D312</f>
        <v>16695.833333333332</v>
      </c>
      <c r="E222" s="180">
        <f>E223+E235+E243+E260+E267+E312</f>
        <v>107500</v>
      </c>
      <c r="F222" s="180">
        <f t="shared" ref="F222:F382" si="622">D222+E222</f>
        <v>124195.83333333333</v>
      </c>
      <c r="G222" s="180">
        <f>G223+G235+G243+G260+G267+G312</f>
        <v>0</v>
      </c>
      <c r="H222" s="180">
        <f t="shared" ref="H222:H498" si="623">F222-G222</f>
        <v>124195.83333333333</v>
      </c>
      <c r="I222" s="180">
        <f>I223+I235+I243+I260+I267+I312</f>
        <v>0</v>
      </c>
      <c r="J222" s="180">
        <f t="shared" ref="J222:J498" si="624">F222-I222</f>
        <v>124195.83333333333</v>
      </c>
      <c r="K222" s="180">
        <f t="shared" ref="K222:AD222" si="625">K223+K235+K243+K260+K267+K312</f>
        <v>0</v>
      </c>
      <c r="L222" s="180">
        <f t="shared" si="625"/>
        <v>0</v>
      </c>
      <c r="M222" s="180">
        <f t="shared" si="625"/>
        <v>5000</v>
      </c>
      <c r="N222" s="180">
        <f t="shared" si="625"/>
        <v>0</v>
      </c>
      <c r="O222" s="180">
        <f t="shared" si="625"/>
        <v>109500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1500</v>
      </c>
      <c r="Y222" s="180">
        <f t="shared" ref="Y222:Z222" si="627">Y223+Y235+Y243+Y260+Y267+Y312</f>
        <v>0</v>
      </c>
      <c r="Z222" s="180">
        <f t="shared" si="627"/>
        <v>0</v>
      </c>
      <c r="AA222" s="180">
        <f t="shared" si="625"/>
        <v>8195.8333333333339</v>
      </c>
      <c r="AB222" s="180">
        <f t="shared" si="625"/>
        <v>2000</v>
      </c>
      <c r="AC222" s="180">
        <f t="shared" si="625"/>
        <v>0</v>
      </c>
      <c r="AD222" s="180">
        <f t="shared" si="625"/>
        <v>0</v>
      </c>
      <c r="AE222" s="180">
        <f t="shared" ref="AE222:AE498" si="628">AB222+AC222+AD222</f>
        <v>2000</v>
      </c>
      <c r="AF222" s="180">
        <f>AF223+AF235+AF243+AF260+AF267+AF312</f>
        <v>53195.833333333336</v>
      </c>
      <c r="AG222" s="180">
        <f>AG223+AG235+AG243+AG260+AG267+AG312</f>
        <v>0</v>
      </c>
      <c r="AH222" s="180">
        <f>AH223+AH235+AH243+AH260+AH267+AH312</f>
        <v>0</v>
      </c>
      <c r="AI222" s="180">
        <f t="shared" ref="AI222:AI498" si="629">AF222+AG222+AH222</f>
        <v>53195.833333333336</v>
      </c>
      <c r="AJ222" s="180">
        <f>AJ223+AJ235+AJ243+AJ260+AJ267+AJ312</f>
        <v>67500</v>
      </c>
      <c r="AK222" s="180">
        <f>AK223+AK235+AK243+AK260+AK267+AK312</f>
        <v>0</v>
      </c>
      <c r="AL222" s="180">
        <f>AL223+AL235+AL243+AL260+AL267+AL312</f>
        <v>0</v>
      </c>
      <c r="AM222" s="180">
        <f t="shared" ref="AM222:AM498" si="630">AJ222+AK222+AL222</f>
        <v>67500</v>
      </c>
      <c r="AN222" s="180">
        <f>AN223+AN235+AN243+AN260+AN267+AN312</f>
        <v>1500</v>
      </c>
      <c r="AO222" s="180">
        <f>AO223+AO235+AO243+AO260+AO267+AO312</f>
        <v>0</v>
      </c>
      <c r="AP222" s="180">
        <f>AP223+AP235+AP243+AP260+AP267+AP312</f>
        <v>0</v>
      </c>
      <c r="AQ222" s="180">
        <f t="shared" ref="AQ222:AQ498" si="631">AN222+AO222+AP222</f>
        <v>1500</v>
      </c>
      <c r="AR222" s="180">
        <f t="shared" ref="AR222:AR498" si="632">AE222+AI222+AM222+AQ222</f>
        <v>124195.83333333334</v>
      </c>
    </row>
    <row r="223" spans="2:44">
      <c r="B223" s="190" t="s">
        <v>309</v>
      </c>
      <c r="C223" s="191" t="s">
        <v>188</v>
      </c>
      <c r="D223" s="192">
        <f>SUM(D224:D234)</f>
        <v>16000</v>
      </c>
      <c r="E223" s="192">
        <f>SUM(E224:E234)</f>
        <v>45000</v>
      </c>
      <c r="F223" s="192">
        <f t="shared" si="622"/>
        <v>61000</v>
      </c>
      <c r="G223" s="192">
        <f>SUM(G224:G234)</f>
        <v>0</v>
      </c>
      <c r="H223" s="192">
        <f t="shared" si="623"/>
        <v>61000</v>
      </c>
      <c r="I223" s="192">
        <f>SUM(I224:I234)</f>
        <v>0</v>
      </c>
      <c r="J223" s="192">
        <f t="shared" si="624"/>
        <v>61000</v>
      </c>
      <c r="K223" s="192">
        <f t="shared" ref="K223:AD223" si="633">SUM(K224:K234)</f>
        <v>0</v>
      </c>
      <c r="L223" s="192">
        <f t="shared" si="633"/>
        <v>0</v>
      </c>
      <c r="M223" s="192">
        <f t="shared" si="633"/>
        <v>5000</v>
      </c>
      <c r="N223" s="192">
        <f t="shared" si="633"/>
        <v>0</v>
      </c>
      <c r="O223" s="192">
        <f t="shared" si="633"/>
        <v>47000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1500</v>
      </c>
      <c r="Y223" s="192">
        <f t="shared" ref="Y223:Z223" si="635">SUM(Y224:Y234)</f>
        <v>0</v>
      </c>
      <c r="Z223" s="192">
        <f t="shared" si="635"/>
        <v>0</v>
      </c>
      <c r="AA223" s="192">
        <f t="shared" si="633"/>
        <v>7500</v>
      </c>
      <c r="AB223" s="192">
        <f t="shared" si="633"/>
        <v>2000</v>
      </c>
      <c r="AC223" s="192">
        <f t="shared" si="633"/>
        <v>0</v>
      </c>
      <c r="AD223" s="192">
        <f t="shared" si="633"/>
        <v>0</v>
      </c>
      <c r="AE223" s="192">
        <f t="shared" si="628"/>
        <v>2000</v>
      </c>
      <c r="AF223" s="192">
        <f>SUM(AF224:AF234)</f>
        <v>27500</v>
      </c>
      <c r="AG223" s="192">
        <f>SUM(AG224:AG234)</f>
        <v>0</v>
      </c>
      <c r="AH223" s="192">
        <f>SUM(AH224:AH234)</f>
        <v>0</v>
      </c>
      <c r="AI223" s="192">
        <f t="shared" si="629"/>
        <v>27500</v>
      </c>
      <c r="AJ223" s="192">
        <f>SUM(AJ224:AJ234)</f>
        <v>30000</v>
      </c>
      <c r="AK223" s="192">
        <f>SUM(AK224:AK234)</f>
        <v>0</v>
      </c>
      <c r="AL223" s="192">
        <f>SUM(AL224:AL234)</f>
        <v>0</v>
      </c>
      <c r="AM223" s="192">
        <f t="shared" si="630"/>
        <v>30000</v>
      </c>
      <c r="AN223" s="192">
        <f>SUM(AN224:AN234)</f>
        <v>1500</v>
      </c>
      <c r="AO223" s="192">
        <f>SUM(AO224:AO234)</f>
        <v>0</v>
      </c>
      <c r="AP223" s="192">
        <f>SUM(AP224:AP234)</f>
        <v>0</v>
      </c>
      <c r="AQ223" s="192">
        <f t="shared" si="631"/>
        <v>1500</v>
      </c>
      <c r="AR223" s="192">
        <f t="shared" si="632"/>
        <v>61000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225" s="183">
        <f t="shared" si="622"/>
        <v>61000</v>
      </c>
      <c r="G225" s="183"/>
      <c r="H225" s="183">
        <f t="shared" si="623"/>
        <v>61000</v>
      </c>
      <c r="I225" s="183"/>
      <c r="J225" s="183">
        <f t="shared" si="624"/>
        <v>61000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2000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27500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30000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1500</v>
      </c>
      <c r="AR225" s="183">
        <f t="shared" si="632"/>
        <v>61000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212.5</v>
      </c>
      <c r="E243" s="192">
        <f>SUM(E244:E259)</f>
        <v>62500</v>
      </c>
      <c r="F243" s="192">
        <f t="shared" si="622"/>
        <v>62712.5</v>
      </c>
      <c r="G243" s="192">
        <f>SUM(G244:G259)</f>
        <v>0</v>
      </c>
      <c r="H243" s="192">
        <f t="shared" si="623"/>
        <v>62712.5</v>
      </c>
      <c r="I243" s="192">
        <f>SUM(I244:I259)</f>
        <v>0</v>
      </c>
      <c r="J243" s="192">
        <f t="shared" si="624"/>
        <v>62712.5</v>
      </c>
      <c r="K243" s="192">
        <f t="shared" ref="K243:AD243" si="689">SUM(K244:K259)</f>
        <v>0</v>
      </c>
      <c r="L243" s="192">
        <f t="shared" si="689"/>
        <v>0</v>
      </c>
      <c r="M243" s="192">
        <f t="shared" si="689"/>
        <v>0</v>
      </c>
      <c r="N243" s="192">
        <f t="shared" si="689"/>
        <v>0</v>
      </c>
      <c r="O243" s="192">
        <f t="shared" si="689"/>
        <v>62500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212.5</v>
      </c>
      <c r="AB243" s="192">
        <f t="shared" si="689"/>
        <v>0</v>
      </c>
      <c r="AC243" s="192">
        <f t="shared" si="689"/>
        <v>0</v>
      </c>
      <c r="AD243" s="192">
        <f t="shared" si="689"/>
        <v>0</v>
      </c>
      <c r="AE243" s="192">
        <f t="shared" si="628"/>
        <v>0</v>
      </c>
      <c r="AF243" s="192">
        <f>SUM(AF244:AF259)</f>
        <v>25212.5</v>
      </c>
      <c r="AG243" s="192">
        <f>SUM(AG244:AG259)</f>
        <v>0</v>
      </c>
      <c r="AH243" s="192">
        <f>SUM(AH244:AH259)</f>
        <v>0</v>
      </c>
      <c r="AI243" s="192">
        <f t="shared" si="629"/>
        <v>25212.5</v>
      </c>
      <c r="AJ243" s="192">
        <f>SUM(AJ244:AJ259)</f>
        <v>37500</v>
      </c>
      <c r="AK243" s="192">
        <f>SUM(AK244:AK259)</f>
        <v>0</v>
      </c>
      <c r="AL243" s="192">
        <f>SUM(AL244:AL259)</f>
        <v>0</v>
      </c>
      <c r="AM243" s="192">
        <f t="shared" si="630"/>
        <v>37500</v>
      </c>
      <c r="AN243" s="192">
        <f>SUM(AN244:AN259)</f>
        <v>0</v>
      </c>
      <c r="AO243" s="192">
        <f>SUM(AO244:AO259)</f>
        <v>0</v>
      </c>
      <c r="AP243" s="192">
        <f>SUM(AP244:AP259)</f>
        <v>0</v>
      </c>
      <c r="AQ243" s="192">
        <f t="shared" si="631"/>
        <v>0</v>
      </c>
      <c r="AR243" s="192">
        <f t="shared" si="632"/>
        <v>62712.5</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62500</v>
      </c>
      <c r="F248" s="183">
        <f t="shared" si="694"/>
        <v>62712.5</v>
      </c>
      <c r="G248" s="183"/>
      <c r="H248" s="183">
        <f t="shared" si="695"/>
        <v>62712.5</v>
      </c>
      <c r="I248" s="183"/>
      <c r="J248" s="183">
        <f t="shared" si="696"/>
        <v>62712.5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212.5</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25212.5</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25212.5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37500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62712.5</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483.33333333333337</v>
      </c>
      <c r="E312" s="192">
        <f>SUM(E313:E326)</f>
        <v>0</v>
      </c>
      <c r="F312" s="192">
        <f t="shared" si="622"/>
        <v>483.33333333333337</v>
      </c>
      <c r="G312" s="192">
        <f>SUM(G313:G326)</f>
        <v>0</v>
      </c>
      <c r="H312" s="192">
        <f t="shared" si="623"/>
        <v>483.33333333333337</v>
      </c>
      <c r="I312" s="192">
        <f>SUM(I313:I326)</f>
        <v>0</v>
      </c>
      <c r="J312" s="192">
        <f t="shared" si="624"/>
        <v>483.33333333333337</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483.33333333333337</v>
      </c>
      <c r="AB312" s="192">
        <f t="shared" si="744"/>
        <v>0</v>
      </c>
      <c r="AC312" s="192">
        <f t="shared" si="744"/>
        <v>0</v>
      </c>
      <c r="AD312" s="192">
        <f t="shared" si="744"/>
        <v>0</v>
      </c>
      <c r="AE312" s="192">
        <f t="shared" si="628"/>
        <v>0</v>
      </c>
      <c r="AF312" s="192">
        <f>SUM(AF313:AF326)</f>
        <v>483.33333333333337</v>
      </c>
      <c r="AG312" s="192">
        <f>SUM(AG313:AG326)</f>
        <v>0</v>
      </c>
      <c r="AH312" s="192">
        <f>SUM(AH313:AH326)</f>
        <v>0</v>
      </c>
      <c r="AI312" s="192">
        <f t="shared" si="629"/>
        <v>483.33333333333337</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483.33333333333337</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483.33333333333337</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483.33333333333337</v>
      </c>
      <c r="G315" s="183"/>
      <c r="H315" s="183">
        <f t="shared" si="623"/>
        <v>483.33333333333337</v>
      </c>
      <c r="I315" s="183"/>
      <c r="J315" s="183">
        <f t="shared" si="624"/>
        <v>483.33333333333337</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483.33333333333337</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483.33333333333337</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483.33333333333337</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483.33333333333337</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329</v>
      </c>
      <c r="C327" s="179" t="s">
        <v>201</v>
      </c>
      <c r="D327" s="180">
        <f>D328+D345+D383+D389</f>
        <v>0</v>
      </c>
      <c r="E327" s="180">
        <f>E328+E345+E383+E389</f>
        <v>164099994.5</v>
      </c>
      <c r="F327" s="180">
        <f t="shared" si="622"/>
        <v>164099994.5</v>
      </c>
      <c r="G327" s="180">
        <f>G328+G345+G383+G389</f>
        <v>0</v>
      </c>
      <c r="H327" s="180">
        <f t="shared" si="623"/>
        <v>164099994.5</v>
      </c>
      <c r="I327" s="180">
        <f>I328+I345+I383+I389</f>
        <v>0</v>
      </c>
      <c r="J327" s="180">
        <f t="shared" si="624"/>
        <v>164099994.5</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164099994.5</v>
      </c>
      <c r="AB327" s="180">
        <f t="shared" si="781"/>
        <v>145900000</v>
      </c>
      <c r="AC327" s="180">
        <f t="shared" si="781"/>
        <v>0</v>
      </c>
      <c r="AD327" s="180">
        <f t="shared" si="781"/>
        <v>0</v>
      </c>
      <c r="AE327" s="180">
        <f t="shared" si="628"/>
        <v>145900000</v>
      </c>
      <c r="AF327" s="180">
        <f>AF328+AF345+AF383+AF389</f>
        <v>17999994.5</v>
      </c>
      <c r="AG327" s="180">
        <f>AG328+AG345+AG383+AG389</f>
        <v>0</v>
      </c>
      <c r="AH327" s="180">
        <f>AH328+AH345+AH383+AH389</f>
        <v>0</v>
      </c>
      <c r="AI327" s="180">
        <f t="shared" si="629"/>
        <v>17999994.5</v>
      </c>
      <c r="AJ327" s="180">
        <f>AJ328+AJ345+AJ383+AJ389</f>
        <v>200000</v>
      </c>
      <c r="AK327" s="180">
        <f>AK328+AK345+AK383+AK389</f>
        <v>0</v>
      </c>
      <c r="AL327" s="180">
        <f>AL328+AL345+AL383+AL389</f>
        <v>0</v>
      </c>
      <c r="AM327" s="180">
        <f t="shared" si="630"/>
        <v>200000</v>
      </c>
      <c r="AN327" s="180">
        <f>AN328+AN345+AN383+AN389</f>
        <v>0</v>
      </c>
      <c r="AO327" s="180">
        <f>AO328+AO345+AO383+AO389</f>
        <v>0</v>
      </c>
      <c r="AP327" s="180">
        <f>AP328+AP345+AP383+AP389</f>
        <v>0</v>
      </c>
      <c r="AQ327" s="180">
        <f t="shared" si="631"/>
        <v>0</v>
      </c>
      <c r="AR327" s="180">
        <f t="shared" si="632"/>
        <v>164099994.5</v>
      </c>
    </row>
    <row r="328" spans="2:44">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0</v>
      </c>
      <c r="E345" s="192">
        <f>SUM(E346:E382)</f>
        <v>21699994.5</v>
      </c>
      <c r="F345" s="192">
        <f t="shared" si="622"/>
        <v>21699994.5</v>
      </c>
      <c r="G345" s="192">
        <f>SUM(G346:G382)</f>
        <v>0</v>
      </c>
      <c r="H345" s="192">
        <f t="shared" si="623"/>
        <v>21699994.5</v>
      </c>
      <c r="I345" s="192">
        <f>SUM(I346:I382)</f>
        <v>0</v>
      </c>
      <c r="J345" s="192">
        <f t="shared" si="624"/>
        <v>21699994.5</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21699994.5</v>
      </c>
      <c r="AB345" s="192">
        <f t="shared" si="819"/>
        <v>3500000</v>
      </c>
      <c r="AC345" s="192">
        <f t="shared" si="819"/>
        <v>0</v>
      </c>
      <c r="AD345" s="192">
        <f t="shared" si="819"/>
        <v>0</v>
      </c>
      <c r="AE345" s="192">
        <f t="shared" si="628"/>
        <v>3500000</v>
      </c>
      <c r="AF345" s="192">
        <f>SUM(AF346:AF382)</f>
        <v>17999994.5</v>
      </c>
      <c r="AG345" s="192">
        <f>SUM(AG346:AG382)</f>
        <v>0</v>
      </c>
      <c r="AH345" s="192">
        <f>SUM(AH346:AH382)</f>
        <v>0</v>
      </c>
      <c r="AI345" s="192">
        <f t="shared" si="629"/>
        <v>17999994.5</v>
      </c>
      <c r="AJ345" s="192">
        <f>SUM(AJ346:AJ382)</f>
        <v>200000</v>
      </c>
      <c r="AK345" s="192">
        <f>SUM(AK346:AK382)</f>
        <v>0</v>
      </c>
      <c r="AL345" s="192">
        <f>SUM(AL346:AL382)</f>
        <v>0</v>
      </c>
      <c r="AM345" s="192">
        <f t="shared" si="630"/>
        <v>200000</v>
      </c>
      <c r="AN345" s="192">
        <f>SUM(AN346:AN382)</f>
        <v>0</v>
      </c>
      <c r="AO345" s="192">
        <f>SUM(AO346:AO382)</f>
        <v>0</v>
      </c>
      <c r="AP345" s="192">
        <f>SUM(AP346:AP382)</f>
        <v>0</v>
      </c>
      <c r="AQ345" s="192">
        <f t="shared" si="631"/>
        <v>0</v>
      </c>
      <c r="AR345" s="192">
        <f t="shared" si="632"/>
        <v>21699994.5</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12700000</v>
      </c>
      <c r="F365" s="183">
        <f t="shared" si="822"/>
        <v>12700000</v>
      </c>
      <c r="G365" s="183"/>
      <c r="H365" s="183">
        <f t="shared" si="823"/>
        <v>12700000</v>
      </c>
      <c r="I365" s="183"/>
      <c r="J365" s="183">
        <f t="shared" si="824"/>
        <v>12700000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12700000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12500000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12500000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200000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12700000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8999994.5</v>
      </c>
      <c r="F375" s="183">
        <f t="shared" si="822"/>
        <v>8999994.5</v>
      </c>
      <c r="G375" s="183"/>
      <c r="H375" s="183">
        <f t="shared" si="823"/>
        <v>8999994.5</v>
      </c>
      <c r="I375" s="183"/>
      <c r="J375" s="183">
        <f t="shared" si="824"/>
        <v>8999994.5</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8999994.5</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3500000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5499994.5</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5499994.5</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8999994.5</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142400000</v>
      </c>
      <c r="F383" s="192">
        <f t="shared" ref="F383:F498" si="830">D383+E383</f>
        <v>142400000</v>
      </c>
      <c r="G383" s="192">
        <f>SUM(G384:G388)</f>
        <v>0</v>
      </c>
      <c r="H383" s="192">
        <f t="shared" si="623"/>
        <v>142400000</v>
      </c>
      <c r="I383" s="192">
        <f>SUM(I384:I388)</f>
        <v>0</v>
      </c>
      <c r="J383" s="192">
        <f t="shared" si="624"/>
        <v>142400000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142400000</v>
      </c>
      <c r="AB383" s="192">
        <f t="shared" si="831"/>
        <v>142400000</v>
      </c>
      <c r="AC383" s="192">
        <f t="shared" si="831"/>
        <v>0</v>
      </c>
      <c r="AD383" s="192">
        <f t="shared" si="831"/>
        <v>0</v>
      </c>
      <c r="AE383" s="192">
        <f t="shared" si="628"/>
        <v>142400000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142400000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142400000</v>
      </c>
      <c r="F385" s="183">
        <f t="shared" si="830"/>
        <v>142400000</v>
      </c>
      <c r="G385" s="183"/>
      <c r="H385" s="183">
        <f t="shared" si="623"/>
        <v>142400000</v>
      </c>
      <c r="I385" s="183"/>
      <c r="J385" s="183">
        <f t="shared" si="624"/>
        <v>142400000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142400000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142400000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142400000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142400000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122044.49933333333</v>
      </c>
      <c r="E566" s="186">
        <f>E12+E106+E222+E327+E397+E499+E526+E560</f>
        <v>218632919.09200001</v>
      </c>
      <c r="F566" s="186">
        <f t="shared" si="1050"/>
        <v>218754963.59133333</v>
      </c>
      <c r="G566" s="186">
        <f>G12+G106+G222+G327+G397+G499+G526+G560</f>
        <v>0</v>
      </c>
      <c r="H566" s="186">
        <f t="shared" si="1052"/>
        <v>218754963.59133333</v>
      </c>
      <c r="I566" s="186">
        <f>I12+I106+I222+I327+I397+I499+I526+I560</f>
        <v>0</v>
      </c>
      <c r="J566" s="186">
        <f t="shared" si="1053"/>
        <v>218754963.59133333</v>
      </c>
      <c r="K566" s="186">
        <f t="shared" ref="K566:AD566" si="1209">K12+K106+K222+K327+K397+K499+K526+K560</f>
        <v>0</v>
      </c>
      <c r="L566" s="186">
        <f t="shared" si="1209"/>
        <v>0</v>
      </c>
      <c r="M566" s="186">
        <f t="shared" si="1209"/>
        <v>5000</v>
      </c>
      <c r="N566" s="186">
        <f t="shared" si="1209"/>
        <v>0</v>
      </c>
      <c r="O566" s="186">
        <f t="shared" si="1209"/>
        <v>139000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663023.25800000003</v>
      </c>
      <c r="Y566" s="186">
        <f t="shared" ref="Y566:Z566" si="1213">Y12+Y106+Y222+Y327+Y397+Y499+Y526+Y560</f>
        <v>0</v>
      </c>
      <c r="Z566" s="186">
        <f t="shared" si="1213"/>
        <v>0</v>
      </c>
      <c r="AA566" s="186">
        <f t="shared" si="1209"/>
        <v>217947940.33333334</v>
      </c>
      <c r="AB566" s="186">
        <f t="shared" si="1209"/>
        <v>146558848.66600001</v>
      </c>
      <c r="AC566" s="186">
        <f t="shared" si="1209"/>
        <v>0</v>
      </c>
      <c r="AD566" s="186">
        <f t="shared" si="1209"/>
        <v>0</v>
      </c>
      <c r="AE566" s="186">
        <f t="shared" si="1059"/>
        <v>146558848.66600001</v>
      </c>
      <c r="AF566" s="186">
        <f t="shared" ref="AF566:AH566" si="1214">AF12+AF106+AF222+AF327+AF397+AF499+AF526+AF560</f>
        <v>21878086.725333333</v>
      </c>
      <c r="AG566" s="186">
        <f t="shared" si="1214"/>
        <v>0</v>
      </c>
      <c r="AH566" s="186">
        <f t="shared" si="1214"/>
        <v>0</v>
      </c>
      <c r="AI566" s="186">
        <f t="shared" si="1060"/>
        <v>21878086.725333333</v>
      </c>
      <c r="AJ566" s="186">
        <f t="shared" ref="AJ566:AL566" si="1215">AJ12+AJ106+AJ222+AJ327+AJ397+AJ499+AJ526+AJ560</f>
        <v>49902942.631999999</v>
      </c>
      <c r="AK566" s="186">
        <f t="shared" si="1215"/>
        <v>0</v>
      </c>
      <c r="AL566" s="186">
        <f t="shared" si="1215"/>
        <v>0</v>
      </c>
      <c r="AM566" s="186">
        <f t="shared" si="1061"/>
        <v>49902942.631999999</v>
      </c>
      <c r="AN566" s="186">
        <f t="shared" ref="AN566:AP566" si="1216">AN12+AN106+AN222+AN327+AN397+AN499+AN526+AN560</f>
        <v>415085.56800000003</v>
      </c>
      <c r="AO566" s="186">
        <f t="shared" si="1216"/>
        <v>0</v>
      </c>
      <c r="AP566" s="186">
        <f t="shared" si="1216"/>
        <v>0</v>
      </c>
      <c r="AQ566" s="186">
        <f t="shared" si="1062"/>
        <v>415085.56800000003</v>
      </c>
      <c r="AR566" s="186">
        <f t="shared" si="1063"/>
        <v>218754963.59133333</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54"/>
  <sheetViews>
    <sheetView showGridLines="0" topLeftCell="A211" zoomScale="90" zoomScaleNormal="90" workbookViewId="0">
      <selection activeCell="H235" sqref="H235"/>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33" t="str">
        <f>+Presupuesto!D11</f>
        <v>Recurrente</v>
      </c>
      <c r="T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row>
    <row r="3" spans="1:555" s="122" customFormat="1" hidden="1">
      <c r="A3" s="153"/>
      <c r="B3" s="153"/>
      <c r="C3" s="153"/>
      <c r="D3" s="153"/>
      <c r="E3" s="153"/>
      <c r="F3" s="153"/>
      <c r="G3" s="155"/>
      <c r="H3" s="155"/>
      <c r="I3" s="155"/>
      <c r="J3" s="155"/>
      <c r="K3" s="15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60" customHeight="1">
      <c r="C5" s="195" t="s">
        <v>248</v>
      </c>
      <c r="D5" s="434">
        <f>SUMIF(C:C,$C$10,D:D)</f>
        <v>817719.09133333329</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2000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678" t="s">
        <v>2562</v>
      </c>
      <c r="E13" s="93"/>
      <c r="F13" s="93"/>
      <c r="G13" s="93"/>
      <c r="H13" s="76"/>
      <c r="I13" s="76"/>
      <c r="J13" s="76"/>
      <c r="K13" s="112"/>
      <c r="L13" s="437"/>
      <c r="N13" s="153"/>
    </row>
    <row r="14" spans="1:555" ht="18.75">
      <c r="B14" s="93"/>
      <c r="C14" s="209" t="str">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Posgrado'!$E:$F,2,FALSE),IFERROR(VLOOKUP(D13,'[1]17. Gestión TIC'!$E:$F,2,FALSE),IFERROR(VLOOKUP(D13,'[1]16. Desa. del Sistema Educ.Sup.'!$E:$F,2,FALSE),IFERROR(VLOOKUP(D13,'[1]9. Cultura de Inno. Insti...'!$E:$F,2,FALSE),VLOOKUP(D13,'[1]7. Lo Esencial de la Reforma U.'!$E:$F,2,0)))))))))))))))))</f>
        <v>Gestión de charlas, conferencias y capacitaciones en TIC dirigidas a instituciones públicas y empresa privada como actividad de vinculación universidad-sociedad.</v>
      </c>
      <c r="D14" s="679"/>
      <c r="E14" s="93"/>
      <c r="F14" s="93"/>
      <c r="G14" s="93"/>
      <c r="H14" s="76"/>
      <c r="I14" s="76"/>
      <c r="J14" s="76"/>
      <c r="K14" s="112"/>
      <c r="L14" s="437"/>
      <c r="N14" s="153"/>
    </row>
    <row r="15" spans="1:555" ht="15.75" thickBot="1">
      <c r="B15" s="93"/>
      <c r="C15" s="70"/>
      <c r="D15" s="679"/>
      <c r="E15" s="93"/>
      <c r="F15" s="93"/>
      <c r="G15" s="93"/>
      <c r="H15" s="76"/>
      <c r="I15" s="76"/>
      <c r="J15" s="76"/>
      <c r="K15" s="112"/>
      <c r="L15" s="437"/>
      <c r="N15" s="153"/>
    </row>
    <row r="16" spans="1:555" ht="32.25" customHeight="1" thickBot="1">
      <c r="B16" s="93"/>
      <c r="C16" s="126" t="s">
        <v>44</v>
      </c>
      <c r="D16" s="680" t="s">
        <v>45</v>
      </c>
      <c r="E16" s="128" t="s">
        <v>55</v>
      </c>
      <c r="F16" s="128" t="s">
        <v>57</v>
      </c>
      <c r="G16" s="127" t="s">
        <v>27</v>
      </c>
      <c r="H16" s="133" t="s">
        <v>130</v>
      </c>
      <c r="I16" s="128" t="s">
        <v>46</v>
      </c>
      <c r="J16" s="128" t="s">
        <v>131</v>
      </c>
      <c r="K16" s="128" t="s">
        <v>409</v>
      </c>
      <c r="L16" s="128" t="s">
        <v>410</v>
      </c>
      <c r="N16" s="153"/>
    </row>
    <row r="17" spans="2:14">
      <c r="B17" s="93"/>
      <c r="C17" s="311" t="s">
        <v>47</v>
      </c>
      <c r="D17" s="731">
        <v>50</v>
      </c>
      <c r="E17" s="312"/>
      <c r="F17" s="115">
        <v>30000</v>
      </c>
      <c r="G17" s="313">
        <f t="shared" ref="G17:G25" si="0">E17*F17</f>
        <v>0</v>
      </c>
      <c r="H17" s="314"/>
      <c r="I17" s="116" t="s">
        <v>698</v>
      </c>
      <c r="J17" s="116" t="str">
        <f>VLOOKUP(I17,[1]Presupuesto!$B$11:$C$566,2,0)</f>
        <v>SERVICIOS DE CAPACITACION.</v>
      </c>
      <c r="K17" s="315" t="s">
        <v>470</v>
      </c>
      <c r="L17" s="116" t="s">
        <v>393</v>
      </c>
      <c r="N17" s="153"/>
    </row>
    <row r="18" spans="2:14">
      <c r="B18" s="93"/>
      <c r="C18" s="99" t="s">
        <v>48</v>
      </c>
      <c r="D18" s="732"/>
      <c r="E18" s="200"/>
      <c r="F18" s="100"/>
      <c r="G18" s="97">
        <f t="shared" si="0"/>
        <v>0</v>
      </c>
      <c r="H18" s="161"/>
      <c r="I18" s="98" t="s">
        <v>716</v>
      </c>
      <c r="J18" s="98" t="str">
        <f>VLOOKUP(I18,[1]Presupuesto!$B$11:$C$566,2,0)</f>
        <v>SERVICIOS DE IMPRENTA PUBLIC.Y REPRODUCCION</v>
      </c>
      <c r="K18" s="98" t="s">
        <v>470</v>
      </c>
      <c r="L18" s="98" t="s">
        <v>411</v>
      </c>
      <c r="N18" s="153"/>
    </row>
    <row r="19" spans="2:14">
      <c r="B19" s="93"/>
      <c r="C19" s="99" t="s">
        <v>49</v>
      </c>
      <c r="D19" s="732"/>
      <c r="E19" s="200">
        <v>50</v>
      </c>
      <c r="F19" s="100">
        <v>40</v>
      </c>
      <c r="G19" s="97">
        <f t="shared" si="0"/>
        <v>2000</v>
      </c>
      <c r="H19" s="161" t="s">
        <v>128</v>
      </c>
      <c r="I19" s="98" t="s">
        <v>791</v>
      </c>
      <c r="J19" s="98" t="str">
        <f>VLOOKUP(I19,[1]Presupuesto!$B$11:$C$566,2,0)</f>
        <v>ALIMENTOS B EBIDAS PARA PERSONAS</v>
      </c>
      <c r="K19" s="98" t="s">
        <v>470</v>
      </c>
      <c r="L19" s="98" t="s">
        <v>395</v>
      </c>
      <c r="N19" s="153"/>
    </row>
    <row r="20" spans="2:14">
      <c r="B20" s="93"/>
      <c r="C20" s="99" t="s">
        <v>50</v>
      </c>
      <c r="D20" s="732"/>
      <c r="E20" s="151">
        <v>0</v>
      </c>
      <c r="F20" s="118">
        <v>10000</v>
      </c>
      <c r="G20" s="97">
        <f t="shared" si="0"/>
        <v>0</v>
      </c>
      <c r="H20" s="161"/>
      <c r="I20" s="306" t="s">
        <v>305</v>
      </c>
      <c r="J20" s="98" t="str">
        <f>VLOOKUP(I20,[1]Presupuesto!$B$11:$C$566,2,0)</f>
        <v>PASAJES NACIONALES (26110-00)</v>
      </c>
      <c r="K20" s="98" t="s">
        <v>470</v>
      </c>
      <c r="L20" s="98" t="s">
        <v>411</v>
      </c>
      <c r="N20" s="153"/>
    </row>
    <row r="21" spans="2:14">
      <c r="B21" s="93"/>
      <c r="C21" s="99" t="s">
        <v>416</v>
      </c>
      <c r="D21" s="732"/>
      <c r="E21" s="151">
        <v>0</v>
      </c>
      <c r="F21" s="118">
        <v>250</v>
      </c>
      <c r="G21" s="97">
        <f t="shared" si="0"/>
        <v>0</v>
      </c>
      <c r="H21" s="161"/>
      <c r="I21" s="98" t="s">
        <v>820</v>
      </c>
      <c r="J21" s="98" t="str">
        <f>VLOOKUP(I21,[1]Presupuesto!$B$11:$C$566,2,0)</f>
        <v>PRODUCTOS PAPEL Y CARTON</v>
      </c>
      <c r="K21" s="98" t="s">
        <v>470</v>
      </c>
      <c r="L21" s="98" t="s">
        <v>411</v>
      </c>
      <c r="N21" s="153"/>
    </row>
    <row r="22" spans="2:14">
      <c r="B22" s="93"/>
      <c r="C22" s="99" t="s">
        <v>51</v>
      </c>
      <c r="D22" s="732"/>
      <c r="E22" s="200"/>
      <c r="F22" s="100">
        <v>85</v>
      </c>
      <c r="G22" s="97">
        <f t="shared" si="0"/>
        <v>0</v>
      </c>
      <c r="H22" s="161"/>
      <c r="I22" s="98" t="s">
        <v>820</v>
      </c>
      <c r="J22" s="98" t="str">
        <f>VLOOKUP(I22,[1]Presupuesto!$B$11:$C$566,2,0)</f>
        <v>PRODUCTOS PAPEL Y CARTON</v>
      </c>
      <c r="K22" s="98" t="s">
        <v>470</v>
      </c>
      <c r="L22" s="98" t="s">
        <v>411</v>
      </c>
      <c r="N22" s="153"/>
    </row>
    <row r="23" spans="2:14">
      <c r="B23" s="93"/>
      <c r="C23" s="99" t="s">
        <v>122</v>
      </c>
      <c r="D23" s="732"/>
      <c r="E23" s="200"/>
      <c r="F23" s="100">
        <v>36</v>
      </c>
      <c r="G23" s="97">
        <f t="shared" si="0"/>
        <v>0</v>
      </c>
      <c r="H23" s="161"/>
      <c r="I23" s="98" t="s">
        <v>941</v>
      </c>
      <c r="J23" s="98" t="str">
        <f>VLOOKUP(I23,[1]Presupuesto!$B$11:$C$566,2,0)</f>
        <v>UTILES DE ESCRITORIO, OFICINA Y ENSE¥ANZA</v>
      </c>
      <c r="K23" s="98" t="s">
        <v>470</v>
      </c>
      <c r="L23" s="98" t="s">
        <v>411</v>
      </c>
      <c r="N23" s="153"/>
    </row>
    <row r="24" spans="2:14">
      <c r="B24" s="93"/>
      <c r="C24" s="99" t="s">
        <v>34</v>
      </c>
      <c r="D24" s="732"/>
      <c r="E24" s="200"/>
      <c r="F24" s="100">
        <v>80</v>
      </c>
      <c r="G24" s="97">
        <f t="shared" si="0"/>
        <v>0</v>
      </c>
      <c r="H24" s="161"/>
      <c r="I24" s="98" t="s">
        <v>941</v>
      </c>
      <c r="J24" s="98" t="str">
        <f>VLOOKUP(I24,[1]Presupuesto!$B$11:$C$566,2,0)</f>
        <v>UTILES DE ESCRITORIO, OFICINA Y ENSE¥ANZA</v>
      </c>
      <c r="K24" s="98" t="s">
        <v>470</v>
      </c>
      <c r="L24" s="98" t="s">
        <v>411</v>
      </c>
      <c r="N24" s="153"/>
    </row>
    <row r="25" spans="2:14">
      <c r="B25" s="93"/>
      <c r="C25" s="109" t="s">
        <v>52</v>
      </c>
      <c r="D25" s="732"/>
      <c r="E25" s="211"/>
      <c r="F25" s="119">
        <v>25</v>
      </c>
      <c r="G25" s="97">
        <f t="shared" si="0"/>
        <v>0</v>
      </c>
      <c r="H25" s="161"/>
      <c r="I25" s="98" t="s">
        <v>941</v>
      </c>
      <c r="J25" s="98" t="str">
        <f>VLOOKUP(I25,[1]Presupuesto!$B$11:$C$566,2,0)</f>
        <v>UTILES DE ESCRITORIO, OFICINA Y ENSE¥ANZA</v>
      </c>
      <c r="K25" s="98" t="s">
        <v>470</v>
      </c>
      <c r="L25" s="98" t="s">
        <v>411</v>
      </c>
      <c r="N25" s="153"/>
    </row>
    <row r="26" spans="2:14" ht="15.75" thickBot="1">
      <c r="B26" s="93"/>
      <c r="C26" s="215" t="s">
        <v>429</v>
      </c>
      <c r="D26" s="681">
        <v>0</v>
      </c>
      <c r="E26" s="316">
        <v>0</v>
      </c>
      <c r="F26" s="104">
        <f>HLOOKUP(C26,$AH$2:$BU$3,2,0)</f>
        <v>1150</v>
      </c>
      <c r="G26" s="105">
        <f>D26*E26*F26</f>
        <v>0</v>
      </c>
      <c r="H26" s="317"/>
      <c r="I26" s="318" t="s">
        <v>306</v>
      </c>
      <c r="J26" s="106" t="str">
        <f>VLOOKUP(I26,[1]Presupuesto!$B$11:$C$566,2,0)</f>
        <v>VIATICOS NACIONALES Y OTROS GASTOS DE VIAJE PROYECTO FORTALECIMIENTO ORG. ESTUDI (26200-72)</v>
      </c>
      <c r="K26" s="98" t="s">
        <v>470</v>
      </c>
      <c r="L26" s="319" t="s">
        <v>411</v>
      </c>
    </row>
    <row r="27" spans="2:14">
      <c r="B27" s="93"/>
      <c r="C27" s="437"/>
      <c r="D27" s="682"/>
      <c r="E27" s="437"/>
      <c r="F27" s="437"/>
      <c r="G27" s="437"/>
      <c r="H27" s="424"/>
      <c r="I27" s="437"/>
      <c r="J27" s="437"/>
      <c r="K27" s="437"/>
      <c r="L27" s="437"/>
    </row>
    <row r="28" spans="2:14" ht="15.75" thickBot="1">
      <c r="C28" s="437"/>
      <c r="D28" s="682"/>
      <c r="E28" s="437"/>
      <c r="F28" s="437"/>
      <c r="G28" s="437"/>
      <c r="H28" s="424"/>
      <c r="I28" s="437"/>
      <c r="J28" s="437"/>
      <c r="K28" s="437"/>
      <c r="L28" s="437"/>
    </row>
    <row r="29" spans="2:14" ht="15.75" thickBot="1">
      <c r="C29" s="29" t="s">
        <v>43</v>
      </c>
      <c r="D29" s="683">
        <f>SUM(G36:G45)</f>
        <v>3000</v>
      </c>
      <c r="E29" s="93"/>
      <c r="F29" s="93"/>
      <c r="G29" s="93"/>
      <c r="H29" s="76"/>
      <c r="I29" s="76"/>
      <c r="J29" s="76"/>
      <c r="K29" s="112"/>
      <c r="L29" s="437"/>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678" t="s">
        <v>2563</v>
      </c>
      <c r="E32" s="93"/>
      <c r="F32" s="93"/>
      <c r="G32" s="93"/>
      <c r="H32" s="76"/>
      <c r="I32" s="76"/>
      <c r="J32" s="76"/>
      <c r="K32" s="112"/>
      <c r="L32" s="437"/>
    </row>
    <row r="33" spans="3:12" ht="18.75">
      <c r="C33" s="209"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Realización de visitas guiadas a estudiantes de instituciones de educación primaria y secundaria.</v>
      </c>
      <c r="D33" s="679"/>
      <c r="E33" s="93"/>
      <c r="F33" s="93"/>
      <c r="G33" s="93"/>
      <c r="H33" s="76"/>
      <c r="I33" s="76"/>
      <c r="J33" s="76"/>
      <c r="K33" s="112"/>
      <c r="L33" s="437"/>
    </row>
    <row r="34" spans="3:12" ht="15.75" thickBot="1">
      <c r="C34" s="70"/>
      <c r="D34" s="679"/>
      <c r="E34" s="93"/>
      <c r="F34" s="93"/>
      <c r="G34" s="93"/>
      <c r="H34" s="76"/>
      <c r="I34" s="76"/>
      <c r="J34" s="76"/>
      <c r="K34" s="112"/>
      <c r="L34" s="437"/>
    </row>
    <row r="35" spans="3:12" ht="30.75" thickBot="1">
      <c r="C35" s="126" t="s">
        <v>44</v>
      </c>
      <c r="D35" s="680" t="s">
        <v>45</v>
      </c>
      <c r="E35" s="128" t="s">
        <v>55</v>
      </c>
      <c r="F35" s="128" t="s">
        <v>57</v>
      </c>
      <c r="G35" s="127" t="s">
        <v>27</v>
      </c>
      <c r="H35" s="133" t="s">
        <v>130</v>
      </c>
      <c r="I35" s="128" t="s">
        <v>46</v>
      </c>
      <c r="J35" s="128" t="s">
        <v>131</v>
      </c>
      <c r="K35" s="128" t="s">
        <v>409</v>
      </c>
      <c r="L35" s="128" t="s">
        <v>410</v>
      </c>
    </row>
    <row r="36" spans="3:12">
      <c r="C36" s="311" t="s">
        <v>47</v>
      </c>
      <c r="D36" s="731">
        <v>100</v>
      </c>
      <c r="E36" s="312"/>
      <c r="F36" s="115">
        <v>30000</v>
      </c>
      <c r="G36" s="313">
        <f t="shared" ref="G36:G44" si="1">E36*F36</f>
        <v>0</v>
      </c>
      <c r="H36" s="314"/>
      <c r="I36" s="116" t="s">
        <v>698</v>
      </c>
      <c r="J36" s="116" t="str">
        <f>VLOOKUP(I36,[1]Presupuesto!$B$11:$C$566,2,0)</f>
        <v>SERVICIOS DE CAPACITACION.</v>
      </c>
      <c r="K36" s="315" t="s">
        <v>470</v>
      </c>
      <c r="L36" s="116" t="s">
        <v>393</v>
      </c>
    </row>
    <row r="37" spans="3:12">
      <c r="C37" s="99" t="s">
        <v>48</v>
      </c>
      <c r="D37" s="732"/>
      <c r="E37" s="200"/>
      <c r="F37" s="100">
        <v>50</v>
      </c>
      <c r="G37" s="97">
        <f t="shared" si="1"/>
        <v>0</v>
      </c>
      <c r="H37" s="161"/>
      <c r="I37" s="98" t="s">
        <v>716</v>
      </c>
      <c r="J37" s="98" t="str">
        <f>VLOOKUP(I37,[1]Presupuesto!$B$11:$C$566,2,0)</f>
        <v>SERVICIOS DE IMPRENTA PUBLIC.Y REPRODUCCION</v>
      </c>
      <c r="K37" s="98" t="s">
        <v>470</v>
      </c>
      <c r="L37" s="98" t="s">
        <v>411</v>
      </c>
    </row>
    <row r="38" spans="3:12">
      <c r="C38" s="99" t="s">
        <v>49</v>
      </c>
      <c r="D38" s="732"/>
      <c r="E38" s="200">
        <v>100</v>
      </c>
      <c r="F38" s="100">
        <v>30</v>
      </c>
      <c r="G38" s="97">
        <f t="shared" si="1"/>
        <v>3000</v>
      </c>
      <c r="H38" s="161" t="s">
        <v>128</v>
      </c>
      <c r="I38" s="98" t="s">
        <v>791</v>
      </c>
      <c r="J38" s="98" t="str">
        <f>VLOOKUP(I38,[1]Presupuesto!$B$11:$C$566,2,0)</f>
        <v>ALIMENTOS B EBIDAS PARA PERSONAS</v>
      </c>
      <c r="K38" s="98" t="s">
        <v>470</v>
      </c>
      <c r="L38" s="98" t="s">
        <v>395</v>
      </c>
    </row>
    <row r="39" spans="3:12">
      <c r="C39" s="99" t="s">
        <v>50</v>
      </c>
      <c r="D39" s="732"/>
      <c r="E39" s="151">
        <v>0</v>
      </c>
      <c r="F39" s="118">
        <v>10000</v>
      </c>
      <c r="G39" s="97">
        <f t="shared" si="1"/>
        <v>0</v>
      </c>
      <c r="H39" s="161"/>
      <c r="I39" s="306" t="s">
        <v>305</v>
      </c>
      <c r="J39" s="98" t="str">
        <f>VLOOKUP(I39,[1]Presupuesto!$B$11:$C$566,2,0)</f>
        <v>PASAJES NACIONALES (26110-00)</v>
      </c>
      <c r="K39" s="98" t="s">
        <v>470</v>
      </c>
      <c r="L39" s="98" t="s">
        <v>411</v>
      </c>
    </row>
    <row r="40" spans="3:12">
      <c r="C40" s="99" t="s">
        <v>416</v>
      </c>
      <c r="D40" s="732"/>
      <c r="E40" s="151">
        <v>0</v>
      </c>
      <c r="F40" s="118">
        <v>250</v>
      </c>
      <c r="G40" s="97">
        <f t="shared" si="1"/>
        <v>0</v>
      </c>
      <c r="H40" s="161"/>
      <c r="I40" s="98" t="s">
        <v>820</v>
      </c>
      <c r="J40" s="98" t="str">
        <f>VLOOKUP(I40,[1]Presupuesto!$B$11:$C$566,2,0)</f>
        <v>PRODUCTOS PAPEL Y CARTON</v>
      </c>
      <c r="K40" s="98" t="s">
        <v>470</v>
      </c>
      <c r="L40" s="98" t="s">
        <v>411</v>
      </c>
    </row>
    <row r="41" spans="3:12">
      <c r="C41" s="99" t="s">
        <v>51</v>
      </c>
      <c r="D41" s="732"/>
      <c r="E41" s="200"/>
      <c r="F41" s="100">
        <v>85</v>
      </c>
      <c r="G41" s="97">
        <f t="shared" si="1"/>
        <v>0</v>
      </c>
      <c r="H41" s="161"/>
      <c r="I41" s="98" t="s">
        <v>820</v>
      </c>
      <c r="J41" s="98" t="str">
        <f>VLOOKUP(I41,[1]Presupuesto!$B$11:$C$566,2,0)</f>
        <v>PRODUCTOS PAPEL Y CARTON</v>
      </c>
      <c r="K41" s="98" t="s">
        <v>470</v>
      </c>
      <c r="L41" s="98" t="s">
        <v>411</v>
      </c>
    </row>
    <row r="42" spans="3:12">
      <c r="C42" s="99" t="s">
        <v>122</v>
      </c>
      <c r="D42" s="732"/>
      <c r="E42" s="200"/>
      <c r="F42" s="100">
        <v>36</v>
      </c>
      <c r="G42" s="97">
        <f t="shared" si="1"/>
        <v>0</v>
      </c>
      <c r="H42" s="161"/>
      <c r="I42" s="98" t="s">
        <v>941</v>
      </c>
      <c r="J42" s="98" t="str">
        <f>VLOOKUP(I42,[1]Presupuesto!$B$11:$C$566,2,0)</f>
        <v>UTILES DE ESCRITORIO, OFICINA Y ENSE¥ANZA</v>
      </c>
      <c r="K42" s="98" t="s">
        <v>470</v>
      </c>
      <c r="L42" s="98" t="s">
        <v>411</v>
      </c>
    </row>
    <row r="43" spans="3:12">
      <c r="C43" s="99" t="s">
        <v>34</v>
      </c>
      <c r="D43" s="732"/>
      <c r="E43" s="200"/>
      <c r="F43" s="100">
        <v>80</v>
      </c>
      <c r="G43" s="97">
        <f t="shared" si="1"/>
        <v>0</v>
      </c>
      <c r="H43" s="161"/>
      <c r="I43" s="98" t="s">
        <v>941</v>
      </c>
      <c r="J43" s="98" t="str">
        <f>VLOOKUP(I43,[1]Presupuesto!$B$11:$C$566,2,0)</f>
        <v>UTILES DE ESCRITORIO, OFICINA Y ENSE¥ANZA</v>
      </c>
      <c r="K43" s="98" t="s">
        <v>470</v>
      </c>
      <c r="L43" s="98" t="s">
        <v>411</v>
      </c>
    </row>
    <row r="44" spans="3:12">
      <c r="C44" s="109" t="s">
        <v>52</v>
      </c>
      <c r="D44" s="732"/>
      <c r="E44" s="211">
        <v>0</v>
      </c>
      <c r="F44" s="119">
        <v>25</v>
      </c>
      <c r="G44" s="97">
        <f t="shared" si="1"/>
        <v>0</v>
      </c>
      <c r="H44" s="161"/>
      <c r="I44" s="98" t="s">
        <v>941</v>
      </c>
      <c r="J44" s="98" t="str">
        <f>VLOOKUP(I44,[1]Presupuesto!$B$11:$C$566,2,0)</f>
        <v>UTILES DE ESCRITORIO, OFICINA Y ENSE¥ANZA</v>
      </c>
      <c r="K44" s="98" t="s">
        <v>470</v>
      </c>
      <c r="L44" s="98" t="s">
        <v>411</v>
      </c>
    </row>
    <row r="45" spans="3:12" ht="15.75" thickBot="1">
      <c r="C45" s="215" t="s">
        <v>429</v>
      </c>
      <c r="D45" s="681">
        <v>0</v>
      </c>
      <c r="E45" s="316">
        <v>0</v>
      </c>
      <c r="F45" s="104">
        <f>HLOOKUP(C45,$AH$2:$BU$3,2,0)</f>
        <v>1150</v>
      </c>
      <c r="G45" s="105">
        <f>D45*E45*F45</f>
        <v>0</v>
      </c>
      <c r="H45" s="317"/>
      <c r="I45" s="318" t="s">
        <v>306</v>
      </c>
      <c r="J45" s="106" t="str">
        <f>VLOOKUP(I45,[1]Presupuesto!$B$11:$C$566,2,0)</f>
        <v>VIATICOS NACIONALES Y OTROS GASTOS DE VIAJE PROYECTO FORTALECIMIENTO ORG. ESTUDI (26200-72)</v>
      </c>
      <c r="K45" s="98" t="s">
        <v>470</v>
      </c>
      <c r="L45" s="319" t="s">
        <v>411</v>
      </c>
    </row>
    <row r="47" spans="3:12" ht="15.75" thickBot="1"/>
    <row r="48" spans="3:12" ht="15.75" thickBot="1">
      <c r="C48" s="29" t="s">
        <v>43</v>
      </c>
      <c r="D48" s="30">
        <f>SUM(G55:G64)</f>
        <v>50000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678" t="s">
        <v>2564</v>
      </c>
      <c r="E51" s="93"/>
      <c r="F51" s="93"/>
      <c r="G51" s="93"/>
      <c r="H51" s="76"/>
      <c r="I51" s="76"/>
      <c r="J51" s="76"/>
      <c r="K51" s="112"/>
      <c r="L51" s="437"/>
    </row>
    <row r="52" spans="3:12" ht="18.75">
      <c r="C52" s="209" t="str">
        <f>IFERROR(VLOOKUP(D51,'[1]1. Desarrollo e Innov. Curricu.'!$E:$F,2,FALSE),IFERROR(VLOOKUP(D51,'[1]2. Investigación Científica'!$E:$F,2,FALSE),IFERROR(VLOOKUP(D51,'[1]3. Vinculación Univ. Sociedad'!$E:$F,2,FALSE),IFERROR(VLOOKUP(D51,'[1]4. Docencia y Profesorado Univ.'!$E:$F,2,FALSE),IFERROR(VLOOKUP(D51,'[1]5. Estudiantes y Graduados'!$E:$F,2,FALSE),IFERROR(VLOOKUP(D51,'[1]11. Gestion Administrativa'!$E:$F,2,FALSE),IFERROR(VLOOKUP(D51,'[1]13. Gestión Académica'!$E:$F,2,FALSE),IFERROR(VLOOKUP(D51,'[1]8. Asegura. de la Calid. y M'!$E:$F,2,FALSE),IFERROR(VLOOKUP(D51,'[1]6. Gestión del Conocimiento'!$E:$F,2,FALSE),IFERROR(VLOOKUP(D51,'[1]15. Gobernabilidad y Proceso...'!$E:$F,2,FALSE),IFERROR(VLOOKUP(D51,'[1]12. Gestión del Talento Humano'!$E:$F,2,FALSE),IFERROR(VLOOKUP(D51,'[1]14. Internacional... de la E.S.'!$E:$F,2,FALSE),IFERROR(VLOOKUP(D51,'[1]10. Posgrado'!$E:$F,2,FALSE),IFERROR(VLOOKUP(D51,'[1]17. Gestión TIC'!$E:$F,2,FALSE),IFERROR(VLOOKUP(D51,'[1]16. Desa. del Sistema Educ.Sup.'!$E:$F,2,FALSE),IFERROR(VLOOKUP(D51,'[1]9. Cultura de Inno. Insti...'!$E:$F,2,FALSE),VLOOKUP(D51,'[1]7. Lo Esencial de la Reforma U.'!$E:$F,2,0)))))))))))))))))</f>
        <v>Desarrollo de actividades culturales en el marco de la celebración del Día del Idioma y el Libro.</v>
      </c>
      <c r="D52" s="679"/>
      <c r="E52" s="93"/>
      <c r="F52" s="93"/>
      <c r="G52" s="93"/>
      <c r="H52" s="76"/>
      <c r="I52" s="76"/>
      <c r="J52" s="76"/>
      <c r="K52" s="112"/>
      <c r="L52" s="437"/>
    </row>
    <row r="53" spans="3:12" ht="15.75" thickBot="1">
      <c r="C53" s="70"/>
      <c r="D53" s="679"/>
      <c r="E53" s="93"/>
      <c r="F53" s="93"/>
      <c r="G53" s="93"/>
      <c r="H53" s="76"/>
      <c r="I53" s="76"/>
      <c r="J53" s="76"/>
      <c r="K53" s="112"/>
      <c r="L53" s="437"/>
    </row>
    <row r="54" spans="3:12" ht="30.75" thickBot="1">
      <c r="C54" s="126" t="s">
        <v>44</v>
      </c>
      <c r="D54" s="680" t="s">
        <v>45</v>
      </c>
      <c r="E54" s="128" t="s">
        <v>55</v>
      </c>
      <c r="F54" s="128" t="s">
        <v>57</v>
      </c>
      <c r="G54" s="127" t="s">
        <v>27</v>
      </c>
      <c r="H54" s="133" t="s">
        <v>130</v>
      </c>
      <c r="I54" s="128" t="s">
        <v>46</v>
      </c>
      <c r="J54" s="128" t="s">
        <v>131</v>
      </c>
      <c r="K54" s="128" t="s">
        <v>409</v>
      </c>
      <c r="L54" s="128" t="s">
        <v>410</v>
      </c>
    </row>
    <row r="55" spans="3:12">
      <c r="C55" s="311" t="s">
        <v>47</v>
      </c>
      <c r="D55" s="731">
        <v>100</v>
      </c>
      <c r="E55" s="312"/>
      <c r="F55" s="115">
        <v>30000</v>
      </c>
      <c r="G55" s="313">
        <f t="shared" ref="G55:G63" si="2">E55*F55</f>
        <v>0</v>
      </c>
      <c r="H55" s="314"/>
      <c r="I55" s="116" t="s">
        <v>698</v>
      </c>
      <c r="J55" s="116" t="str">
        <f>VLOOKUP(I55,[1]Presupuesto!$B$11:$C$566,2,0)</f>
        <v>SERVICIOS DE CAPACITACION.</v>
      </c>
      <c r="K55" s="315" t="s">
        <v>1359</v>
      </c>
      <c r="L55" s="116" t="s">
        <v>393</v>
      </c>
    </row>
    <row r="56" spans="3:12">
      <c r="C56" s="99" t="s">
        <v>48</v>
      </c>
      <c r="D56" s="732"/>
      <c r="E56" s="200">
        <v>200</v>
      </c>
      <c r="F56" s="100">
        <v>50</v>
      </c>
      <c r="G56" s="97">
        <f>+E56*F56</f>
        <v>10000</v>
      </c>
      <c r="H56" s="161" t="s">
        <v>1683</v>
      </c>
      <c r="I56" s="98" t="s">
        <v>716</v>
      </c>
      <c r="J56" s="98" t="str">
        <f>VLOOKUP(I56,[1]Presupuesto!$B$11:$C$566,2,0)</f>
        <v>SERVICIOS DE IMPRENTA PUBLIC.Y REPRODUCCION</v>
      </c>
      <c r="K56" s="98" t="s">
        <v>1359</v>
      </c>
      <c r="L56" s="98" t="s">
        <v>395</v>
      </c>
    </row>
    <row r="57" spans="3:12">
      <c r="C57" s="99" t="s">
        <v>49</v>
      </c>
      <c r="D57" s="732"/>
      <c r="E57" s="200">
        <v>100</v>
      </c>
      <c r="F57" s="100">
        <v>150</v>
      </c>
      <c r="G57" s="97">
        <f>+E57*F57</f>
        <v>15000</v>
      </c>
      <c r="H57" s="161" t="s">
        <v>1683</v>
      </c>
      <c r="I57" s="98" t="s">
        <v>791</v>
      </c>
      <c r="J57" s="98" t="str">
        <f>VLOOKUP(I57,[1]Presupuesto!$B$11:$C$566,2,0)</f>
        <v>ALIMENTOS B EBIDAS PARA PERSONAS</v>
      </c>
      <c r="K57" s="98" t="s">
        <v>1359</v>
      </c>
      <c r="L57" s="98" t="s">
        <v>395</v>
      </c>
    </row>
    <row r="58" spans="3:12">
      <c r="C58" s="99" t="s">
        <v>50</v>
      </c>
      <c r="D58" s="732"/>
      <c r="E58" s="151">
        <v>0</v>
      </c>
      <c r="F58" s="118">
        <v>10000</v>
      </c>
      <c r="G58" s="97">
        <f t="shared" si="2"/>
        <v>0</v>
      </c>
      <c r="H58" s="161"/>
      <c r="I58" s="306" t="s">
        <v>305</v>
      </c>
      <c r="J58" s="98" t="str">
        <f>VLOOKUP(I58,[1]Presupuesto!$B$11:$C$566,2,0)</f>
        <v>PASAJES NACIONALES (26110-00)</v>
      </c>
      <c r="K58" s="98" t="str">
        <f t="shared" ref="K58:K64" si="3">$K$17</f>
        <v>Vinculación Universidad-Sociedad</v>
      </c>
      <c r="L58" s="98" t="s">
        <v>411</v>
      </c>
    </row>
    <row r="59" spans="3:12">
      <c r="C59" s="99" t="s">
        <v>416</v>
      </c>
      <c r="D59" s="732"/>
      <c r="E59" s="151">
        <v>100</v>
      </c>
      <c r="F59" s="118">
        <v>250</v>
      </c>
      <c r="G59" s="97">
        <f t="shared" si="2"/>
        <v>25000</v>
      </c>
      <c r="H59" s="161" t="s">
        <v>1683</v>
      </c>
      <c r="I59" s="98" t="s">
        <v>820</v>
      </c>
      <c r="J59" s="98" t="str">
        <f>VLOOKUP(I59,[1]Presupuesto!$B$11:$C$566,2,0)</f>
        <v>PRODUCTOS PAPEL Y CARTON</v>
      </c>
      <c r="K59" s="98" t="s">
        <v>1359</v>
      </c>
      <c r="L59" s="98" t="s">
        <v>395</v>
      </c>
    </row>
    <row r="60" spans="3:12">
      <c r="C60" s="99" t="s">
        <v>51</v>
      </c>
      <c r="D60" s="732"/>
      <c r="E60" s="200"/>
      <c r="F60" s="100">
        <v>85</v>
      </c>
      <c r="G60" s="97"/>
      <c r="H60" s="161"/>
      <c r="I60" s="98" t="s">
        <v>820</v>
      </c>
      <c r="J60" s="98" t="str">
        <f>VLOOKUP(I60,[1]Presupuesto!$B$11:$C$566,2,0)</f>
        <v>PRODUCTOS PAPEL Y CARTON</v>
      </c>
      <c r="K60" s="98" t="str">
        <f t="shared" si="3"/>
        <v>Vinculación Universidad-Sociedad</v>
      </c>
      <c r="L60" s="98" t="s">
        <v>411</v>
      </c>
    </row>
    <row r="61" spans="3:12">
      <c r="C61" s="99" t="s">
        <v>122</v>
      </c>
      <c r="D61" s="732"/>
      <c r="E61" s="200"/>
      <c r="F61" s="100">
        <v>36</v>
      </c>
      <c r="G61" s="97"/>
      <c r="H61" s="161"/>
      <c r="I61" s="98" t="s">
        <v>941</v>
      </c>
      <c r="J61" s="98" t="str">
        <f>VLOOKUP(I61,[1]Presupuesto!$B$11:$C$566,2,0)</f>
        <v>UTILES DE ESCRITORIO, OFICINA Y ENSE¥ANZA</v>
      </c>
      <c r="K61" s="98" t="str">
        <f t="shared" si="3"/>
        <v>Vinculación Universidad-Sociedad</v>
      </c>
      <c r="L61" s="98" t="s">
        <v>411</v>
      </c>
    </row>
    <row r="62" spans="3:12">
      <c r="C62" s="99" t="s">
        <v>34</v>
      </c>
      <c r="D62" s="732"/>
      <c r="E62" s="200"/>
      <c r="F62" s="100">
        <v>80</v>
      </c>
      <c r="G62" s="97"/>
      <c r="H62" s="161"/>
      <c r="I62" s="98" t="s">
        <v>941</v>
      </c>
      <c r="J62" s="98" t="str">
        <f>VLOOKUP(I62,[1]Presupuesto!$B$11:$C$566,2,0)</f>
        <v>UTILES DE ESCRITORIO, OFICINA Y ENSE¥ANZA</v>
      </c>
      <c r="K62" s="98" t="str">
        <f t="shared" si="3"/>
        <v>Vinculación Universidad-Sociedad</v>
      </c>
      <c r="L62" s="98" t="s">
        <v>411</v>
      </c>
    </row>
    <row r="63" spans="3:12">
      <c r="C63" s="109" t="s">
        <v>52</v>
      </c>
      <c r="D63" s="732"/>
      <c r="E63" s="211">
        <v>0</v>
      </c>
      <c r="F63" s="119">
        <v>25</v>
      </c>
      <c r="G63" s="97">
        <f t="shared" si="2"/>
        <v>0</v>
      </c>
      <c r="H63" s="161"/>
      <c r="I63" s="98" t="s">
        <v>941</v>
      </c>
      <c r="J63" s="98" t="str">
        <f>VLOOKUP(I63,[1]Presupuesto!$B$11:$C$566,2,0)</f>
        <v>UTILES DE ESCRITORIO, OFICINA Y ENSE¥ANZA</v>
      </c>
      <c r="K63" s="98" t="str">
        <f t="shared" si="3"/>
        <v>Vinculación Universidad-Sociedad</v>
      </c>
      <c r="L63" s="98" t="s">
        <v>411</v>
      </c>
    </row>
    <row r="64" spans="3:12" ht="15.75" thickBot="1">
      <c r="C64" s="215" t="s">
        <v>431</v>
      </c>
      <c r="D64" s="681">
        <v>0</v>
      </c>
      <c r="E64" s="316">
        <v>0</v>
      </c>
      <c r="F64" s="104">
        <f>HLOOKUP(C64,$AH$2:$BU$3,2,0)</f>
        <v>1750</v>
      </c>
      <c r="G64" s="105"/>
      <c r="H64" s="317"/>
      <c r="I64" s="318" t="s">
        <v>748</v>
      </c>
      <c r="J64" s="98" t="str">
        <f>VLOOKUP(I64,[1]Presupuesto!$B$11:$C$566,2,0)</f>
        <v>PASAJES NACIONALES</v>
      </c>
      <c r="K64" s="319" t="str">
        <f t="shared" si="3"/>
        <v>Vinculación Universidad-Sociedad</v>
      </c>
      <c r="L64" s="319" t="s">
        <v>411</v>
      </c>
    </row>
    <row r="65" spans="3:13">
      <c r="C65" s="93"/>
      <c r="E65" s="112"/>
      <c r="F65" s="112"/>
      <c r="G65" s="112"/>
      <c r="H65" s="174"/>
      <c r="I65" s="112"/>
      <c r="J65" s="112"/>
      <c r="K65" s="112"/>
    </row>
    <row r="66" spans="3:13" ht="15.75" thickBot="1"/>
    <row r="67" spans="3:13" ht="15.75" thickBot="1">
      <c r="C67" s="29" t="s">
        <v>43</v>
      </c>
      <c r="D67" s="30">
        <f>SUM(G74:G83)</f>
        <v>75000</v>
      </c>
      <c r="E67" s="93"/>
      <c r="F67" s="93"/>
      <c r="G67" s="93"/>
      <c r="H67" s="76"/>
      <c r="I67" s="76"/>
      <c r="J67" s="76"/>
      <c r="K67" s="112"/>
    </row>
    <row r="68" spans="3:13">
      <c r="C68" s="70"/>
      <c r="D68" s="31"/>
      <c r="E68" s="93"/>
      <c r="F68" s="93"/>
      <c r="G68" s="93"/>
      <c r="H68" s="76"/>
      <c r="I68" s="76"/>
      <c r="J68" s="76"/>
      <c r="K68" s="112"/>
    </row>
    <row r="69" spans="3:13">
      <c r="C69" s="70"/>
      <c r="D69" s="31"/>
      <c r="E69" s="93"/>
      <c r="F69" s="93"/>
      <c r="G69" s="93"/>
      <c r="H69" s="76"/>
      <c r="I69" s="76"/>
      <c r="J69" s="76"/>
      <c r="K69" s="112"/>
    </row>
    <row r="70" spans="3:13" ht="15.75">
      <c r="C70" s="202" t="s">
        <v>391</v>
      </c>
      <c r="D70" s="678" t="s">
        <v>2565</v>
      </c>
      <c r="E70" s="93"/>
      <c r="F70" s="93"/>
      <c r="G70" s="93"/>
      <c r="H70" s="76"/>
      <c r="I70" s="76"/>
      <c r="J70" s="76"/>
      <c r="K70" s="112"/>
      <c r="L70" s="437"/>
      <c r="M70" s="437"/>
    </row>
    <row r="71" spans="3:13" ht="18.75">
      <c r="C71" s="209" t="str">
        <f>IFERROR(VLOOKUP(D70,'[1]1. Desarrollo e Innov. Curricu.'!$E:$F,2,FALSE),IFERROR(VLOOKUP(D70,'[1]2. Investigación Científica'!$E:$F,2,FALSE),IFERROR(VLOOKUP(D70,'[1]3. Vinculación Univ. Sociedad'!$E:$F,2,FALSE),IFERROR(VLOOKUP(D70,'[1]4. Docencia y Profesorado Univ.'!$E:$F,2,FALSE),IFERROR(VLOOKUP(D70,'[1]5. Estudiantes y Graduados'!$E:$F,2,FALSE),IFERROR(VLOOKUP(D70,'[1]11. Gestion Administrativa'!$E:$F,2,FALSE),IFERROR(VLOOKUP(D70,'[1]13. Gestión Académica'!$E:$F,2,FALSE),IFERROR(VLOOKUP(D70,'[1]8. Asegura. de la Calid. y M'!$E:$F,2,FALSE),IFERROR(VLOOKUP(D70,'[1]6. Gestión del Conocimiento'!$E:$F,2,FALSE),IFERROR(VLOOKUP(D70,'[1]15. Gobernabilidad y Proceso...'!$E:$F,2,FALSE),IFERROR(VLOOKUP(D70,'[1]12. Gestión del Talento Humano'!$E:$F,2,FALSE),IFERROR(VLOOKUP(D70,'[1]14. Internacional... de la E.S.'!$E:$F,2,FALSE),IFERROR(VLOOKUP(D70,'[1]10. Posgrado'!$E:$F,2,FALSE),IFERROR(VLOOKUP(D70,'[1]17. Gestión TIC'!$E:$F,2,FALSE),IFERROR(VLOOKUP(D70,'[1]16. Desa. del Sistema Educ.Sup.'!$E:$F,2,FALSE),IFERROR(VLOOKUP(D70,'[1]9. Cultura de Inno. Insti...'!$E:$F,2,FALSE),VLOOKUP(D70,'[1]7. Lo Esencial de la Reforma U.'!$E:$F,2,0)))))))))))))))))</f>
        <v>Desarrollo del festival de interculturalidad nacional.</v>
      </c>
      <c r="D71" s="679"/>
      <c r="E71" s="93"/>
      <c r="F71" s="93"/>
      <c r="G71" s="93"/>
      <c r="H71" s="76"/>
      <c r="I71" s="76"/>
      <c r="J71" s="76"/>
      <c r="K71" s="112"/>
      <c r="L71" s="437"/>
      <c r="M71" s="437"/>
    </row>
    <row r="72" spans="3:13" ht="15.75" thickBot="1">
      <c r="C72" s="70"/>
      <c r="D72" s="679"/>
      <c r="E72" s="93"/>
      <c r="F72" s="93"/>
      <c r="G72" s="93"/>
      <c r="H72" s="76"/>
      <c r="I72" s="76"/>
      <c r="J72" s="76"/>
      <c r="K72" s="112"/>
      <c r="L72" s="437"/>
      <c r="M72" s="437"/>
    </row>
    <row r="73" spans="3:13" ht="30.75" thickBot="1">
      <c r="C73" s="126" t="s">
        <v>44</v>
      </c>
      <c r="D73" s="680" t="s">
        <v>45</v>
      </c>
      <c r="E73" s="128" t="s">
        <v>55</v>
      </c>
      <c r="F73" s="128" t="s">
        <v>57</v>
      </c>
      <c r="G73" s="127" t="s">
        <v>27</v>
      </c>
      <c r="H73" s="133" t="s">
        <v>130</v>
      </c>
      <c r="I73" s="128" t="s">
        <v>46</v>
      </c>
      <c r="J73" s="128" t="s">
        <v>131</v>
      </c>
      <c r="K73" s="128" t="s">
        <v>409</v>
      </c>
      <c r="L73" s="128" t="s">
        <v>410</v>
      </c>
      <c r="M73" s="437"/>
    </row>
    <row r="74" spans="3:13">
      <c r="C74" s="311" t="s">
        <v>47</v>
      </c>
      <c r="D74" s="731">
        <v>150</v>
      </c>
      <c r="E74" s="312"/>
      <c r="F74" s="115">
        <v>30000</v>
      </c>
      <c r="G74" s="313">
        <f t="shared" ref="G74:G82" si="4">E74*F74</f>
        <v>0</v>
      </c>
      <c r="H74" s="314"/>
      <c r="I74" s="116" t="s">
        <v>698</v>
      </c>
      <c r="J74" s="116" t="str">
        <f>VLOOKUP(I74,[1]Presupuesto!$B$11:$C$566,2,0)</f>
        <v>SERVICIOS DE CAPACITACION.</v>
      </c>
      <c r="K74" s="315" t="s">
        <v>1359</v>
      </c>
      <c r="L74" s="116" t="s">
        <v>393</v>
      </c>
      <c r="M74" s="437"/>
    </row>
    <row r="75" spans="3:13">
      <c r="C75" s="99" t="s">
        <v>48</v>
      </c>
      <c r="D75" s="732"/>
      <c r="E75" s="200">
        <v>150</v>
      </c>
      <c r="F75" s="100">
        <v>50</v>
      </c>
      <c r="G75" s="97">
        <f t="shared" si="4"/>
        <v>7500</v>
      </c>
      <c r="H75" s="161" t="s">
        <v>1683</v>
      </c>
      <c r="I75" s="98" t="s">
        <v>716</v>
      </c>
      <c r="J75" s="98" t="str">
        <f>VLOOKUP(I75,[1]Presupuesto!$B$11:$C$566,2,0)</f>
        <v>SERVICIOS DE IMPRENTA PUBLIC.Y REPRODUCCION</v>
      </c>
      <c r="K75" s="98" t="s">
        <v>1359</v>
      </c>
      <c r="L75" s="98" t="s">
        <v>398</v>
      </c>
      <c r="M75" s="437"/>
    </row>
    <row r="76" spans="3:13">
      <c r="C76" s="99" t="s">
        <v>49</v>
      </c>
      <c r="D76" s="732"/>
      <c r="E76" s="200">
        <v>200</v>
      </c>
      <c r="F76" s="100">
        <v>150</v>
      </c>
      <c r="G76" s="97">
        <f t="shared" si="4"/>
        <v>30000</v>
      </c>
      <c r="H76" s="161" t="s">
        <v>1683</v>
      </c>
      <c r="I76" s="98" t="s">
        <v>791</v>
      </c>
      <c r="J76" s="98" t="str">
        <f>VLOOKUP(I76,[1]Presupuesto!$B$11:$C$566,2,0)</f>
        <v>ALIMENTOS B EBIDAS PARA PERSONAS</v>
      </c>
      <c r="K76" s="98" t="s">
        <v>1359</v>
      </c>
      <c r="L76" s="98" t="s">
        <v>398</v>
      </c>
      <c r="M76" s="437"/>
    </row>
    <row r="77" spans="3:13">
      <c r="C77" s="99" t="s">
        <v>50</v>
      </c>
      <c r="D77" s="732"/>
      <c r="E77" s="151">
        <v>0</v>
      </c>
      <c r="F77" s="118">
        <v>10000</v>
      </c>
      <c r="G77" s="97">
        <f t="shared" si="4"/>
        <v>0</v>
      </c>
      <c r="H77" s="161"/>
      <c r="I77" s="306" t="s">
        <v>305</v>
      </c>
      <c r="J77" s="98" t="str">
        <f>VLOOKUP(I77,[1]Presupuesto!$B$11:$C$566,2,0)</f>
        <v>PASAJES NACIONALES (26110-00)</v>
      </c>
      <c r="K77" s="98" t="str">
        <f t="shared" ref="K77:K83" si="5">$K$36</f>
        <v>Vinculación Universidad-Sociedad</v>
      </c>
      <c r="L77" s="98" t="s">
        <v>411</v>
      </c>
      <c r="M77" s="437"/>
    </row>
    <row r="78" spans="3:13">
      <c r="C78" s="99" t="s">
        <v>416</v>
      </c>
      <c r="D78" s="732"/>
      <c r="E78" s="151">
        <v>150</v>
      </c>
      <c r="F78" s="118">
        <v>250</v>
      </c>
      <c r="G78" s="97">
        <f t="shared" si="4"/>
        <v>37500</v>
      </c>
      <c r="H78" s="161" t="s">
        <v>1683</v>
      </c>
      <c r="I78" s="98" t="s">
        <v>820</v>
      </c>
      <c r="J78" s="98" t="str">
        <f>VLOOKUP(I78,[1]Presupuesto!$B$11:$C$566,2,0)</f>
        <v>PRODUCTOS PAPEL Y CARTON</v>
      </c>
      <c r="K78" s="98" t="s">
        <v>1359</v>
      </c>
      <c r="L78" s="98" t="s">
        <v>398</v>
      </c>
      <c r="M78" s="437"/>
    </row>
    <row r="79" spans="3:13">
      <c r="C79" s="99" t="s">
        <v>51</v>
      </c>
      <c r="D79" s="732"/>
      <c r="E79" s="200"/>
      <c r="F79" s="100">
        <v>85</v>
      </c>
      <c r="G79" s="97">
        <f t="shared" si="4"/>
        <v>0</v>
      </c>
      <c r="H79" s="161"/>
      <c r="I79" s="98" t="s">
        <v>820</v>
      </c>
      <c r="J79" s="98" t="str">
        <f>VLOOKUP(I79,[1]Presupuesto!$B$11:$C$566,2,0)</f>
        <v>PRODUCTOS PAPEL Y CARTON</v>
      </c>
      <c r="K79" s="98" t="str">
        <f t="shared" si="5"/>
        <v>Vinculación Universidad-Sociedad</v>
      </c>
      <c r="L79" s="98" t="s">
        <v>411</v>
      </c>
      <c r="M79" s="437"/>
    </row>
    <row r="80" spans="3:13">
      <c r="C80" s="99" t="s">
        <v>122</v>
      </c>
      <c r="D80" s="732"/>
      <c r="E80" s="200"/>
      <c r="F80" s="100">
        <v>36</v>
      </c>
      <c r="G80" s="97">
        <f t="shared" si="4"/>
        <v>0</v>
      </c>
      <c r="H80" s="161"/>
      <c r="I80" s="98" t="s">
        <v>941</v>
      </c>
      <c r="J80" s="98" t="str">
        <f>VLOOKUP(I80,[1]Presupuesto!$B$11:$C$566,2,0)</f>
        <v>UTILES DE ESCRITORIO, OFICINA Y ENSE¥ANZA</v>
      </c>
      <c r="K80" s="98" t="str">
        <f t="shared" si="5"/>
        <v>Vinculación Universidad-Sociedad</v>
      </c>
      <c r="L80" s="98" t="s">
        <v>411</v>
      </c>
      <c r="M80" s="437"/>
    </row>
    <row r="81" spans="3:13">
      <c r="C81" s="99" t="s">
        <v>34</v>
      </c>
      <c r="D81" s="732"/>
      <c r="E81" s="200"/>
      <c r="F81" s="100">
        <v>80</v>
      </c>
      <c r="G81" s="97">
        <f t="shared" si="4"/>
        <v>0</v>
      </c>
      <c r="H81" s="161"/>
      <c r="I81" s="98" t="s">
        <v>941</v>
      </c>
      <c r="J81" s="98" t="str">
        <f>VLOOKUP(I81,[1]Presupuesto!$B$11:$C$566,2,0)</f>
        <v>UTILES DE ESCRITORIO, OFICINA Y ENSE¥ANZA</v>
      </c>
      <c r="K81" s="98" t="str">
        <f t="shared" si="5"/>
        <v>Vinculación Universidad-Sociedad</v>
      </c>
      <c r="L81" s="98" t="s">
        <v>411</v>
      </c>
      <c r="M81" s="437"/>
    </row>
    <row r="82" spans="3:13">
      <c r="C82" s="109" t="s">
        <v>52</v>
      </c>
      <c r="D82" s="732"/>
      <c r="E82" s="211">
        <v>0</v>
      </c>
      <c r="F82" s="119">
        <v>25</v>
      </c>
      <c r="G82" s="97">
        <f t="shared" si="4"/>
        <v>0</v>
      </c>
      <c r="H82" s="161"/>
      <c r="I82" s="98" t="s">
        <v>941</v>
      </c>
      <c r="J82" s="98" t="str">
        <f>VLOOKUP(I82,[1]Presupuesto!$B$11:$C$566,2,0)</f>
        <v>UTILES DE ESCRITORIO, OFICINA Y ENSE¥ANZA</v>
      </c>
      <c r="K82" s="98" t="str">
        <f t="shared" si="5"/>
        <v>Vinculación Universidad-Sociedad</v>
      </c>
      <c r="L82" s="98" t="s">
        <v>411</v>
      </c>
      <c r="M82" s="437"/>
    </row>
    <row r="83" spans="3:13" ht="15.75" thickBot="1">
      <c r="C83" s="215" t="s">
        <v>429</v>
      </c>
      <c r="D83" s="681">
        <v>0</v>
      </c>
      <c r="E83" s="316">
        <v>0</v>
      </c>
      <c r="F83" s="104">
        <f>HLOOKUP(C83,$AH$2:$BU$3,2,0)</f>
        <v>1150</v>
      </c>
      <c r="G83" s="105">
        <f>D83*E83*F83</f>
        <v>0</v>
      </c>
      <c r="H83" s="317"/>
      <c r="I83" s="318" t="s">
        <v>760</v>
      </c>
      <c r="J83" s="106" t="str">
        <f>VLOOKUP(I83,[1]Presupuesto!$B$11:$C$566,2,0)</f>
        <v>VIATICOS NACIONALES</v>
      </c>
      <c r="K83" s="319" t="str">
        <f t="shared" si="5"/>
        <v>Vinculación Universidad-Sociedad</v>
      </c>
      <c r="L83" s="319" t="s">
        <v>411</v>
      </c>
      <c r="M83" s="437"/>
    </row>
    <row r="85" spans="3:13" ht="15.75" thickBot="1"/>
    <row r="86" spans="3:13" ht="15.75" thickBot="1">
      <c r="C86" s="29" t="s">
        <v>43</v>
      </c>
      <c r="D86" s="30">
        <f>SUM(G93:G102)</f>
        <v>5000</v>
      </c>
      <c r="E86" s="93"/>
      <c r="F86" s="93"/>
      <c r="G86" s="93"/>
      <c r="H86" s="76"/>
      <c r="I86" s="76"/>
      <c r="J86" s="76"/>
      <c r="K86" s="112"/>
    </row>
    <row r="87" spans="3:13">
      <c r="C87" s="70"/>
      <c r="D87" s="31"/>
      <c r="E87" s="93"/>
      <c r="F87" s="93"/>
      <c r="G87" s="93"/>
      <c r="H87" s="76"/>
      <c r="I87" s="76"/>
      <c r="J87" s="76"/>
      <c r="K87" s="112"/>
    </row>
    <row r="88" spans="3:13">
      <c r="C88" s="70"/>
      <c r="D88" s="31"/>
      <c r="E88" s="93"/>
      <c r="F88" s="93"/>
      <c r="G88" s="93"/>
      <c r="H88" s="76"/>
      <c r="I88" s="76"/>
      <c r="J88" s="76"/>
      <c r="K88" s="112"/>
    </row>
    <row r="89" spans="3:13" ht="15.75">
      <c r="C89" s="202" t="s">
        <v>391</v>
      </c>
      <c r="D89" s="678" t="s">
        <v>2566</v>
      </c>
      <c r="E89" s="93"/>
      <c r="F89" s="93"/>
      <c r="G89" s="93"/>
      <c r="H89" s="76"/>
      <c r="I89" s="76"/>
      <c r="J89" s="76"/>
      <c r="K89" s="112"/>
      <c r="L89" s="437"/>
    </row>
    <row r="90" spans="3:13" ht="18.75">
      <c r="C90" s="209" t="str">
        <f>IFERROR(VLOOKUP(D89,'[1]1. Desarrollo e Innov. Curricu.'!$E:$F,2,FALSE),IFERROR(VLOOKUP(D89,'[1]2. Investigación Científica'!$E:$F,2,FALSE),IFERROR(VLOOKUP(D89,'[1]3. Vinculación Univ. Sociedad'!$E:$F,2,FALSE),IFERROR(VLOOKUP(D89,'[1]4. Docencia y Profesorado Univ.'!$E:$F,2,FALSE),IFERROR(VLOOKUP(D89,'[1]5. Estudiantes y Graduados'!$E:$F,2,FALSE),IFERROR(VLOOKUP(D89,'[1]11. Gestion Administrativa'!$E:$F,2,FALSE),IFERROR(VLOOKUP(D89,'[1]13. Gestión Académica'!$E:$F,2,FALSE),IFERROR(VLOOKUP(D89,'[1]8. Asegura. de la Calid. y M'!$E:$F,2,FALSE),IFERROR(VLOOKUP(D89,'[1]6. Gestión del Conocimiento'!$E:$F,2,FALSE),IFERROR(VLOOKUP(D89,'[1]15. Gobernabilidad y Proceso...'!$E:$F,2,FALSE),IFERROR(VLOOKUP(D89,'[1]12. Gestión del Talento Humano'!$E:$F,2,FALSE),IFERROR(VLOOKUP(D89,'[1]14. Internacional... de la E.S.'!$E:$F,2,FALSE),IFERROR(VLOOKUP(D89,'[1]10. Posgrado'!$E:$F,2,FALSE),IFERROR(VLOOKUP(D89,'[1]17. Gestión TIC'!$E:$F,2,FALSE),IFERROR(VLOOKUP(D89,'[1]16. Desa. del Sistema Educ.Sup.'!$E:$F,2,FALSE),IFERROR(VLOOKUP(D89,'[1]9. Cultura de Inno. Insti...'!$E:$F,2,FALSE),VLOOKUP(D89,'[1]7. Lo Esencial de la Reforma U.'!$E:$F,2,0)))))))))))))))))</f>
        <v>Realización de la actividad "El Placer de Leer"</v>
      </c>
      <c r="D90" s="679"/>
      <c r="E90" s="93"/>
      <c r="F90" s="93"/>
      <c r="G90" s="93"/>
      <c r="H90" s="76"/>
      <c r="I90" s="76"/>
      <c r="J90" s="76"/>
      <c r="K90" s="112"/>
      <c r="L90" s="437"/>
    </row>
    <row r="91" spans="3:13" ht="15.75" thickBot="1">
      <c r="C91" s="70"/>
      <c r="D91" s="679"/>
      <c r="E91" s="93"/>
      <c r="F91" s="93"/>
      <c r="G91" s="93"/>
      <c r="H91" s="76"/>
      <c r="I91" s="76"/>
      <c r="J91" s="76"/>
      <c r="K91" s="112"/>
      <c r="L91" s="437"/>
    </row>
    <row r="92" spans="3:13" ht="30.75" thickBot="1">
      <c r="C92" s="126" t="s">
        <v>44</v>
      </c>
      <c r="D92" s="680" t="s">
        <v>45</v>
      </c>
      <c r="E92" s="128" t="s">
        <v>55</v>
      </c>
      <c r="F92" s="128" t="s">
        <v>57</v>
      </c>
      <c r="G92" s="127" t="s">
        <v>27</v>
      </c>
      <c r="H92" s="133" t="s">
        <v>130</v>
      </c>
      <c r="I92" s="128" t="s">
        <v>46</v>
      </c>
      <c r="J92" s="128" t="s">
        <v>131</v>
      </c>
      <c r="K92" s="128" t="s">
        <v>409</v>
      </c>
      <c r="L92" s="128" t="s">
        <v>410</v>
      </c>
    </row>
    <row r="93" spans="3:13">
      <c r="C93" s="311" t="s">
        <v>47</v>
      </c>
      <c r="D93" s="731">
        <v>100</v>
      </c>
      <c r="E93" s="312"/>
      <c r="F93" s="115">
        <v>30000</v>
      </c>
      <c r="G93" s="313">
        <f t="shared" ref="G93:G101" si="6">E93*F93</f>
        <v>0</v>
      </c>
      <c r="H93" s="314"/>
      <c r="I93" s="116" t="s">
        <v>698</v>
      </c>
      <c r="J93" s="116" t="str">
        <f>VLOOKUP(I93,[1]Presupuesto!$B$11:$C$566,2,0)</f>
        <v>SERVICIOS DE CAPACITACION.</v>
      </c>
      <c r="K93" s="315" t="s">
        <v>1359</v>
      </c>
      <c r="L93" s="116" t="s">
        <v>393</v>
      </c>
    </row>
    <row r="94" spans="3:13">
      <c r="C94" s="99" t="s">
        <v>48</v>
      </c>
      <c r="D94" s="732"/>
      <c r="E94" s="200">
        <v>100</v>
      </c>
      <c r="F94" s="100">
        <v>50</v>
      </c>
      <c r="G94" s="97">
        <f t="shared" si="6"/>
        <v>5000</v>
      </c>
      <c r="H94" s="161" t="s">
        <v>128</v>
      </c>
      <c r="I94" s="98" t="s">
        <v>716</v>
      </c>
      <c r="J94" s="98" t="str">
        <f>VLOOKUP(I94,[1]Presupuesto!$B$11:$C$566,2,0)</f>
        <v>SERVICIOS DE IMPRENTA PUBLIC.Y REPRODUCCION</v>
      </c>
      <c r="K94" s="98" t="s">
        <v>1359</v>
      </c>
      <c r="L94" s="98" t="s">
        <v>393</v>
      </c>
    </row>
    <row r="95" spans="3:13">
      <c r="C95" s="99" t="s">
        <v>49</v>
      </c>
      <c r="D95" s="732"/>
      <c r="E95" s="200"/>
      <c r="F95" s="100">
        <v>150</v>
      </c>
      <c r="G95" s="97"/>
      <c r="H95" s="161"/>
      <c r="I95" s="98" t="s">
        <v>791</v>
      </c>
      <c r="J95" s="98" t="str">
        <f>VLOOKUP(I95,[1]Presupuesto!$B$11:$C$566,2,0)</f>
        <v>ALIMENTOS B EBIDAS PARA PERSONAS</v>
      </c>
      <c r="K95" s="98" t="str">
        <f t="shared" ref="K95" si="7">$K$55</f>
        <v>Estudiantes y Graduados</v>
      </c>
      <c r="L95" s="98" t="s">
        <v>395</v>
      </c>
    </row>
    <row r="96" spans="3:13">
      <c r="C96" s="99" t="s">
        <v>50</v>
      </c>
      <c r="D96" s="732"/>
      <c r="E96" s="151">
        <v>0</v>
      </c>
      <c r="F96" s="118">
        <v>10000</v>
      </c>
      <c r="G96" s="97">
        <f t="shared" si="6"/>
        <v>0</v>
      </c>
      <c r="H96" s="161"/>
      <c r="I96" s="306" t="s">
        <v>305</v>
      </c>
      <c r="J96" s="98" t="str">
        <f>VLOOKUP(I96,[1]Presupuesto!$B$11:$C$566,2,0)</f>
        <v>PASAJES NACIONALES (26110-00)</v>
      </c>
      <c r="K96" s="98" t="str">
        <f>$K$55</f>
        <v>Estudiantes y Graduados</v>
      </c>
      <c r="L96" s="98" t="s">
        <v>411</v>
      </c>
    </row>
    <row r="97" spans="3:12">
      <c r="C97" s="99" t="s">
        <v>416</v>
      </c>
      <c r="D97" s="732"/>
      <c r="E97" s="151"/>
      <c r="F97" s="118">
        <v>250</v>
      </c>
      <c r="G97" s="97">
        <f t="shared" si="6"/>
        <v>0</v>
      </c>
      <c r="H97" s="161"/>
      <c r="I97" s="98" t="s">
        <v>820</v>
      </c>
      <c r="J97" s="98" t="str">
        <f>VLOOKUP(I97,[1]Presupuesto!$B$11:$C$566,2,0)</f>
        <v>PRODUCTOS PAPEL Y CARTON</v>
      </c>
      <c r="K97" s="98" t="str">
        <f t="shared" ref="K97:K102" si="8">$K$55</f>
        <v>Estudiantes y Graduados</v>
      </c>
      <c r="L97" s="98" t="s">
        <v>411</v>
      </c>
    </row>
    <row r="98" spans="3:12">
      <c r="C98" s="99" t="s">
        <v>51</v>
      </c>
      <c r="D98" s="732"/>
      <c r="E98" s="200"/>
      <c r="F98" s="100">
        <v>85</v>
      </c>
      <c r="G98" s="97">
        <f t="shared" si="6"/>
        <v>0</v>
      </c>
      <c r="H98" s="161"/>
      <c r="I98" s="98" t="s">
        <v>820</v>
      </c>
      <c r="J98" s="98" t="str">
        <f>VLOOKUP(I98,[1]Presupuesto!$B$11:$C$566,2,0)</f>
        <v>PRODUCTOS PAPEL Y CARTON</v>
      </c>
      <c r="K98" s="98" t="str">
        <f t="shared" si="8"/>
        <v>Estudiantes y Graduados</v>
      </c>
      <c r="L98" s="98" t="s">
        <v>411</v>
      </c>
    </row>
    <row r="99" spans="3:12">
      <c r="C99" s="99" t="s">
        <v>122</v>
      </c>
      <c r="D99" s="732"/>
      <c r="E99" s="200"/>
      <c r="F99" s="100">
        <v>36</v>
      </c>
      <c r="G99" s="97">
        <f t="shared" si="6"/>
        <v>0</v>
      </c>
      <c r="H99" s="161"/>
      <c r="I99" s="98" t="s">
        <v>941</v>
      </c>
      <c r="J99" s="98" t="str">
        <f>VLOOKUP(I99,[1]Presupuesto!$B$11:$C$566,2,0)</f>
        <v>UTILES DE ESCRITORIO, OFICINA Y ENSE¥ANZA</v>
      </c>
      <c r="K99" s="98" t="str">
        <f t="shared" si="8"/>
        <v>Estudiantes y Graduados</v>
      </c>
      <c r="L99" s="98" t="s">
        <v>411</v>
      </c>
    </row>
    <row r="100" spans="3:12">
      <c r="C100" s="99" t="s">
        <v>34</v>
      </c>
      <c r="D100" s="732"/>
      <c r="E100" s="200"/>
      <c r="F100" s="100">
        <v>80</v>
      </c>
      <c r="G100" s="97">
        <f t="shared" si="6"/>
        <v>0</v>
      </c>
      <c r="H100" s="161"/>
      <c r="I100" s="98" t="s">
        <v>941</v>
      </c>
      <c r="J100" s="98" t="str">
        <f>VLOOKUP(I100,[1]Presupuesto!$B$11:$C$566,2,0)</f>
        <v>UTILES DE ESCRITORIO, OFICINA Y ENSE¥ANZA</v>
      </c>
      <c r="K100" s="98" t="str">
        <f t="shared" si="8"/>
        <v>Estudiantes y Graduados</v>
      </c>
      <c r="L100" s="98" t="s">
        <v>411</v>
      </c>
    </row>
    <row r="101" spans="3:12">
      <c r="C101" s="109" t="s">
        <v>52</v>
      </c>
      <c r="D101" s="732"/>
      <c r="E101" s="211">
        <v>0</v>
      </c>
      <c r="F101" s="119">
        <v>25</v>
      </c>
      <c r="G101" s="97">
        <f t="shared" si="6"/>
        <v>0</v>
      </c>
      <c r="H101" s="161"/>
      <c r="I101" s="98" t="s">
        <v>941</v>
      </c>
      <c r="J101" s="98" t="str">
        <f>VLOOKUP(I101,[1]Presupuesto!$B$11:$C$566,2,0)</f>
        <v>UTILES DE ESCRITORIO, OFICINA Y ENSE¥ANZA</v>
      </c>
      <c r="K101" s="98" t="str">
        <f t="shared" si="8"/>
        <v>Estudiantes y Graduados</v>
      </c>
      <c r="L101" s="98" t="s">
        <v>411</v>
      </c>
    </row>
    <row r="102" spans="3:12" ht="15.75" thickBot="1">
      <c r="C102" s="215" t="s">
        <v>429</v>
      </c>
      <c r="D102" s="681">
        <v>0</v>
      </c>
      <c r="E102" s="316">
        <v>0</v>
      </c>
      <c r="F102" s="104">
        <f>HLOOKUP(C102,$AH$2:$BU$3,2,0)</f>
        <v>1150</v>
      </c>
      <c r="G102" s="105">
        <f>D102*E102*F102</f>
        <v>0</v>
      </c>
      <c r="H102" s="317"/>
      <c r="I102" s="318" t="s">
        <v>306</v>
      </c>
      <c r="J102" s="106" t="str">
        <f>VLOOKUP(I102,[1]Presupuesto!$B$11:$C$566,2,0)</f>
        <v>VIATICOS NACIONALES Y OTROS GASTOS DE VIAJE PROYECTO FORTALECIMIENTO ORG. ESTUDI (26200-72)</v>
      </c>
      <c r="K102" s="319" t="str">
        <f t="shared" si="8"/>
        <v>Estudiantes y Graduados</v>
      </c>
      <c r="L102" s="319" t="s">
        <v>411</v>
      </c>
    </row>
    <row r="103" spans="3:12">
      <c r="C103" s="93"/>
      <c r="E103" s="112"/>
      <c r="F103" s="112"/>
      <c r="G103" s="112"/>
      <c r="H103" s="174"/>
      <c r="I103" s="112"/>
      <c r="J103" s="112"/>
      <c r="K103" s="112"/>
    </row>
    <row r="104" spans="3:12" ht="15.75" thickBot="1"/>
    <row r="105" spans="3:12" ht="15.75" thickBot="1">
      <c r="C105" s="29" t="s">
        <v>43</v>
      </c>
      <c r="D105" s="30">
        <f>SUM(G112:G121)</f>
        <v>5000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678" t="s">
        <v>2567</v>
      </c>
      <c r="E108" s="93"/>
      <c r="F108" s="93"/>
      <c r="G108" s="93"/>
      <c r="H108" s="76"/>
      <c r="I108" s="76"/>
      <c r="J108" s="76"/>
      <c r="K108" s="112"/>
      <c r="L108" s="437"/>
    </row>
    <row r="109" spans="3:12" ht="18.75">
      <c r="C109" s="209" t="str">
        <f>IFERROR(VLOOKUP(D108,'[1]1. Desarrollo e Innov. Curricu.'!$E:$F,2,FALSE),IFERROR(VLOOKUP(D108,'[1]2. Investigación Científica'!$E:$F,2,FALSE),IFERROR(VLOOKUP(D108,'[1]3. Vinculación Univ. Sociedad'!$E:$F,2,FALSE),IFERROR(VLOOKUP(D108,'[1]4. Docencia y Profesorado Univ.'!$E:$F,2,FALSE),IFERROR(VLOOKUP(D108,'[1]5. Estudiantes y Graduados'!$E:$F,2,FALSE),IFERROR(VLOOKUP(D108,'[1]11. Gestion Administrativa'!$E:$F,2,FALSE),IFERROR(VLOOKUP(D108,'[1]13. Gestión Académica'!$E:$F,2,FALSE),IFERROR(VLOOKUP(D108,'[1]8. Asegura. de la Calid. y M'!$E:$F,2,FALSE),IFERROR(VLOOKUP(D108,'[1]6. Gestión del Conocimiento'!$E:$F,2,FALSE),IFERROR(VLOOKUP(D108,'[1]15. Gobernabilidad y Proceso...'!$E:$F,2,FALSE),IFERROR(VLOOKUP(D108,'[1]12. Gestión del Talento Humano'!$E:$F,2,FALSE),IFERROR(VLOOKUP(D108,'[1]14. Internacional... de la E.S.'!$E:$F,2,FALSE),IFERROR(VLOOKUP(D108,'[1]10. Posgrado'!$E:$F,2,FALSE),IFERROR(VLOOKUP(D108,'[1]17. Gestión TIC'!$E:$F,2,FALSE),IFERROR(VLOOKUP(D108,'[1]16. Desa. del Sistema Educ.Sup.'!$E:$F,2,FALSE),IFERROR(VLOOKUP(D108,'[1]9. Cultura de Inno. Insti...'!$E:$F,2,FALSE),VLOOKUP(D108,'[1]7. Lo Esencial de la Reforma U.'!$E:$F,2,0)))))))))))))))))</f>
        <v>Desarrollo de la maratón de lectura en el mes de la patria.</v>
      </c>
      <c r="D109" s="679"/>
      <c r="E109" s="93"/>
      <c r="F109" s="93"/>
      <c r="G109" s="93"/>
      <c r="H109" s="76"/>
      <c r="I109" s="76"/>
      <c r="J109" s="76"/>
      <c r="K109" s="112"/>
      <c r="L109" s="437"/>
    </row>
    <row r="110" spans="3:12" ht="15.75" thickBot="1">
      <c r="C110" s="70"/>
      <c r="D110" s="679"/>
      <c r="E110" s="93"/>
      <c r="F110" s="93"/>
      <c r="G110" s="93"/>
      <c r="H110" s="76"/>
      <c r="I110" s="76"/>
      <c r="J110" s="76"/>
      <c r="K110" s="112"/>
      <c r="L110" s="437"/>
    </row>
    <row r="111" spans="3:12" ht="30.75" thickBot="1">
      <c r="C111" s="126" t="s">
        <v>44</v>
      </c>
      <c r="D111" s="680" t="s">
        <v>45</v>
      </c>
      <c r="E111" s="128" t="s">
        <v>55</v>
      </c>
      <c r="F111" s="128" t="s">
        <v>57</v>
      </c>
      <c r="G111" s="127" t="s">
        <v>27</v>
      </c>
      <c r="H111" s="133" t="s">
        <v>130</v>
      </c>
      <c r="I111" s="128" t="s">
        <v>46</v>
      </c>
      <c r="J111" s="128" t="s">
        <v>131</v>
      </c>
      <c r="K111" s="128" t="s">
        <v>409</v>
      </c>
      <c r="L111" s="128" t="s">
        <v>410</v>
      </c>
    </row>
    <row r="112" spans="3:12">
      <c r="C112" s="311" t="s">
        <v>47</v>
      </c>
      <c r="D112" s="731">
        <v>100</v>
      </c>
      <c r="E112" s="312"/>
      <c r="F112" s="115">
        <v>30000</v>
      </c>
      <c r="G112" s="313">
        <f t="shared" ref="G112:G120" si="9">E112*F112</f>
        <v>0</v>
      </c>
      <c r="H112" s="314"/>
      <c r="I112" s="116" t="s">
        <v>698</v>
      </c>
      <c r="J112" s="116" t="str">
        <f>VLOOKUP(I112,[1]Presupuesto!$B$11:$C$566,2,0)</f>
        <v>SERVICIOS DE CAPACITACION.</v>
      </c>
      <c r="K112" s="315" t="s">
        <v>471</v>
      </c>
      <c r="L112" s="116" t="s">
        <v>393</v>
      </c>
    </row>
    <row r="113" spans="3:12">
      <c r="C113" s="99" t="s">
        <v>48</v>
      </c>
      <c r="D113" s="732"/>
      <c r="E113" s="200">
        <v>100</v>
      </c>
      <c r="F113" s="100">
        <v>50</v>
      </c>
      <c r="G113" s="97">
        <f t="shared" si="9"/>
        <v>5000</v>
      </c>
      <c r="H113" s="161" t="s">
        <v>128</v>
      </c>
      <c r="I113" s="98" t="s">
        <v>716</v>
      </c>
      <c r="J113" s="98" t="str">
        <f>VLOOKUP(I113,[1]Presupuesto!$B$11:$C$566,2,0)</f>
        <v>SERVICIOS DE IMPRENTA PUBLIC.Y REPRODUCCION</v>
      </c>
      <c r="K113" s="98" t="s">
        <v>1359</v>
      </c>
      <c r="L113" s="98" t="s">
        <v>401</v>
      </c>
    </row>
    <row r="114" spans="3:12">
      <c r="C114" s="99" t="s">
        <v>49</v>
      </c>
      <c r="D114" s="732"/>
      <c r="E114" s="200"/>
      <c r="F114" s="100">
        <v>50</v>
      </c>
      <c r="G114" s="97">
        <f t="shared" si="9"/>
        <v>0</v>
      </c>
      <c r="H114" s="161"/>
      <c r="I114" s="98" t="s">
        <v>791</v>
      </c>
      <c r="J114" s="98" t="str">
        <f>VLOOKUP(I114,[1]Presupuesto!$B$11:$C$566,2,0)</f>
        <v>ALIMENTOS B EBIDAS PARA PERSONAS</v>
      </c>
      <c r="K114" s="98" t="s">
        <v>1359</v>
      </c>
      <c r="L114" s="98" t="s">
        <v>393</v>
      </c>
    </row>
    <row r="115" spans="3:12">
      <c r="C115" s="99" t="s">
        <v>50</v>
      </c>
      <c r="D115" s="732"/>
      <c r="E115" s="151">
        <v>0</v>
      </c>
      <c r="F115" s="118">
        <v>10000</v>
      </c>
      <c r="G115" s="97">
        <f t="shared" si="9"/>
        <v>0</v>
      </c>
      <c r="H115" s="161"/>
      <c r="I115" s="306" t="s">
        <v>305</v>
      </c>
      <c r="J115" s="98" t="str">
        <f>VLOOKUP(I115,[1]Presupuesto!$B$11:$C$566,2,0)</f>
        <v>PASAJES NACIONALES (26110-00)</v>
      </c>
      <c r="K115" s="98" t="str">
        <f t="shared" ref="K115:K121" si="10">$K$74</f>
        <v>Estudiantes y Graduados</v>
      </c>
      <c r="L115" s="98" t="s">
        <v>411</v>
      </c>
    </row>
    <row r="116" spans="3:12">
      <c r="C116" s="99" t="s">
        <v>416</v>
      </c>
      <c r="D116" s="732"/>
      <c r="E116" s="151">
        <v>0</v>
      </c>
      <c r="F116" s="118">
        <v>250</v>
      </c>
      <c r="G116" s="97">
        <f t="shared" si="9"/>
        <v>0</v>
      </c>
      <c r="H116" s="161"/>
      <c r="I116" s="98" t="s">
        <v>820</v>
      </c>
      <c r="J116" s="98" t="str">
        <f>VLOOKUP(I116,[1]Presupuesto!$B$11:$C$566,2,0)</f>
        <v>PRODUCTOS PAPEL Y CARTON</v>
      </c>
      <c r="K116" s="98" t="str">
        <f t="shared" si="10"/>
        <v>Estudiantes y Graduados</v>
      </c>
      <c r="L116" s="98" t="s">
        <v>411</v>
      </c>
    </row>
    <row r="117" spans="3:12">
      <c r="C117" s="99" t="s">
        <v>51</v>
      </c>
      <c r="D117" s="732"/>
      <c r="E117" s="200"/>
      <c r="F117" s="100">
        <v>85</v>
      </c>
      <c r="G117" s="97">
        <f t="shared" si="9"/>
        <v>0</v>
      </c>
      <c r="H117" s="161"/>
      <c r="I117" s="98" t="s">
        <v>820</v>
      </c>
      <c r="J117" s="98" t="str">
        <f>VLOOKUP(I117,[1]Presupuesto!$B$11:$C$566,2,0)</f>
        <v>PRODUCTOS PAPEL Y CARTON</v>
      </c>
      <c r="K117" s="98" t="str">
        <f t="shared" si="10"/>
        <v>Estudiantes y Graduados</v>
      </c>
      <c r="L117" s="98" t="s">
        <v>411</v>
      </c>
    </row>
    <row r="118" spans="3:12">
      <c r="C118" s="99" t="s">
        <v>122</v>
      </c>
      <c r="D118" s="732"/>
      <c r="E118" s="200"/>
      <c r="F118" s="100">
        <v>36</v>
      </c>
      <c r="G118" s="97">
        <f t="shared" si="9"/>
        <v>0</v>
      </c>
      <c r="H118" s="161"/>
      <c r="I118" s="98" t="s">
        <v>941</v>
      </c>
      <c r="J118" s="98" t="str">
        <f>VLOOKUP(I118,[1]Presupuesto!$B$11:$C$566,2,0)</f>
        <v>UTILES DE ESCRITORIO, OFICINA Y ENSE¥ANZA</v>
      </c>
      <c r="K118" s="98" t="str">
        <f t="shared" si="10"/>
        <v>Estudiantes y Graduados</v>
      </c>
      <c r="L118" s="98" t="s">
        <v>411</v>
      </c>
    </row>
    <row r="119" spans="3:12">
      <c r="C119" s="99" t="s">
        <v>34</v>
      </c>
      <c r="D119" s="732"/>
      <c r="E119" s="200"/>
      <c r="F119" s="100">
        <v>80</v>
      </c>
      <c r="G119" s="97">
        <f t="shared" si="9"/>
        <v>0</v>
      </c>
      <c r="H119" s="161"/>
      <c r="I119" s="98" t="s">
        <v>941</v>
      </c>
      <c r="J119" s="98" t="str">
        <f>VLOOKUP(I119,[1]Presupuesto!$B$11:$C$566,2,0)</f>
        <v>UTILES DE ESCRITORIO, OFICINA Y ENSE¥ANZA</v>
      </c>
      <c r="K119" s="98" t="str">
        <f t="shared" si="10"/>
        <v>Estudiantes y Graduados</v>
      </c>
      <c r="L119" s="98" t="s">
        <v>411</v>
      </c>
    </row>
    <row r="120" spans="3:12">
      <c r="C120" s="109" t="s">
        <v>52</v>
      </c>
      <c r="D120" s="732"/>
      <c r="E120" s="211"/>
      <c r="F120" s="119">
        <v>25</v>
      </c>
      <c r="G120" s="97">
        <f t="shared" si="9"/>
        <v>0</v>
      </c>
      <c r="H120" s="161"/>
      <c r="I120" s="98" t="s">
        <v>941</v>
      </c>
      <c r="J120" s="98" t="str">
        <f>VLOOKUP(I120,[1]Presupuesto!$B$11:$C$566,2,0)</f>
        <v>UTILES DE ESCRITORIO, OFICINA Y ENSE¥ANZA</v>
      </c>
      <c r="K120" s="98" t="str">
        <f t="shared" si="10"/>
        <v>Estudiantes y Graduados</v>
      </c>
      <c r="L120" s="98" t="s">
        <v>411</v>
      </c>
    </row>
    <row r="121" spans="3:12" ht="15.75" thickBot="1">
      <c r="C121" s="215" t="s">
        <v>429</v>
      </c>
      <c r="D121" s="681">
        <v>0</v>
      </c>
      <c r="E121" s="316">
        <v>0</v>
      </c>
      <c r="F121" s="104">
        <f>HLOOKUP(C121,$AH$2:$BU$3,2,0)</f>
        <v>1150</v>
      </c>
      <c r="G121" s="105">
        <f>D121*E121*F121</f>
        <v>0</v>
      </c>
      <c r="H121" s="317"/>
      <c r="I121" s="318" t="s">
        <v>306</v>
      </c>
      <c r="J121" s="106" t="str">
        <f>VLOOKUP(I121,[1]Presupuesto!$B$11:$C$566,2,0)</f>
        <v>VIATICOS NACIONALES Y OTROS GASTOS DE VIAJE PROYECTO FORTALECIMIENTO ORG. ESTUDI (26200-72)</v>
      </c>
      <c r="K121" s="319" t="str">
        <f t="shared" si="10"/>
        <v>Estudiantes y Graduados</v>
      </c>
      <c r="L121" s="319" t="s">
        <v>411</v>
      </c>
    </row>
    <row r="123" spans="3:12" ht="15.75" thickBot="1"/>
    <row r="124" spans="3:12" ht="15.75" thickBot="1">
      <c r="C124" s="29" t="s">
        <v>43</v>
      </c>
      <c r="D124" s="30">
        <f>SUM(G131:G140)</f>
        <v>4000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678" t="s">
        <v>1784</v>
      </c>
      <c r="E127" s="93"/>
      <c r="F127" s="93"/>
      <c r="G127" s="93"/>
      <c r="H127" s="76"/>
      <c r="I127" s="76"/>
      <c r="J127" s="76"/>
      <c r="K127" s="112"/>
      <c r="L127" s="437"/>
    </row>
    <row r="128" spans="3:12" ht="18.75">
      <c r="C128" s="209" t="str">
        <f>IFERROR(VLOOKUP(D127,'[1]1. Desarrollo e Innov. Curricu.'!$E:$F,2,FALSE),IFERROR(VLOOKUP(D127,'[1]2. Investigación Científica'!$E:$F,2,FALSE),IFERROR(VLOOKUP(D127,'[1]3. Vinculación Univ. Sociedad'!$E:$F,2,FALSE),IFERROR(VLOOKUP(D127,'[1]4. Docencia y Profesorado Univ.'!$E:$F,2,FALSE),IFERROR(VLOOKUP(D127,'[1]5. Estudiantes y Graduados'!$E:$F,2,FALSE),IFERROR(VLOOKUP(D127,'[1]11. Gestion Administrativa'!$E:$F,2,FALSE),IFERROR(VLOOKUP(D127,'[1]13. Gestión Académica'!$E:$F,2,FALSE),IFERROR(VLOOKUP(D127,'[1]8. Asegura. de la Calid. y M'!$E:$F,2,FALSE),IFERROR(VLOOKUP(D127,'[1]6. Gestión del Conocimiento'!$E:$F,2,FALSE),IFERROR(VLOOKUP(D127,'[1]15. Gobernabilidad y Proceso...'!$E:$F,2,FALSE),IFERROR(VLOOKUP(D127,'[1]12. Gestión del Talento Humano'!$E:$F,2,FALSE),IFERROR(VLOOKUP(D127,'[1]14. Internacional... de la E.S.'!$E:$F,2,FALSE),IFERROR(VLOOKUP(D127,'[1]10. Posgrado'!$E:$F,2,FALSE),IFERROR(VLOOKUP(D127,'[1]17. Gestión TIC'!$E:$F,2,FALSE),IFERROR(VLOOKUP(D127,'[1]16. Desa. del Sistema Educ.Sup.'!$E:$F,2,FALSE),IFERROR(VLOOKUP(D127,'[1]9. Cultura de Inno. Insti...'!$E:$F,2,FALSE),VLOOKUP(D127,'[1]7. Lo Esencial de la Reforma U.'!$E:$F,2,0)))))))))))))))))</f>
        <v>Promoción y difusion de los círculos de lectores como taller de enseñanza y aprendizaje.</v>
      </c>
      <c r="D128" s="679"/>
      <c r="E128" s="93"/>
      <c r="F128" s="93"/>
      <c r="G128" s="93"/>
      <c r="H128" s="76"/>
      <c r="I128" s="76"/>
      <c r="J128" s="76"/>
      <c r="K128" s="112"/>
      <c r="L128" s="437"/>
    </row>
    <row r="129" spans="3:12" ht="15.75" thickBot="1">
      <c r="C129" s="70"/>
      <c r="D129" s="679"/>
      <c r="E129" s="93"/>
      <c r="F129" s="93"/>
      <c r="G129" s="93"/>
      <c r="H129" s="76"/>
      <c r="I129" s="76"/>
      <c r="J129" s="76"/>
      <c r="K129" s="112"/>
      <c r="L129" s="437"/>
    </row>
    <row r="130" spans="3:12" ht="30.75" thickBot="1">
      <c r="C130" s="126" t="s">
        <v>44</v>
      </c>
      <c r="D130" s="680" t="s">
        <v>45</v>
      </c>
      <c r="E130" s="128" t="s">
        <v>55</v>
      </c>
      <c r="F130" s="128" t="s">
        <v>57</v>
      </c>
      <c r="G130" s="127" t="s">
        <v>27</v>
      </c>
      <c r="H130" s="133" t="s">
        <v>130</v>
      </c>
      <c r="I130" s="128" t="s">
        <v>46</v>
      </c>
      <c r="J130" s="128" t="s">
        <v>131</v>
      </c>
      <c r="K130" s="128" t="s">
        <v>409</v>
      </c>
      <c r="L130" s="128" t="s">
        <v>410</v>
      </c>
    </row>
    <row r="131" spans="3:12">
      <c r="C131" s="311" t="s">
        <v>47</v>
      </c>
      <c r="D131" s="731">
        <v>80</v>
      </c>
      <c r="E131" s="312"/>
      <c r="F131" s="115">
        <v>30000</v>
      </c>
      <c r="G131" s="313">
        <f t="shared" ref="G131:G139" si="11">E131*F131</f>
        <v>0</v>
      </c>
      <c r="H131" s="314"/>
      <c r="I131" s="116" t="s">
        <v>698</v>
      </c>
      <c r="J131" s="116" t="str">
        <f>VLOOKUP(I131,[1]Presupuesto!$B$11:$C$566,2,0)</f>
        <v>SERVICIOS DE CAPACITACION.</v>
      </c>
      <c r="K131" s="315" t="s">
        <v>1359</v>
      </c>
      <c r="L131" s="116" t="s">
        <v>393</v>
      </c>
    </row>
    <row r="132" spans="3:12">
      <c r="C132" s="99" t="s">
        <v>48</v>
      </c>
      <c r="D132" s="732"/>
      <c r="E132" s="200">
        <v>40</v>
      </c>
      <c r="F132" s="100">
        <v>50</v>
      </c>
      <c r="G132" s="97">
        <f t="shared" si="11"/>
        <v>2000</v>
      </c>
      <c r="H132" s="161" t="s">
        <v>128</v>
      </c>
      <c r="I132" s="98" t="s">
        <v>716</v>
      </c>
      <c r="J132" s="98" t="str">
        <f>VLOOKUP(I132,[1]Presupuesto!$B$11:$C$566,2,0)</f>
        <v>SERVICIOS DE IMPRENTA PUBLIC.Y REPRODUCCION</v>
      </c>
      <c r="K132" s="98" t="s">
        <v>1359</v>
      </c>
      <c r="L132" s="98" t="s">
        <v>393</v>
      </c>
    </row>
    <row r="133" spans="3:12">
      <c r="C133" s="99" t="s">
        <v>49</v>
      </c>
      <c r="D133" s="732"/>
      <c r="E133" s="200">
        <v>40</v>
      </c>
      <c r="F133" s="100">
        <v>50</v>
      </c>
      <c r="G133" s="97">
        <f t="shared" si="11"/>
        <v>2000</v>
      </c>
      <c r="H133" s="161" t="s">
        <v>128</v>
      </c>
      <c r="I133" s="98" t="s">
        <v>791</v>
      </c>
      <c r="J133" s="98" t="str">
        <f>VLOOKUP(I133,[1]Presupuesto!$B$11:$C$566,2,0)</f>
        <v>ALIMENTOS B EBIDAS PARA PERSONAS</v>
      </c>
      <c r="K133" s="98" t="s">
        <v>1359</v>
      </c>
      <c r="L133" s="98" t="s">
        <v>393</v>
      </c>
    </row>
    <row r="134" spans="3:12">
      <c r="C134" s="99" t="s">
        <v>50</v>
      </c>
      <c r="D134" s="732"/>
      <c r="E134" s="151">
        <v>0</v>
      </c>
      <c r="F134" s="118">
        <v>10000</v>
      </c>
      <c r="G134" s="97">
        <f t="shared" si="11"/>
        <v>0</v>
      </c>
      <c r="H134" s="161"/>
      <c r="I134" s="306" t="s">
        <v>305</v>
      </c>
      <c r="J134" s="98" t="str">
        <f>VLOOKUP(I134,[1]Presupuesto!$B$11:$C$566,2,0)</f>
        <v>PASAJES NACIONALES (26110-00)</v>
      </c>
      <c r="K134" s="98" t="str">
        <f t="shared" ref="K134:K140" si="12">$K$93</f>
        <v>Estudiantes y Graduados</v>
      </c>
      <c r="L134" s="98" t="s">
        <v>411</v>
      </c>
    </row>
    <row r="135" spans="3:12">
      <c r="C135" s="99" t="s">
        <v>416</v>
      </c>
      <c r="D135" s="732"/>
      <c r="E135" s="151">
        <v>0</v>
      </c>
      <c r="F135" s="118">
        <v>250</v>
      </c>
      <c r="G135" s="97">
        <f t="shared" si="11"/>
        <v>0</v>
      </c>
      <c r="H135" s="161"/>
      <c r="I135" s="98" t="s">
        <v>820</v>
      </c>
      <c r="J135" s="98" t="str">
        <f>VLOOKUP(I135,[1]Presupuesto!$B$11:$C$566,2,0)</f>
        <v>PRODUCTOS PAPEL Y CARTON</v>
      </c>
      <c r="K135" s="98" t="str">
        <f t="shared" si="12"/>
        <v>Estudiantes y Graduados</v>
      </c>
      <c r="L135" s="98" t="s">
        <v>411</v>
      </c>
    </row>
    <row r="136" spans="3:12">
      <c r="C136" s="99" t="s">
        <v>51</v>
      </c>
      <c r="D136" s="732"/>
      <c r="E136" s="200"/>
      <c r="F136" s="100">
        <v>85</v>
      </c>
      <c r="G136" s="97">
        <f t="shared" si="11"/>
        <v>0</v>
      </c>
      <c r="H136" s="161"/>
      <c r="I136" s="98" t="s">
        <v>820</v>
      </c>
      <c r="J136" s="98" t="str">
        <f>VLOOKUP(I136,[1]Presupuesto!$B$11:$C$566,2,0)</f>
        <v>PRODUCTOS PAPEL Y CARTON</v>
      </c>
      <c r="K136" s="98" t="str">
        <f t="shared" si="12"/>
        <v>Estudiantes y Graduados</v>
      </c>
      <c r="L136" s="98" t="s">
        <v>411</v>
      </c>
    </row>
    <row r="137" spans="3:12">
      <c r="C137" s="99" t="s">
        <v>122</v>
      </c>
      <c r="D137" s="732"/>
      <c r="E137" s="200"/>
      <c r="F137" s="100">
        <v>36</v>
      </c>
      <c r="G137" s="97">
        <f t="shared" si="11"/>
        <v>0</v>
      </c>
      <c r="H137" s="161"/>
      <c r="I137" s="98" t="s">
        <v>941</v>
      </c>
      <c r="J137" s="98" t="str">
        <f>VLOOKUP(I137,[1]Presupuesto!$B$11:$C$566,2,0)</f>
        <v>UTILES DE ESCRITORIO, OFICINA Y ENSE¥ANZA</v>
      </c>
      <c r="K137" s="98" t="str">
        <f t="shared" si="12"/>
        <v>Estudiantes y Graduados</v>
      </c>
      <c r="L137" s="98" t="s">
        <v>411</v>
      </c>
    </row>
    <row r="138" spans="3:12">
      <c r="C138" s="99" t="s">
        <v>34</v>
      </c>
      <c r="D138" s="732"/>
      <c r="E138" s="200"/>
      <c r="F138" s="100">
        <v>80</v>
      </c>
      <c r="G138" s="97">
        <f t="shared" si="11"/>
        <v>0</v>
      </c>
      <c r="H138" s="161"/>
      <c r="I138" s="98" t="s">
        <v>941</v>
      </c>
      <c r="J138" s="98" t="str">
        <f>VLOOKUP(I138,[1]Presupuesto!$B$11:$C$566,2,0)</f>
        <v>UTILES DE ESCRITORIO, OFICINA Y ENSE¥ANZA</v>
      </c>
      <c r="K138" s="98" t="str">
        <f t="shared" si="12"/>
        <v>Estudiantes y Graduados</v>
      </c>
      <c r="L138" s="98" t="s">
        <v>411</v>
      </c>
    </row>
    <row r="139" spans="3:12">
      <c r="C139" s="109" t="s">
        <v>52</v>
      </c>
      <c r="D139" s="732"/>
      <c r="E139" s="211"/>
      <c r="F139" s="119">
        <v>25</v>
      </c>
      <c r="G139" s="97">
        <f t="shared" si="11"/>
        <v>0</v>
      </c>
      <c r="H139" s="161"/>
      <c r="I139" s="98" t="s">
        <v>941</v>
      </c>
      <c r="J139" s="98" t="str">
        <f>VLOOKUP(I139,[1]Presupuesto!$B$11:$C$566,2,0)</f>
        <v>UTILES DE ESCRITORIO, OFICINA Y ENSE¥ANZA</v>
      </c>
      <c r="K139" s="98" t="str">
        <f t="shared" si="12"/>
        <v>Estudiantes y Graduados</v>
      </c>
      <c r="L139" s="98" t="s">
        <v>411</v>
      </c>
    </row>
    <row r="140" spans="3:12" ht="15.75" thickBot="1">
      <c r="C140" s="215" t="s">
        <v>429</v>
      </c>
      <c r="D140" s="681">
        <v>0</v>
      </c>
      <c r="E140" s="316">
        <v>0</v>
      </c>
      <c r="F140" s="104">
        <f>HLOOKUP(C140,$AH$2:$BU$3,2,0)</f>
        <v>1150</v>
      </c>
      <c r="G140" s="105">
        <f>D140*E140*F140</f>
        <v>0</v>
      </c>
      <c r="H140" s="317"/>
      <c r="I140" s="318" t="s">
        <v>306</v>
      </c>
      <c r="J140" s="106" t="str">
        <f>VLOOKUP(I140,[1]Presupuesto!$B$11:$C$566,2,0)</f>
        <v>VIATICOS NACIONALES Y OTROS GASTOS DE VIAJE PROYECTO FORTALECIMIENTO ORG. ESTUDI (26200-72)</v>
      </c>
      <c r="K140" s="319" t="str">
        <f t="shared" si="12"/>
        <v>Estudiantes y Graduados</v>
      </c>
      <c r="L140" s="319" t="s">
        <v>411</v>
      </c>
    </row>
    <row r="141" spans="3:12">
      <c r="C141" s="93"/>
      <c r="E141" s="112"/>
      <c r="F141" s="112"/>
      <c r="G141" s="112"/>
      <c r="H141" s="174"/>
      <c r="I141" s="112"/>
      <c r="J141" s="112"/>
      <c r="K141" s="112"/>
    </row>
    <row r="142" spans="3:12" ht="15.75" thickBot="1"/>
    <row r="143" spans="3:12" ht="15.75" thickBot="1">
      <c r="C143" s="29" t="s">
        <v>43</v>
      </c>
      <c r="D143" s="685">
        <f>SUM(G150:G159)</f>
        <v>77942.631999999998</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678" t="s">
        <v>2570</v>
      </c>
      <c r="E146" s="93"/>
      <c r="F146" s="93"/>
      <c r="G146" s="93"/>
      <c r="H146" s="76"/>
      <c r="I146" s="76"/>
      <c r="J146" s="76"/>
      <c r="K146" s="112"/>
      <c r="L146" s="437"/>
    </row>
    <row r="147" spans="3:12" ht="18.75">
      <c r="C147" s="209" t="s">
        <v>1817</v>
      </c>
      <c r="D147" s="679"/>
      <c r="E147" s="93"/>
      <c r="F147" s="93"/>
      <c r="G147" s="93"/>
      <c r="H147" s="76"/>
      <c r="I147" s="76"/>
      <c r="J147" s="76"/>
      <c r="K147" s="112"/>
      <c r="L147" s="437"/>
    </row>
    <row r="148" spans="3:12" ht="15.75" thickBot="1">
      <c r="C148" s="70"/>
      <c r="D148" s="679"/>
      <c r="E148" s="93"/>
      <c r="F148" s="93"/>
      <c r="G148" s="93"/>
      <c r="H148" s="76"/>
      <c r="I148" s="76"/>
      <c r="J148" s="76"/>
      <c r="K148" s="112"/>
      <c r="L148" s="437"/>
    </row>
    <row r="149" spans="3:12" ht="30.75" thickBot="1">
      <c r="C149" s="126" t="s">
        <v>44</v>
      </c>
      <c r="D149" s="680" t="s">
        <v>45</v>
      </c>
      <c r="E149" s="128" t="s">
        <v>55</v>
      </c>
      <c r="F149" s="128" t="s">
        <v>57</v>
      </c>
      <c r="G149" s="127" t="s">
        <v>27</v>
      </c>
      <c r="H149" s="133" t="s">
        <v>130</v>
      </c>
      <c r="I149" s="128" t="s">
        <v>46</v>
      </c>
      <c r="J149" s="128" t="s">
        <v>131</v>
      </c>
      <c r="K149" s="128" t="s">
        <v>409</v>
      </c>
      <c r="L149" s="128" t="s">
        <v>410</v>
      </c>
    </row>
    <row r="150" spans="3:12">
      <c r="C150" s="311" t="s">
        <v>47</v>
      </c>
      <c r="D150" s="731">
        <v>1</v>
      </c>
      <c r="E150" s="312"/>
      <c r="F150" s="115">
        <v>30000</v>
      </c>
      <c r="G150" s="313">
        <f t="shared" ref="G150:G158" si="13">E150*F150</f>
        <v>0</v>
      </c>
      <c r="H150" s="314"/>
      <c r="I150" s="116" t="s">
        <v>698</v>
      </c>
      <c r="J150" s="116" t="str">
        <f>VLOOKUP(I150,[1]Presupuesto!$B$11:$C$566,2,0)</f>
        <v>SERVICIOS DE CAPACITACION.</v>
      </c>
      <c r="K150" s="315" t="s">
        <v>1366</v>
      </c>
      <c r="L150" s="116" t="s">
        <v>398</v>
      </c>
    </row>
    <row r="151" spans="3:12">
      <c r="C151" s="99" t="s">
        <v>48</v>
      </c>
      <c r="D151" s="732"/>
      <c r="E151" s="200"/>
      <c r="F151" s="100">
        <v>50</v>
      </c>
      <c r="G151" s="97">
        <f t="shared" si="13"/>
        <v>0</v>
      </c>
      <c r="H151" s="161"/>
      <c r="I151" s="98" t="s">
        <v>716</v>
      </c>
      <c r="J151" s="98" t="str">
        <f>VLOOKUP(I151,[1]Presupuesto!$B$11:$C$566,2,0)</f>
        <v>SERVICIOS DE IMPRENTA PUBLIC.Y REPRODUCCION</v>
      </c>
      <c r="K151" s="98" t="str">
        <f>$K$169</f>
        <v>Proceso integral de la internacionalización de la Educación Superior</v>
      </c>
      <c r="L151" s="98" t="s">
        <v>398</v>
      </c>
    </row>
    <row r="152" spans="3:12">
      <c r="C152" s="99" t="s">
        <v>49</v>
      </c>
      <c r="D152" s="732"/>
      <c r="E152" s="200"/>
      <c r="F152" s="100">
        <v>150</v>
      </c>
      <c r="G152" s="97">
        <f t="shared" si="13"/>
        <v>0</v>
      </c>
      <c r="H152" s="161"/>
      <c r="I152" s="98" t="s">
        <v>791</v>
      </c>
      <c r="J152" s="98" t="str">
        <f>VLOOKUP(I152,[1]Presupuesto!$B$11:$C$566,2,0)</f>
        <v>ALIMENTOS B EBIDAS PARA PERSONAS</v>
      </c>
      <c r="K152" s="98" t="str">
        <f t="shared" ref="K152:K159" si="14">$K$169</f>
        <v>Proceso integral de la internacionalización de la Educación Superior</v>
      </c>
      <c r="L152" s="98" t="s">
        <v>398</v>
      </c>
    </row>
    <row r="153" spans="3:12">
      <c r="C153" s="99" t="s">
        <v>50</v>
      </c>
      <c r="D153" s="732"/>
      <c r="E153" s="151">
        <v>2</v>
      </c>
      <c r="F153" s="118">
        <v>20000</v>
      </c>
      <c r="G153" s="97">
        <f t="shared" si="13"/>
        <v>40000</v>
      </c>
      <c r="H153" s="161" t="s">
        <v>1683</v>
      </c>
      <c r="I153" s="306" t="s">
        <v>754</v>
      </c>
      <c r="J153" s="98" t="str">
        <f>VLOOKUP(I153,[1]Presupuesto!$B$11:$C$566,2,0)</f>
        <v>PASAJES AL EXTERIOR</v>
      </c>
      <c r="K153" s="98" t="str">
        <f t="shared" si="14"/>
        <v>Proceso integral de la internacionalización de la Educación Superior</v>
      </c>
      <c r="L153" s="98" t="s">
        <v>398</v>
      </c>
    </row>
    <row r="154" spans="3:12">
      <c r="C154" s="99" t="s">
        <v>416</v>
      </c>
      <c r="D154" s="732"/>
      <c r="E154" s="151">
        <v>0</v>
      </c>
      <c r="F154" s="118">
        <v>250</v>
      </c>
      <c r="G154" s="97">
        <f t="shared" si="13"/>
        <v>0</v>
      </c>
      <c r="H154" s="161"/>
      <c r="I154" s="98" t="s">
        <v>820</v>
      </c>
      <c r="J154" s="98" t="str">
        <f>VLOOKUP(I154,[1]Presupuesto!$B$11:$C$566,2,0)</f>
        <v>PRODUCTOS PAPEL Y CARTON</v>
      </c>
      <c r="K154" s="98" t="str">
        <f t="shared" si="14"/>
        <v>Proceso integral de la internacionalización de la Educación Superior</v>
      </c>
      <c r="L154" s="98" t="s">
        <v>398</v>
      </c>
    </row>
    <row r="155" spans="3:12">
      <c r="C155" s="99" t="s">
        <v>51</v>
      </c>
      <c r="D155" s="732"/>
      <c r="E155" s="200"/>
      <c r="F155" s="100">
        <v>85</v>
      </c>
      <c r="G155" s="97">
        <f t="shared" si="13"/>
        <v>0</v>
      </c>
      <c r="H155" s="161"/>
      <c r="I155" s="98" t="s">
        <v>820</v>
      </c>
      <c r="J155" s="98" t="str">
        <f>VLOOKUP(I155,[1]Presupuesto!$B$11:$C$566,2,0)</f>
        <v>PRODUCTOS PAPEL Y CARTON</v>
      </c>
      <c r="K155" s="98" t="str">
        <f t="shared" si="14"/>
        <v>Proceso integral de la internacionalización de la Educación Superior</v>
      </c>
      <c r="L155" s="98" t="s">
        <v>398</v>
      </c>
    </row>
    <row r="156" spans="3:12">
      <c r="C156" s="99" t="s">
        <v>122</v>
      </c>
      <c r="D156" s="732"/>
      <c r="E156" s="200"/>
      <c r="F156" s="100">
        <v>36</v>
      </c>
      <c r="G156" s="97">
        <f t="shared" si="13"/>
        <v>0</v>
      </c>
      <c r="H156" s="161"/>
      <c r="I156" s="98" t="s">
        <v>941</v>
      </c>
      <c r="J156" s="98" t="str">
        <f>VLOOKUP(I156,[1]Presupuesto!$B$11:$C$566,2,0)</f>
        <v>UTILES DE ESCRITORIO, OFICINA Y ENSE¥ANZA</v>
      </c>
      <c r="K156" s="98" t="str">
        <f t="shared" si="14"/>
        <v>Proceso integral de la internacionalización de la Educación Superior</v>
      </c>
      <c r="L156" s="98" t="s">
        <v>398</v>
      </c>
    </row>
    <row r="157" spans="3:12">
      <c r="C157" s="99" t="s">
        <v>34</v>
      </c>
      <c r="D157" s="732"/>
      <c r="E157" s="200"/>
      <c r="F157" s="100">
        <v>80</v>
      </c>
      <c r="G157" s="97">
        <f t="shared" si="13"/>
        <v>0</v>
      </c>
      <c r="H157" s="161"/>
      <c r="I157" s="98" t="s">
        <v>941</v>
      </c>
      <c r="J157" s="98" t="str">
        <f>VLOOKUP(I157,[1]Presupuesto!$B$11:$C$566,2,0)</f>
        <v>UTILES DE ESCRITORIO, OFICINA Y ENSE¥ANZA</v>
      </c>
      <c r="K157" s="98" t="str">
        <f t="shared" si="14"/>
        <v>Proceso integral de la internacionalización de la Educación Superior</v>
      </c>
      <c r="L157" s="98" t="s">
        <v>398</v>
      </c>
    </row>
    <row r="158" spans="3:12">
      <c r="C158" s="109" t="s">
        <v>52</v>
      </c>
      <c r="D158" s="732"/>
      <c r="E158" s="211">
        <v>0</v>
      </c>
      <c r="F158" s="119">
        <v>25</v>
      </c>
      <c r="G158" s="97">
        <f t="shared" si="13"/>
        <v>0</v>
      </c>
      <c r="H158" s="161"/>
      <c r="I158" s="98" t="s">
        <v>941</v>
      </c>
      <c r="J158" s="98" t="str">
        <f>VLOOKUP(I158,[1]Presupuesto!$B$11:$C$566,2,0)</f>
        <v>UTILES DE ESCRITORIO, OFICINA Y ENSE¥ANZA</v>
      </c>
      <c r="K158" s="98" t="str">
        <f t="shared" si="14"/>
        <v>Proceso integral de la internacionalización de la Educación Superior</v>
      </c>
      <c r="L158" s="98" t="s">
        <v>398</v>
      </c>
    </row>
    <row r="159" spans="3:12" ht="15.75" thickBot="1">
      <c r="C159" s="215" t="s">
        <v>449</v>
      </c>
      <c r="D159" s="681">
        <v>1</v>
      </c>
      <c r="E159" s="316">
        <v>7</v>
      </c>
      <c r="F159" s="104">
        <f>HLOOKUP(C159,$AH$2:$BU$3,2,0)</f>
        <v>5420.3760000000002</v>
      </c>
      <c r="G159" s="105">
        <f>D159*E159*F159</f>
        <v>37942.631999999998</v>
      </c>
      <c r="H159" s="317" t="s">
        <v>1683</v>
      </c>
      <c r="I159" s="318" t="s">
        <v>766</v>
      </c>
      <c r="J159" s="106" t="str">
        <f>VLOOKUP(I159,[1]Presupuesto!$B$11:$C$566,2,0)</f>
        <v>VIATICOS AL EXTERIOR</v>
      </c>
      <c r="K159" s="319" t="str">
        <f t="shared" si="14"/>
        <v>Proceso integral de la internacionalización de la Educación Superior</v>
      </c>
      <c r="L159" s="98" t="s">
        <v>398</v>
      </c>
    </row>
    <row r="161" spans="3:12" ht="15.75" thickBot="1"/>
    <row r="162" spans="3:12" ht="15.75" thickBot="1">
      <c r="C162" s="29" t="s">
        <v>43</v>
      </c>
      <c r="D162" s="685">
        <f>SUM(G169:G178)</f>
        <v>1500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678" t="s">
        <v>2569</v>
      </c>
      <c r="E165" s="93"/>
      <c r="F165" s="93"/>
      <c r="G165" s="93"/>
      <c r="H165" s="76"/>
      <c r="I165" s="76"/>
      <c r="J165" s="76"/>
      <c r="K165" s="112"/>
      <c r="L165" s="437"/>
    </row>
    <row r="166" spans="3:12" ht="18.75">
      <c r="C166" s="209" t="s">
        <v>1818</v>
      </c>
      <c r="D166" s="679"/>
      <c r="E166" s="93"/>
      <c r="F166" s="93"/>
      <c r="G166" s="93"/>
      <c r="H166" s="76"/>
      <c r="I166" s="76"/>
      <c r="J166" s="76"/>
      <c r="K166" s="112"/>
      <c r="L166" s="437"/>
    </row>
    <row r="167" spans="3:12" ht="15.75" thickBot="1">
      <c r="C167" s="70"/>
      <c r="D167" s="679"/>
      <c r="E167" s="93"/>
      <c r="F167" s="93"/>
      <c r="G167" s="93"/>
      <c r="H167" s="76"/>
      <c r="I167" s="76"/>
      <c r="J167" s="76"/>
      <c r="K167" s="112"/>
      <c r="L167" s="437"/>
    </row>
    <row r="168" spans="3:12" ht="30.75" thickBot="1">
      <c r="C168" s="126" t="s">
        <v>44</v>
      </c>
      <c r="D168" s="680" t="s">
        <v>45</v>
      </c>
      <c r="E168" s="128" t="s">
        <v>55</v>
      </c>
      <c r="F168" s="128" t="s">
        <v>57</v>
      </c>
      <c r="G168" s="127" t="s">
        <v>27</v>
      </c>
      <c r="H168" s="133" t="s">
        <v>130</v>
      </c>
      <c r="I168" s="128" t="s">
        <v>46</v>
      </c>
      <c r="J168" s="128" t="s">
        <v>131</v>
      </c>
      <c r="K168" s="128" t="s">
        <v>409</v>
      </c>
      <c r="L168" s="128" t="s">
        <v>410</v>
      </c>
    </row>
    <row r="169" spans="3:12">
      <c r="C169" s="311" t="s">
        <v>47</v>
      </c>
      <c r="D169" s="731">
        <v>100</v>
      </c>
      <c r="E169" s="312"/>
      <c r="F169" s="115">
        <v>30000</v>
      </c>
      <c r="G169" s="313">
        <f t="shared" ref="G169:G177" si="15">E169*F169</f>
        <v>0</v>
      </c>
      <c r="H169" s="314"/>
      <c r="I169" s="116" t="s">
        <v>698</v>
      </c>
      <c r="J169" s="116" t="str">
        <f>VLOOKUP(I169,[1]Presupuesto!$B$11:$C$566,2,0)</f>
        <v>SERVICIOS DE CAPACITACION.</v>
      </c>
      <c r="K169" s="306" t="str">
        <f>$K$188</f>
        <v>Proceso integral de la internacionalización de la Educación Superior</v>
      </c>
      <c r="L169" s="116" t="s">
        <v>401</v>
      </c>
    </row>
    <row r="170" spans="3:12">
      <c r="C170" s="99" t="s">
        <v>48</v>
      </c>
      <c r="D170" s="732"/>
      <c r="E170" s="200"/>
      <c r="F170" s="100">
        <v>50</v>
      </c>
      <c r="G170" s="97">
        <f t="shared" si="15"/>
        <v>0</v>
      </c>
      <c r="H170" s="161"/>
      <c r="I170" s="98" t="s">
        <v>716</v>
      </c>
      <c r="J170" s="98" t="str">
        <f>VLOOKUP(I170,[1]Presupuesto!$B$11:$C$566,2,0)</f>
        <v>SERVICIOS DE IMPRENTA PUBLIC.Y REPRODUCCION</v>
      </c>
      <c r="K170" s="98" t="str">
        <f>$K$188</f>
        <v>Proceso integral de la internacionalización de la Educación Superior</v>
      </c>
      <c r="L170" s="98" t="s">
        <v>401</v>
      </c>
    </row>
    <row r="171" spans="3:12">
      <c r="C171" s="99" t="s">
        <v>49</v>
      </c>
      <c r="D171" s="732"/>
      <c r="E171" s="200">
        <v>10</v>
      </c>
      <c r="F171" s="100">
        <v>150</v>
      </c>
      <c r="G171" s="97">
        <f t="shared" si="15"/>
        <v>1500</v>
      </c>
      <c r="H171" s="161" t="s">
        <v>128</v>
      </c>
      <c r="I171" s="98" t="s">
        <v>791</v>
      </c>
      <c r="J171" s="98" t="str">
        <f>VLOOKUP(I171,[1]Presupuesto!$B$11:$C$566,2,0)</f>
        <v>ALIMENTOS B EBIDAS PARA PERSONAS</v>
      </c>
      <c r="K171" s="98" t="str">
        <f t="shared" ref="K171:K178" si="16">$K$188</f>
        <v>Proceso integral de la internacionalización de la Educación Superior</v>
      </c>
      <c r="L171" s="98" t="s">
        <v>401</v>
      </c>
    </row>
    <row r="172" spans="3:12">
      <c r="C172" s="99" t="s">
        <v>50</v>
      </c>
      <c r="D172" s="732"/>
      <c r="E172" s="151">
        <v>0</v>
      </c>
      <c r="F172" s="118">
        <v>10000</v>
      </c>
      <c r="G172" s="97">
        <f t="shared" si="15"/>
        <v>0</v>
      </c>
      <c r="H172" s="161"/>
      <c r="I172" s="306" t="s">
        <v>299</v>
      </c>
      <c r="J172" s="98" t="str">
        <f>VLOOKUP(I172,[1]Presupuesto!$B$11:$C$566,2,0)</f>
        <v>PASAJES (26100-00)</v>
      </c>
      <c r="K172" s="98" t="str">
        <f t="shared" si="16"/>
        <v>Proceso integral de la internacionalización de la Educación Superior</v>
      </c>
      <c r="L172" s="98" t="s">
        <v>401</v>
      </c>
    </row>
    <row r="173" spans="3:12">
      <c r="C173" s="99" t="s">
        <v>416</v>
      </c>
      <c r="D173" s="732"/>
      <c r="E173" s="151">
        <v>0</v>
      </c>
      <c r="F173" s="118">
        <v>250</v>
      </c>
      <c r="G173" s="97">
        <f t="shared" si="15"/>
        <v>0</v>
      </c>
      <c r="H173" s="161"/>
      <c r="I173" s="98" t="s">
        <v>820</v>
      </c>
      <c r="J173" s="98" t="str">
        <f>VLOOKUP(I173,[1]Presupuesto!$B$11:$C$566,2,0)</f>
        <v>PRODUCTOS PAPEL Y CARTON</v>
      </c>
      <c r="K173" s="98" t="str">
        <f t="shared" si="16"/>
        <v>Proceso integral de la internacionalización de la Educación Superior</v>
      </c>
      <c r="L173" s="98" t="s">
        <v>401</v>
      </c>
    </row>
    <row r="174" spans="3:12">
      <c r="C174" s="99" t="s">
        <v>51</v>
      </c>
      <c r="D174" s="732"/>
      <c r="E174" s="200"/>
      <c r="F174" s="100">
        <v>85</v>
      </c>
      <c r="G174" s="97">
        <f t="shared" si="15"/>
        <v>0</v>
      </c>
      <c r="H174" s="161"/>
      <c r="I174" s="98" t="s">
        <v>820</v>
      </c>
      <c r="J174" s="98" t="str">
        <f>VLOOKUP(I174,[1]Presupuesto!$B$11:$C$566,2,0)</f>
        <v>PRODUCTOS PAPEL Y CARTON</v>
      </c>
      <c r="K174" s="98" t="str">
        <f t="shared" si="16"/>
        <v>Proceso integral de la internacionalización de la Educación Superior</v>
      </c>
      <c r="L174" s="98" t="s">
        <v>401</v>
      </c>
    </row>
    <row r="175" spans="3:12">
      <c r="C175" s="99" t="s">
        <v>122</v>
      </c>
      <c r="D175" s="732"/>
      <c r="E175" s="200"/>
      <c r="F175" s="100">
        <v>36</v>
      </c>
      <c r="G175" s="97">
        <f t="shared" si="15"/>
        <v>0</v>
      </c>
      <c r="H175" s="161"/>
      <c r="I175" s="98" t="s">
        <v>941</v>
      </c>
      <c r="J175" s="98" t="str">
        <f>VLOOKUP(I175,[1]Presupuesto!$B$11:$C$566,2,0)</f>
        <v>UTILES DE ESCRITORIO, OFICINA Y ENSE¥ANZA</v>
      </c>
      <c r="K175" s="98" t="str">
        <f t="shared" si="16"/>
        <v>Proceso integral de la internacionalización de la Educación Superior</v>
      </c>
      <c r="L175" s="98" t="s">
        <v>401</v>
      </c>
    </row>
    <row r="176" spans="3:12">
      <c r="C176" s="99" t="s">
        <v>34</v>
      </c>
      <c r="D176" s="732"/>
      <c r="E176" s="200"/>
      <c r="F176" s="100">
        <v>80</v>
      </c>
      <c r="G176" s="97">
        <f t="shared" si="15"/>
        <v>0</v>
      </c>
      <c r="H176" s="161"/>
      <c r="I176" s="98" t="s">
        <v>941</v>
      </c>
      <c r="J176" s="98" t="str">
        <f>VLOOKUP(I176,[1]Presupuesto!$B$11:$C$566,2,0)</f>
        <v>UTILES DE ESCRITORIO, OFICINA Y ENSE¥ANZA</v>
      </c>
      <c r="K176" s="98" t="str">
        <f t="shared" si="16"/>
        <v>Proceso integral de la internacionalización de la Educación Superior</v>
      </c>
      <c r="L176" s="98" t="s">
        <v>401</v>
      </c>
    </row>
    <row r="177" spans="3:12">
      <c r="C177" s="109" t="s">
        <v>52</v>
      </c>
      <c r="D177" s="732"/>
      <c r="E177" s="211"/>
      <c r="F177" s="119">
        <v>25</v>
      </c>
      <c r="G177" s="97">
        <f t="shared" si="15"/>
        <v>0</v>
      </c>
      <c r="H177" s="161"/>
      <c r="I177" s="98" t="s">
        <v>941</v>
      </c>
      <c r="J177" s="98" t="str">
        <f>VLOOKUP(I177,[1]Presupuesto!$B$11:$C$566,2,0)</f>
        <v>UTILES DE ESCRITORIO, OFICINA Y ENSE¥ANZA</v>
      </c>
      <c r="K177" s="98" t="str">
        <f t="shared" si="16"/>
        <v>Proceso integral de la internacionalización de la Educación Superior</v>
      </c>
      <c r="L177" s="98" t="s">
        <v>401</v>
      </c>
    </row>
    <row r="178" spans="3:12" ht="15.75" thickBot="1">
      <c r="C178" s="215" t="s">
        <v>429</v>
      </c>
      <c r="D178" s="681">
        <v>0</v>
      </c>
      <c r="E178" s="316">
        <v>0</v>
      </c>
      <c r="F178" s="104">
        <f>HLOOKUP(C178,$AH$2:$BU$3,2,0)</f>
        <v>1150</v>
      </c>
      <c r="G178" s="105">
        <f>D178*E178*F178</f>
        <v>0</v>
      </c>
      <c r="H178" s="317"/>
      <c r="I178" s="318" t="s">
        <v>300</v>
      </c>
      <c r="J178" s="106" t="str">
        <f>VLOOKUP(I178,[1]Presupuesto!$B$11:$C$566,2,0)</f>
        <v>VIATICOS (26200-00)</v>
      </c>
      <c r="K178" s="319" t="str">
        <f t="shared" si="16"/>
        <v>Proceso integral de la internacionalización de la Educación Superior</v>
      </c>
      <c r="L178" s="98" t="s">
        <v>401</v>
      </c>
    </row>
    <row r="179" spans="3:12">
      <c r="C179" s="93"/>
      <c r="E179" s="112"/>
      <c r="F179" s="112"/>
      <c r="G179" s="112"/>
      <c r="H179" s="174"/>
      <c r="I179" s="112"/>
      <c r="J179" s="112"/>
      <c r="K179" s="112"/>
    </row>
    <row r="180" spans="3:12" ht="15.75" thickBot="1"/>
    <row r="181" spans="3:12" ht="15.75" thickBot="1">
      <c r="C181" s="29" t="s">
        <v>43</v>
      </c>
      <c r="D181" s="685">
        <f>SUM(G188:G197)</f>
        <v>408585.56800000003</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45" t="s">
        <v>2571</v>
      </c>
      <c r="E184" s="93"/>
      <c r="F184" s="93"/>
      <c r="G184" s="93"/>
      <c r="H184" s="76"/>
      <c r="I184" s="76"/>
      <c r="J184" s="76"/>
      <c r="K184" s="112"/>
    </row>
    <row r="185" spans="3:12" ht="18.75">
      <c r="C185" s="209" t="s">
        <v>1819</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130</v>
      </c>
      <c r="I187" s="128" t="s">
        <v>46</v>
      </c>
      <c r="J187" s="128" t="s">
        <v>131</v>
      </c>
      <c r="K187" s="128" t="s">
        <v>409</v>
      </c>
      <c r="L187" s="688" t="s">
        <v>410</v>
      </c>
    </row>
    <row r="188" spans="3:12">
      <c r="C188" s="311" t="s">
        <v>47</v>
      </c>
      <c r="D188" s="729"/>
      <c r="E188" s="312"/>
      <c r="F188" s="115">
        <v>30000</v>
      </c>
      <c r="G188" s="313">
        <f t="shared" ref="G188:G196" si="17">E188*F188</f>
        <v>0</v>
      </c>
      <c r="H188" s="314"/>
      <c r="I188" s="116" t="s">
        <v>698</v>
      </c>
      <c r="J188" s="116" t="str">
        <f>VLOOKUP(I188,Presupuesto!$B$11:$C$566,2,0)</f>
        <v>SERVICIOS DE CAPACITACION.</v>
      </c>
      <c r="K188" s="306" t="str">
        <f t="shared" ref="K188:K197" si="18">$K$207</f>
        <v>Proceso integral de la internacionalización de la Educación Superior</v>
      </c>
      <c r="L188" s="686" t="s">
        <v>401</v>
      </c>
    </row>
    <row r="189" spans="3:12">
      <c r="C189" s="99" t="s">
        <v>48</v>
      </c>
      <c r="D189" s="730"/>
      <c r="E189" s="200">
        <f>D188</f>
        <v>0</v>
      </c>
      <c r="F189" s="100">
        <v>50</v>
      </c>
      <c r="G189" s="97">
        <f t="shared" si="17"/>
        <v>0</v>
      </c>
      <c r="H189" s="161"/>
      <c r="I189" s="98" t="s">
        <v>716</v>
      </c>
      <c r="J189" s="98" t="str">
        <f>VLOOKUP(I189,Presupuesto!$B$11:$C$566,2,0)</f>
        <v>SERVICIOS DE IMPRENTA PUBLIC.Y REPRODUCCION</v>
      </c>
      <c r="K189" s="98" t="str">
        <f t="shared" si="18"/>
        <v>Proceso integral de la internacionalización de la Educación Superior</v>
      </c>
      <c r="L189" s="689" t="s">
        <v>401</v>
      </c>
    </row>
    <row r="190" spans="3:12">
      <c r="C190" s="99" t="s">
        <v>49</v>
      </c>
      <c r="D190" s="730"/>
      <c r="E190" s="200">
        <f>D188</f>
        <v>0</v>
      </c>
      <c r="F190" s="100">
        <v>150</v>
      </c>
      <c r="G190" s="97">
        <f t="shared" si="17"/>
        <v>0</v>
      </c>
      <c r="H190" s="161"/>
      <c r="I190" s="98" t="s">
        <v>791</v>
      </c>
      <c r="J190" s="98" t="str">
        <f>VLOOKUP(I190,Presupuesto!$B$11:$C$566,2,0)</f>
        <v>ALIMENTOS B EBIDAS PARA PERSONAS</v>
      </c>
      <c r="K190" s="98" t="str">
        <f t="shared" si="18"/>
        <v>Proceso integral de la internacionalización de la Educación Superior</v>
      </c>
      <c r="L190" s="689" t="s">
        <v>401</v>
      </c>
    </row>
    <row r="191" spans="3:12">
      <c r="C191" s="99" t="s">
        <v>50</v>
      </c>
      <c r="D191" s="730"/>
      <c r="E191" s="151">
        <v>2</v>
      </c>
      <c r="F191" s="118">
        <v>20000</v>
      </c>
      <c r="G191" s="97">
        <f t="shared" si="17"/>
        <v>40000</v>
      </c>
      <c r="H191" s="161" t="s">
        <v>1683</v>
      </c>
      <c r="I191" s="306" t="s">
        <v>754</v>
      </c>
      <c r="J191" s="98" t="str">
        <f>VLOOKUP(I191,Presupuesto!$B$11:$C$566,2,0)</f>
        <v>PASAJES AL EXTERIOR</v>
      </c>
      <c r="K191" s="98" t="str">
        <f t="shared" si="18"/>
        <v>Proceso integral de la internacionalización de la Educación Superior</v>
      </c>
      <c r="L191" s="689" t="s">
        <v>401</v>
      </c>
    </row>
    <row r="192" spans="3:12">
      <c r="C192" s="99" t="s">
        <v>416</v>
      </c>
      <c r="D192" s="730"/>
      <c r="E192" s="151">
        <v>0</v>
      </c>
      <c r="F192" s="118">
        <v>250</v>
      </c>
      <c r="G192" s="97">
        <f t="shared" si="17"/>
        <v>0</v>
      </c>
      <c r="H192" s="161"/>
      <c r="I192" s="98" t="s">
        <v>820</v>
      </c>
      <c r="J192" s="98" t="str">
        <f>VLOOKUP(I192,Presupuesto!$B$11:$C$566,2,0)</f>
        <v>PRODUCTOS PAPEL Y CARTON</v>
      </c>
      <c r="K192" s="98" t="str">
        <f t="shared" si="18"/>
        <v>Proceso integral de la internacionalización de la Educación Superior</v>
      </c>
      <c r="L192" s="689" t="s">
        <v>401</v>
      </c>
    </row>
    <row r="193" spans="3:12">
      <c r="C193" s="99" t="s">
        <v>51</v>
      </c>
      <c r="D193" s="730"/>
      <c r="E193" s="200">
        <f>(D188*25)/500</f>
        <v>0</v>
      </c>
      <c r="F193" s="100">
        <v>85</v>
      </c>
      <c r="G193" s="97">
        <f t="shared" si="17"/>
        <v>0</v>
      </c>
      <c r="H193" s="161"/>
      <c r="I193" s="98" t="s">
        <v>820</v>
      </c>
      <c r="J193" s="98" t="str">
        <f>VLOOKUP(I193,Presupuesto!$B$11:$C$566,2,0)</f>
        <v>PRODUCTOS PAPEL Y CARTON</v>
      </c>
      <c r="K193" s="98" t="str">
        <f t="shared" si="18"/>
        <v>Proceso integral de la internacionalización de la Educación Superior</v>
      </c>
      <c r="L193" s="689" t="s">
        <v>401</v>
      </c>
    </row>
    <row r="194" spans="3:12">
      <c r="C194" s="99" t="s">
        <v>122</v>
      </c>
      <c r="D194" s="730"/>
      <c r="E194" s="200">
        <f>D188/12</f>
        <v>0</v>
      </c>
      <c r="F194" s="100">
        <v>36</v>
      </c>
      <c r="G194" s="97">
        <f t="shared" si="17"/>
        <v>0</v>
      </c>
      <c r="H194" s="161"/>
      <c r="I194" s="98" t="s">
        <v>941</v>
      </c>
      <c r="J194" s="98" t="str">
        <f>VLOOKUP(I194,Presupuesto!$B$11:$C$566,2,0)</f>
        <v>UTILES DE ESCRITORIO, OFICINA Y ENSE¥ANZA</v>
      </c>
      <c r="K194" s="98" t="str">
        <f t="shared" si="18"/>
        <v>Proceso integral de la internacionalización de la Educación Superior</v>
      </c>
      <c r="L194" s="689" t="s">
        <v>401</v>
      </c>
    </row>
    <row r="195" spans="3:12">
      <c r="C195" s="99" t="s">
        <v>34</v>
      </c>
      <c r="D195" s="730"/>
      <c r="E195" s="200">
        <f>D188/12</f>
        <v>0</v>
      </c>
      <c r="F195" s="100">
        <v>80</v>
      </c>
      <c r="G195" s="97">
        <f t="shared" si="17"/>
        <v>0</v>
      </c>
      <c r="H195" s="161"/>
      <c r="I195" s="98" t="s">
        <v>941</v>
      </c>
      <c r="J195" s="98" t="str">
        <f>VLOOKUP(I195,Presupuesto!$B$11:$C$566,2,0)</f>
        <v>UTILES DE ESCRITORIO, OFICINA Y ENSE¥ANZA</v>
      </c>
      <c r="K195" s="98" t="str">
        <f t="shared" si="18"/>
        <v>Proceso integral de la internacionalización de la Educación Superior</v>
      </c>
      <c r="L195" s="689" t="s">
        <v>401</v>
      </c>
    </row>
    <row r="196" spans="3:12">
      <c r="C196" s="109" t="s">
        <v>52</v>
      </c>
      <c r="D196" s="730"/>
      <c r="E196" s="211">
        <v>0</v>
      </c>
      <c r="F196" s="119">
        <v>25</v>
      </c>
      <c r="G196" s="97">
        <f t="shared" si="17"/>
        <v>0</v>
      </c>
      <c r="H196" s="161"/>
      <c r="I196" s="98" t="s">
        <v>941</v>
      </c>
      <c r="J196" s="98" t="str">
        <f>VLOOKUP(I196,Presupuesto!$B$11:$C$566,2,0)</f>
        <v>UTILES DE ESCRITORIO, OFICINA Y ENSE¥ANZA</v>
      </c>
      <c r="K196" s="98" t="str">
        <f t="shared" si="18"/>
        <v>Proceso integral de la internacionalización de la Educación Superior</v>
      </c>
      <c r="L196" s="689" t="s">
        <v>401</v>
      </c>
    </row>
    <row r="197" spans="3:12" ht="15.75" thickBot="1">
      <c r="C197" s="215" t="s">
        <v>449</v>
      </c>
      <c r="D197" s="216">
        <v>4</v>
      </c>
      <c r="E197" s="316">
        <v>17</v>
      </c>
      <c r="F197" s="104">
        <f>HLOOKUP(C197,$AH$2:$BU$3,2,0)</f>
        <v>5420.3760000000002</v>
      </c>
      <c r="G197" s="105">
        <f>D197*E197*F197</f>
        <v>368585.56800000003</v>
      </c>
      <c r="H197" s="317" t="s">
        <v>1683</v>
      </c>
      <c r="I197" s="318" t="s">
        <v>766</v>
      </c>
      <c r="J197" s="106" t="str">
        <f>VLOOKUP(I197,[1]Presupuesto!$B$11:$C$566,2,0)</f>
        <v>VIATICOS AL EXTERIOR</v>
      </c>
      <c r="K197" s="98" t="str">
        <f t="shared" si="18"/>
        <v>Proceso integral de la internacionalización de la Educación Superior</v>
      </c>
      <c r="L197" s="106" t="s">
        <v>401</v>
      </c>
    </row>
    <row r="199" spans="3:12" ht="15.75" thickBot="1"/>
    <row r="200" spans="3:12" ht="15.75" thickBot="1">
      <c r="C200" s="29" t="s">
        <v>43</v>
      </c>
      <c r="D200" s="685">
        <f>SUM(G207:G216)</f>
        <v>82848.665999999997</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45" t="s">
        <v>2572</v>
      </c>
      <c r="E203" s="93"/>
      <c r="F203" s="93"/>
      <c r="G203" s="93"/>
      <c r="H203" s="76"/>
      <c r="I203" s="76"/>
      <c r="J203" s="76"/>
      <c r="K203" s="112"/>
    </row>
    <row r="204" spans="3:12" ht="18.75">
      <c r="C204" s="209" t="s">
        <v>1693</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680" t="s">
        <v>45</v>
      </c>
      <c r="E206" s="128" t="s">
        <v>55</v>
      </c>
      <c r="F206" s="128" t="s">
        <v>57</v>
      </c>
      <c r="G206" s="127" t="s">
        <v>27</v>
      </c>
      <c r="H206" s="133" t="s">
        <v>130</v>
      </c>
      <c r="I206" s="128" t="s">
        <v>46</v>
      </c>
      <c r="J206" s="128" t="s">
        <v>131</v>
      </c>
      <c r="K206" s="128" t="s">
        <v>409</v>
      </c>
      <c r="L206" s="128" t="s">
        <v>410</v>
      </c>
    </row>
    <row r="207" spans="3:12">
      <c r="C207" s="311" t="s">
        <v>47</v>
      </c>
      <c r="D207" s="731">
        <v>2</v>
      </c>
      <c r="E207" s="312"/>
      <c r="F207" s="115">
        <v>30000</v>
      </c>
      <c r="G207" s="313">
        <f t="shared" ref="G207:G215" si="19">E207*F207</f>
        <v>0</v>
      </c>
      <c r="H207" s="314"/>
      <c r="I207" s="116" t="s">
        <v>698</v>
      </c>
      <c r="J207" s="116" t="str">
        <f>VLOOKUP(I207,[1]Presupuesto!$B$11:$C$566,2,0)</f>
        <v>SERVICIOS DE CAPACITACION.</v>
      </c>
      <c r="K207" s="315" t="s">
        <v>1366</v>
      </c>
      <c r="L207" s="98" t="s">
        <v>393</v>
      </c>
    </row>
    <row r="208" spans="3:12">
      <c r="C208" s="99" t="s">
        <v>48</v>
      </c>
      <c r="D208" s="732"/>
      <c r="E208" s="200"/>
      <c r="F208" s="100">
        <v>50</v>
      </c>
      <c r="G208" s="97">
        <f t="shared" si="19"/>
        <v>0</v>
      </c>
      <c r="H208" s="161"/>
      <c r="I208" s="98" t="s">
        <v>716</v>
      </c>
      <c r="J208" s="98" t="str">
        <f>VLOOKUP(I208,[1]Presupuesto!$B$11:$C$566,2,0)</f>
        <v>SERVICIOS DE IMPRENTA PUBLIC.Y REPRODUCCION</v>
      </c>
      <c r="K208" s="98" t="str">
        <f>$K$207</f>
        <v>Proceso integral de la internacionalización de la Educación Superior</v>
      </c>
      <c r="L208" s="98" t="s">
        <v>393</v>
      </c>
    </row>
    <row r="209" spans="3:12">
      <c r="C209" s="99" t="s">
        <v>49</v>
      </c>
      <c r="D209" s="732"/>
      <c r="E209" s="200"/>
      <c r="F209" s="100">
        <v>150</v>
      </c>
      <c r="G209" s="97">
        <f t="shared" si="19"/>
        <v>0</v>
      </c>
      <c r="H209" s="161"/>
      <c r="I209" s="98" t="s">
        <v>791</v>
      </c>
      <c r="J209" s="98" t="str">
        <f>VLOOKUP(I209,[1]Presupuesto!$B$11:$C$566,2,0)</f>
        <v>ALIMENTOS B EBIDAS PARA PERSONAS</v>
      </c>
      <c r="K209" s="98" t="str">
        <f t="shared" ref="K209:K215" si="20">$K$207</f>
        <v>Proceso integral de la internacionalización de la Educación Superior</v>
      </c>
      <c r="L209" s="98" t="s">
        <v>393</v>
      </c>
    </row>
    <row r="210" spans="3:12">
      <c r="C210" s="99" t="s">
        <v>50</v>
      </c>
      <c r="D210" s="732"/>
      <c r="E210" s="151">
        <v>2</v>
      </c>
      <c r="F210" s="118">
        <v>15000</v>
      </c>
      <c r="G210" s="97">
        <f t="shared" si="19"/>
        <v>30000</v>
      </c>
      <c r="H210" s="161" t="s">
        <v>128</v>
      </c>
      <c r="I210" s="306" t="s">
        <v>754</v>
      </c>
      <c r="J210" s="98" t="str">
        <f>VLOOKUP(I210,[1]Presupuesto!$B$11:$C$566,2,0)</f>
        <v>PASAJES AL EXTERIOR</v>
      </c>
      <c r="K210" s="98" t="s">
        <v>1366</v>
      </c>
      <c r="L210" s="98" t="s">
        <v>393</v>
      </c>
    </row>
    <row r="211" spans="3:12">
      <c r="C211" s="99" t="s">
        <v>416</v>
      </c>
      <c r="D211" s="732"/>
      <c r="E211" s="151">
        <v>0</v>
      </c>
      <c r="F211" s="118">
        <v>250</v>
      </c>
      <c r="G211" s="97">
        <f t="shared" si="19"/>
        <v>0</v>
      </c>
      <c r="H211" s="161"/>
      <c r="I211" s="98" t="s">
        <v>820</v>
      </c>
      <c r="J211" s="98" t="str">
        <f>VLOOKUP(I211,[1]Presupuesto!$B$11:$C$566,2,0)</f>
        <v>PRODUCTOS PAPEL Y CARTON</v>
      </c>
      <c r="K211" s="98" t="str">
        <f t="shared" si="20"/>
        <v>Proceso integral de la internacionalización de la Educación Superior</v>
      </c>
      <c r="L211" s="98" t="s">
        <v>393</v>
      </c>
    </row>
    <row r="212" spans="3:12">
      <c r="C212" s="99" t="s">
        <v>51</v>
      </c>
      <c r="D212" s="732"/>
      <c r="E212" s="200"/>
      <c r="F212" s="100">
        <v>85</v>
      </c>
      <c r="G212" s="97">
        <f t="shared" si="19"/>
        <v>0</v>
      </c>
      <c r="H212" s="161"/>
      <c r="I212" s="98" t="s">
        <v>820</v>
      </c>
      <c r="J212" s="98" t="str">
        <f>VLOOKUP(I212,[1]Presupuesto!$B$11:$C$566,2,0)</f>
        <v>PRODUCTOS PAPEL Y CARTON</v>
      </c>
      <c r="K212" s="98" t="str">
        <f t="shared" si="20"/>
        <v>Proceso integral de la internacionalización de la Educación Superior</v>
      </c>
      <c r="L212" s="98" t="s">
        <v>393</v>
      </c>
    </row>
    <row r="213" spans="3:12">
      <c r="C213" s="99" t="s">
        <v>122</v>
      </c>
      <c r="D213" s="732"/>
      <c r="E213" s="200"/>
      <c r="F213" s="100">
        <v>36</v>
      </c>
      <c r="G213" s="97">
        <f t="shared" si="19"/>
        <v>0</v>
      </c>
      <c r="H213" s="161"/>
      <c r="I213" s="98" t="s">
        <v>941</v>
      </c>
      <c r="J213" s="98" t="str">
        <f>VLOOKUP(I213,[1]Presupuesto!$B$11:$C$566,2,0)</f>
        <v>UTILES DE ESCRITORIO, OFICINA Y ENSE¥ANZA</v>
      </c>
      <c r="K213" s="98" t="str">
        <f t="shared" si="20"/>
        <v>Proceso integral de la internacionalización de la Educación Superior</v>
      </c>
      <c r="L213" s="98" t="s">
        <v>393</v>
      </c>
    </row>
    <row r="214" spans="3:12">
      <c r="C214" s="99" t="s">
        <v>34</v>
      </c>
      <c r="D214" s="732"/>
      <c r="E214" s="200"/>
      <c r="F214" s="100">
        <v>80</v>
      </c>
      <c r="G214" s="97">
        <f t="shared" si="19"/>
        <v>0</v>
      </c>
      <c r="H214" s="161"/>
      <c r="I214" s="98" t="s">
        <v>941</v>
      </c>
      <c r="J214" s="98" t="str">
        <f>VLOOKUP(I214,[1]Presupuesto!$B$11:$C$566,2,0)</f>
        <v>UTILES DE ESCRITORIO, OFICINA Y ENSE¥ANZA</v>
      </c>
      <c r="K214" s="98" t="str">
        <f t="shared" si="20"/>
        <v>Proceso integral de la internacionalización de la Educación Superior</v>
      </c>
      <c r="L214" s="98" t="s">
        <v>393</v>
      </c>
    </row>
    <row r="215" spans="3:12">
      <c r="C215" s="109" t="s">
        <v>52</v>
      </c>
      <c r="D215" s="732"/>
      <c r="E215" s="211">
        <v>0</v>
      </c>
      <c r="F215" s="119">
        <v>25</v>
      </c>
      <c r="G215" s="97">
        <f t="shared" si="19"/>
        <v>0</v>
      </c>
      <c r="H215" s="161"/>
      <c r="I215" s="98" t="s">
        <v>941</v>
      </c>
      <c r="J215" s="98" t="str">
        <f>VLOOKUP(I215,[1]Presupuesto!$B$11:$C$566,2,0)</f>
        <v>UTILES DE ESCRITORIO, OFICINA Y ENSE¥ANZA</v>
      </c>
      <c r="K215" s="98" t="str">
        <f t="shared" si="20"/>
        <v>Proceso integral de la internacionalización de la Educación Superior</v>
      </c>
      <c r="L215" s="98" t="s">
        <v>393</v>
      </c>
    </row>
    <row r="216" spans="3:12" ht="15.75" thickBot="1">
      <c r="C216" s="215" t="s">
        <v>447</v>
      </c>
      <c r="D216" s="681">
        <v>2</v>
      </c>
      <c r="E216" s="316">
        <v>6</v>
      </c>
      <c r="F216" s="104">
        <f>HLOOKUP(C216,$AH$2:$BU$3,2,0)</f>
        <v>4404.0555000000004</v>
      </c>
      <c r="G216" s="105">
        <f>D216*E216*F216</f>
        <v>52848.666000000005</v>
      </c>
      <c r="H216" s="317" t="s">
        <v>128</v>
      </c>
      <c r="I216" s="318" t="s">
        <v>766</v>
      </c>
      <c r="J216" s="106" t="str">
        <f>VLOOKUP(I216,[1]Presupuesto!$B$11:$C$566,2,0)</f>
        <v>VIATICOS AL EXTERIOR</v>
      </c>
      <c r="K216" s="98" t="s">
        <v>1366</v>
      </c>
      <c r="L216" s="98" t="s">
        <v>393</v>
      </c>
    </row>
    <row r="217" spans="3:12">
      <c r="C217" s="93"/>
      <c r="E217" s="112"/>
      <c r="F217" s="112"/>
      <c r="G217" s="112"/>
      <c r="H217" s="174"/>
      <c r="I217" s="112"/>
      <c r="J217" s="112"/>
      <c r="K217" s="112"/>
    </row>
    <row r="218" spans="3:12" ht="15.75" thickBot="1"/>
    <row r="219" spans="3:12" ht="15.75" thickBot="1">
      <c r="C219" s="29" t="s">
        <v>43</v>
      </c>
      <c r="D219" s="685">
        <f>SUM(G226:G235)</f>
        <v>92146.392000000007</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45" t="s">
        <v>2573</v>
      </c>
      <c r="E222" s="93"/>
      <c r="F222" s="93"/>
      <c r="G222" s="93"/>
      <c r="H222" s="76"/>
      <c r="I222" s="76"/>
      <c r="J222" s="76"/>
      <c r="K222" s="112"/>
    </row>
    <row r="223" spans="3:12" ht="18.75">
      <c r="C223" s="209" t="s">
        <v>1694</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130</v>
      </c>
      <c r="I225" s="128" t="s">
        <v>46</v>
      </c>
      <c r="J225" s="128" t="s">
        <v>131</v>
      </c>
      <c r="K225" s="128" t="s">
        <v>409</v>
      </c>
      <c r="L225" s="128" t="s">
        <v>410</v>
      </c>
    </row>
    <row r="226" spans="3:12">
      <c r="C226" s="311" t="s">
        <v>47</v>
      </c>
      <c r="D226" s="729"/>
      <c r="E226" s="312"/>
      <c r="F226" s="115">
        <v>30000</v>
      </c>
      <c r="G226" s="313">
        <f t="shared" ref="G226:G234" si="21">E226*F226</f>
        <v>0</v>
      </c>
      <c r="H226" s="314"/>
      <c r="I226" s="116" t="s">
        <v>698</v>
      </c>
      <c r="J226" s="116" t="str">
        <f>VLOOKUP(I226,Presupuesto!$B$11:$C$566,2,0)</f>
        <v>SERVICIOS DE CAPACITACION.</v>
      </c>
      <c r="K226" s="306" t="s">
        <v>1366</v>
      </c>
      <c r="L226" s="98" t="s">
        <v>395</v>
      </c>
    </row>
    <row r="227" spans="3:12">
      <c r="C227" s="99" t="s">
        <v>48</v>
      </c>
      <c r="D227" s="730"/>
      <c r="E227" s="200">
        <f>D226</f>
        <v>0</v>
      </c>
      <c r="F227" s="100">
        <v>50</v>
      </c>
      <c r="G227" s="97">
        <f t="shared" si="21"/>
        <v>0</v>
      </c>
      <c r="H227" s="161"/>
      <c r="I227" s="98" t="s">
        <v>716</v>
      </c>
      <c r="J227" s="98" t="str">
        <f>VLOOKUP(I227,Presupuesto!$B$11:$C$566,2,0)</f>
        <v>SERVICIOS DE IMPRENTA PUBLIC.Y REPRODUCCION</v>
      </c>
      <c r="K227" s="98" t="s">
        <v>1366</v>
      </c>
      <c r="L227" s="98" t="s">
        <v>395</v>
      </c>
    </row>
    <row r="228" spans="3:12">
      <c r="C228" s="99" t="s">
        <v>49</v>
      </c>
      <c r="D228" s="730"/>
      <c r="E228" s="200">
        <f>D226</f>
        <v>0</v>
      </c>
      <c r="F228" s="100">
        <v>150</v>
      </c>
      <c r="G228" s="97">
        <f t="shared" si="21"/>
        <v>0</v>
      </c>
      <c r="H228" s="161"/>
      <c r="I228" s="98" t="s">
        <v>791</v>
      </c>
      <c r="J228" s="98" t="str">
        <f>VLOOKUP(I228,Presupuesto!$B$11:$C$566,2,0)</f>
        <v>ALIMENTOS B EBIDAS PARA PERSONAS</v>
      </c>
      <c r="K228" s="98" t="s">
        <v>1366</v>
      </c>
      <c r="L228" s="98" t="s">
        <v>395</v>
      </c>
    </row>
    <row r="229" spans="3:12">
      <c r="C229" s="99" t="s">
        <v>50</v>
      </c>
      <c r="D229" s="730"/>
      <c r="E229" s="151">
        <v>0</v>
      </c>
      <c r="F229" s="118">
        <v>10000</v>
      </c>
      <c r="G229" s="97">
        <f t="shared" si="21"/>
        <v>0</v>
      </c>
      <c r="H229" s="161"/>
      <c r="I229" s="306" t="s">
        <v>299</v>
      </c>
      <c r="J229" s="98" t="str">
        <f>VLOOKUP(I229,Presupuesto!$B$11:$C$566,2,0)</f>
        <v>PASAJES (26100-00)</v>
      </c>
      <c r="K229" s="98" t="s">
        <v>1366</v>
      </c>
      <c r="L229" s="98" t="s">
        <v>395</v>
      </c>
    </row>
    <row r="230" spans="3:12">
      <c r="C230" s="99" t="s">
        <v>416</v>
      </c>
      <c r="D230" s="730"/>
      <c r="E230" s="151">
        <v>0</v>
      </c>
      <c r="F230" s="118">
        <v>250</v>
      </c>
      <c r="G230" s="97">
        <f t="shared" si="21"/>
        <v>0</v>
      </c>
      <c r="H230" s="161"/>
      <c r="I230" s="98" t="s">
        <v>820</v>
      </c>
      <c r="J230" s="98" t="str">
        <f>VLOOKUP(I230,Presupuesto!$B$11:$C$566,2,0)</f>
        <v>PRODUCTOS PAPEL Y CARTON</v>
      </c>
      <c r="K230" s="98" t="str">
        <f t="shared" ref="K230:K235" si="22">$K$226</f>
        <v>Proceso integral de la internacionalización de la Educación Superior</v>
      </c>
      <c r="L230" s="98" t="s">
        <v>395</v>
      </c>
    </row>
    <row r="231" spans="3:12">
      <c r="C231" s="99" t="s">
        <v>51</v>
      </c>
      <c r="D231" s="730"/>
      <c r="E231" s="200">
        <f>(D226*25)/500</f>
        <v>0</v>
      </c>
      <c r="F231" s="100">
        <v>85</v>
      </c>
      <c r="G231" s="97">
        <f t="shared" si="21"/>
        <v>0</v>
      </c>
      <c r="H231" s="161"/>
      <c r="I231" s="98" t="s">
        <v>820</v>
      </c>
      <c r="J231" s="98" t="str">
        <f>VLOOKUP(I231,Presupuesto!$B$11:$C$566,2,0)</f>
        <v>PRODUCTOS PAPEL Y CARTON</v>
      </c>
      <c r="K231" s="98" t="str">
        <f t="shared" si="22"/>
        <v>Proceso integral de la internacionalización de la Educación Superior</v>
      </c>
      <c r="L231" s="98" t="s">
        <v>395</v>
      </c>
    </row>
    <row r="232" spans="3:12">
      <c r="C232" s="99" t="s">
        <v>122</v>
      </c>
      <c r="D232" s="730"/>
      <c r="E232" s="200">
        <f>D226/12</f>
        <v>0</v>
      </c>
      <c r="F232" s="100">
        <v>36</v>
      </c>
      <c r="G232" s="97">
        <f t="shared" si="21"/>
        <v>0</v>
      </c>
      <c r="H232" s="161"/>
      <c r="I232" s="98" t="s">
        <v>941</v>
      </c>
      <c r="J232" s="98" t="str">
        <f>VLOOKUP(I232,Presupuesto!$B$11:$C$566,2,0)</f>
        <v>UTILES DE ESCRITORIO, OFICINA Y ENSE¥ANZA</v>
      </c>
      <c r="K232" s="98" t="str">
        <f t="shared" si="22"/>
        <v>Proceso integral de la internacionalización de la Educación Superior</v>
      </c>
      <c r="L232" s="98" t="s">
        <v>395</v>
      </c>
    </row>
    <row r="233" spans="3:12">
      <c r="C233" s="99" t="s">
        <v>34</v>
      </c>
      <c r="D233" s="730"/>
      <c r="E233" s="200">
        <f>D226/12</f>
        <v>0</v>
      </c>
      <c r="F233" s="100">
        <v>80</v>
      </c>
      <c r="G233" s="97">
        <f t="shared" si="21"/>
        <v>0</v>
      </c>
      <c r="H233" s="161"/>
      <c r="I233" s="98" t="s">
        <v>941</v>
      </c>
      <c r="J233" s="98" t="str">
        <f>VLOOKUP(I233,Presupuesto!$B$11:$C$566,2,0)</f>
        <v>UTILES DE ESCRITORIO, OFICINA Y ENSE¥ANZA</v>
      </c>
      <c r="K233" s="98" t="str">
        <f t="shared" si="22"/>
        <v>Proceso integral de la internacionalización de la Educación Superior</v>
      </c>
      <c r="L233" s="98" t="s">
        <v>395</v>
      </c>
    </row>
    <row r="234" spans="3:12">
      <c r="C234" s="109" t="s">
        <v>52</v>
      </c>
      <c r="D234" s="730"/>
      <c r="E234" s="211">
        <v>0</v>
      </c>
      <c r="F234" s="119">
        <v>25</v>
      </c>
      <c r="G234" s="97">
        <f t="shared" si="21"/>
        <v>0</v>
      </c>
      <c r="H234" s="161"/>
      <c r="I234" s="98" t="s">
        <v>941</v>
      </c>
      <c r="J234" s="98" t="str">
        <f>VLOOKUP(I234,Presupuesto!$B$11:$C$566,2,0)</f>
        <v>UTILES DE ESCRITORIO, OFICINA Y ENSE¥ANZA</v>
      </c>
      <c r="K234" s="98" t="str">
        <f t="shared" si="22"/>
        <v>Proceso integral de la internacionalización de la Educación Superior</v>
      </c>
      <c r="L234" s="98" t="s">
        <v>395</v>
      </c>
    </row>
    <row r="235" spans="3:12" ht="15.75" thickBot="1">
      <c r="C235" s="215" t="s">
        <v>449</v>
      </c>
      <c r="D235" s="216">
        <v>2</v>
      </c>
      <c r="E235" s="316">
        <v>8.5</v>
      </c>
      <c r="F235" s="104">
        <f>HLOOKUP(C235,$AH$2:$BU$3,2,0)</f>
        <v>5420.3760000000002</v>
      </c>
      <c r="G235" s="105">
        <f>D235*E235*F235</f>
        <v>92146.392000000007</v>
      </c>
      <c r="H235" s="317" t="s">
        <v>1683</v>
      </c>
      <c r="I235" s="318" t="s">
        <v>766</v>
      </c>
      <c r="J235" s="106" t="str">
        <f>VLOOKUP(I235,[1]Presupuesto!$B$11:$C$566,2,0)</f>
        <v>VIATICOS AL EXTERIOR</v>
      </c>
      <c r="K235" s="319" t="str">
        <f t="shared" si="22"/>
        <v>Proceso integral de la internacionalización de la Educación Superior</v>
      </c>
      <c r="L235" s="98" t="s">
        <v>395</v>
      </c>
    </row>
    <row r="237" spans="3:12" ht="15.75" thickBot="1"/>
    <row r="238" spans="3:12" ht="15.75" thickBot="1">
      <c r="C238" s="29" t="s">
        <v>43</v>
      </c>
      <c r="D238" s="685">
        <f>SUM(G245:G254)</f>
        <v>10695.833333333334</v>
      </c>
      <c r="E238" s="93"/>
      <c r="F238" s="93"/>
      <c r="G238" s="93"/>
      <c r="H238" s="76"/>
      <c r="I238" s="76"/>
      <c r="J238" s="76"/>
      <c r="K238" s="112"/>
      <c r="L238" s="437"/>
    </row>
    <row r="239" spans="3:12">
      <c r="C239" s="70"/>
      <c r="D239" s="31"/>
      <c r="E239" s="93"/>
      <c r="F239" s="93"/>
      <c r="G239" s="93"/>
      <c r="H239" s="76"/>
      <c r="I239" s="76"/>
      <c r="J239" s="76"/>
      <c r="K239" s="112"/>
      <c r="L239" s="437"/>
    </row>
    <row r="240" spans="3:12">
      <c r="C240" s="70"/>
      <c r="D240" s="31"/>
      <c r="E240" s="93"/>
      <c r="F240" s="93"/>
      <c r="G240" s="93"/>
      <c r="H240" s="76"/>
      <c r="I240" s="76"/>
      <c r="J240" s="76"/>
      <c r="K240" s="112"/>
      <c r="L240" s="437"/>
    </row>
    <row r="241" spans="3:12" ht="15.75">
      <c r="C241" s="202" t="s">
        <v>391</v>
      </c>
      <c r="D241" s="345" t="s">
        <v>2478</v>
      </c>
      <c r="E241" s="93"/>
      <c r="F241" s="93"/>
      <c r="G241" s="93"/>
      <c r="H241" s="76"/>
      <c r="I241" s="76"/>
      <c r="J241" s="76"/>
      <c r="K241" s="112"/>
      <c r="L241" s="437"/>
    </row>
    <row r="242" spans="3:12" ht="18.75">
      <c r="C242" s="209" t="s">
        <v>1725</v>
      </c>
      <c r="D242" s="31"/>
      <c r="E242" s="93"/>
      <c r="F242" s="93"/>
      <c r="G242" s="93"/>
      <c r="H242" s="76"/>
      <c r="I242" s="76"/>
      <c r="J242" s="76"/>
      <c r="K242" s="112"/>
      <c r="L242" s="437"/>
    </row>
    <row r="243" spans="3:12" ht="15.75" thickBot="1">
      <c r="C243" s="70"/>
      <c r="D243" s="31"/>
      <c r="E243" s="93"/>
      <c r="F243" s="93"/>
      <c r="G243" s="93"/>
      <c r="H243" s="76"/>
      <c r="I243" s="76"/>
      <c r="J243" s="76"/>
      <c r="K243" s="112"/>
      <c r="L243" s="437"/>
    </row>
    <row r="244" spans="3:12" ht="30.75" thickBot="1">
      <c r="C244" s="126" t="s">
        <v>44</v>
      </c>
      <c r="D244" s="129" t="s">
        <v>45</v>
      </c>
      <c r="E244" s="128" t="s">
        <v>55</v>
      </c>
      <c r="F244" s="128" t="s">
        <v>57</v>
      </c>
      <c r="G244" s="127" t="s">
        <v>27</v>
      </c>
      <c r="H244" s="133" t="s">
        <v>130</v>
      </c>
      <c r="I244" s="128" t="s">
        <v>46</v>
      </c>
      <c r="J244" s="128" t="s">
        <v>131</v>
      </c>
      <c r="K244" s="128" t="s">
        <v>409</v>
      </c>
      <c r="L244" s="128" t="s">
        <v>410</v>
      </c>
    </row>
    <row r="245" spans="3:12">
      <c r="C245" s="311" t="s">
        <v>47</v>
      </c>
      <c r="D245" s="729">
        <v>50</v>
      </c>
      <c r="E245" s="312"/>
      <c r="F245" s="115">
        <v>30000</v>
      </c>
      <c r="G245" s="313">
        <f t="shared" ref="G245:G253" si="23">E245*F245</f>
        <v>0</v>
      </c>
      <c r="H245" s="314"/>
      <c r="I245" s="116" t="s">
        <v>698</v>
      </c>
      <c r="J245" s="116" t="str">
        <f>VLOOKUP(I245,Presupuesto!$B$11:$C$566,2,0)</f>
        <v>SERVICIOS DE CAPACITACION.</v>
      </c>
      <c r="K245" s="705" t="s">
        <v>1513</v>
      </c>
      <c r="L245" s="98" t="s">
        <v>395</v>
      </c>
    </row>
    <row r="246" spans="3:12">
      <c r="C246" s="99" t="s">
        <v>48</v>
      </c>
      <c r="D246" s="730"/>
      <c r="E246" s="200">
        <f>D245</f>
        <v>50</v>
      </c>
      <c r="F246" s="100">
        <v>50</v>
      </c>
      <c r="G246" s="97">
        <f t="shared" si="23"/>
        <v>2500</v>
      </c>
      <c r="H246" s="161" t="s">
        <v>128</v>
      </c>
      <c r="I246" s="98" t="s">
        <v>716</v>
      </c>
      <c r="J246" s="98" t="str">
        <f>VLOOKUP(I246,Presupuesto!$B$11:$C$566,2,0)</f>
        <v>SERVICIOS DE IMPRENTA PUBLIC.Y REPRODUCCION</v>
      </c>
      <c r="K246" s="687" t="s">
        <v>1513</v>
      </c>
      <c r="L246" s="98" t="s">
        <v>395</v>
      </c>
    </row>
    <row r="247" spans="3:12">
      <c r="C247" s="99" t="s">
        <v>49</v>
      </c>
      <c r="D247" s="730"/>
      <c r="E247" s="200">
        <f>D245</f>
        <v>50</v>
      </c>
      <c r="F247" s="100">
        <v>150</v>
      </c>
      <c r="G247" s="97">
        <f t="shared" si="23"/>
        <v>7500</v>
      </c>
      <c r="H247" s="161" t="s">
        <v>128</v>
      </c>
      <c r="I247" s="98" t="s">
        <v>791</v>
      </c>
      <c r="J247" s="98" t="str">
        <f>VLOOKUP(I247,Presupuesto!$B$11:$C$566,2,0)</f>
        <v>ALIMENTOS B EBIDAS PARA PERSONAS</v>
      </c>
      <c r="K247" s="687" t="s">
        <v>1513</v>
      </c>
      <c r="L247" s="98" t="s">
        <v>395</v>
      </c>
    </row>
    <row r="248" spans="3:12">
      <c r="C248" s="99" t="s">
        <v>50</v>
      </c>
      <c r="D248" s="730"/>
      <c r="E248" s="151">
        <v>0</v>
      </c>
      <c r="F248" s="118">
        <v>10000</v>
      </c>
      <c r="G248" s="97">
        <f t="shared" si="23"/>
        <v>0</v>
      </c>
      <c r="H248" s="161"/>
      <c r="I248" s="306" t="s">
        <v>299</v>
      </c>
      <c r="J248" s="98" t="str">
        <f>VLOOKUP(I248,Presupuesto!$B$11:$C$566,2,0)</f>
        <v>PASAJES (26100-00)</v>
      </c>
      <c r="K248" s="687" t="s">
        <v>1513</v>
      </c>
      <c r="L248" s="98" t="s">
        <v>395</v>
      </c>
    </row>
    <row r="249" spans="3:12">
      <c r="C249" s="99" t="s">
        <v>416</v>
      </c>
      <c r="D249" s="730"/>
      <c r="E249" s="151">
        <v>0</v>
      </c>
      <c r="F249" s="118">
        <v>250</v>
      </c>
      <c r="G249" s="97">
        <f t="shared" si="23"/>
        <v>0</v>
      </c>
      <c r="H249" s="161"/>
      <c r="I249" s="98" t="s">
        <v>820</v>
      </c>
      <c r="J249" s="98" t="str">
        <f>VLOOKUP(I249,Presupuesto!$B$11:$C$566,2,0)</f>
        <v>PRODUCTOS PAPEL Y CARTON</v>
      </c>
      <c r="K249" s="687" t="s">
        <v>1513</v>
      </c>
      <c r="L249" s="98" t="s">
        <v>395</v>
      </c>
    </row>
    <row r="250" spans="3:12">
      <c r="C250" s="99" t="s">
        <v>51</v>
      </c>
      <c r="D250" s="730"/>
      <c r="E250" s="200">
        <f>(D245*25)/500</f>
        <v>2.5</v>
      </c>
      <c r="F250" s="100">
        <v>85</v>
      </c>
      <c r="G250" s="97">
        <f t="shared" si="23"/>
        <v>212.5</v>
      </c>
      <c r="H250" s="161" t="s">
        <v>128</v>
      </c>
      <c r="I250" s="98" t="s">
        <v>820</v>
      </c>
      <c r="J250" s="98" t="str">
        <f>VLOOKUP(I250,Presupuesto!$B$11:$C$566,2,0)</f>
        <v>PRODUCTOS PAPEL Y CARTON</v>
      </c>
      <c r="K250" s="687" t="s">
        <v>1513</v>
      </c>
      <c r="L250" s="98" t="s">
        <v>395</v>
      </c>
    </row>
    <row r="251" spans="3:12">
      <c r="C251" s="99" t="s">
        <v>122</v>
      </c>
      <c r="D251" s="730"/>
      <c r="E251" s="200">
        <f>D245/12</f>
        <v>4.166666666666667</v>
      </c>
      <c r="F251" s="100">
        <v>36</v>
      </c>
      <c r="G251" s="97">
        <f t="shared" si="23"/>
        <v>150</v>
      </c>
      <c r="H251" s="161" t="s">
        <v>128</v>
      </c>
      <c r="I251" s="98" t="s">
        <v>941</v>
      </c>
      <c r="J251" s="98" t="str">
        <f>VLOOKUP(I251,Presupuesto!$B$11:$C$566,2,0)</f>
        <v>UTILES DE ESCRITORIO, OFICINA Y ENSE¥ANZA</v>
      </c>
      <c r="K251" s="687" t="s">
        <v>1513</v>
      </c>
      <c r="L251" s="98" t="s">
        <v>395</v>
      </c>
    </row>
    <row r="252" spans="3:12">
      <c r="C252" s="99" t="s">
        <v>34</v>
      </c>
      <c r="D252" s="730"/>
      <c r="E252" s="200">
        <f>D245/12</f>
        <v>4.166666666666667</v>
      </c>
      <c r="F252" s="100">
        <v>80</v>
      </c>
      <c r="G252" s="97">
        <f t="shared" si="23"/>
        <v>333.33333333333337</v>
      </c>
      <c r="H252" s="161" t="s">
        <v>128</v>
      </c>
      <c r="I252" s="98" t="s">
        <v>941</v>
      </c>
      <c r="J252" s="98" t="str">
        <f>VLOOKUP(I252,Presupuesto!$B$11:$C$566,2,0)</f>
        <v>UTILES DE ESCRITORIO, OFICINA Y ENSE¥ANZA</v>
      </c>
      <c r="K252" s="687" t="s">
        <v>1513</v>
      </c>
      <c r="L252" s="98" t="s">
        <v>395</v>
      </c>
    </row>
    <row r="253" spans="3:12">
      <c r="C253" s="109" t="s">
        <v>52</v>
      </c>
      <c r="D253" s="730"/>
      <c r="E253" s="211">
        <v>0</v>
      </c>
      <c r="F253" s="119">
        <v>25</v>
      </c>
      <c r="G253" s="97">
        <f t="shared" si="23"/>
        <v>0</v>
      </c>
      <c r="H253" s="161"/>
      <c r="I253" s="98" t="s">
        <v>941</v>
      </c>
      <c r="J253" s="98" t="str">
        <f>VLOOKUP(I253,Presupuesto!$B$11:$C$566,2,0)</f>
        <v>UTILES DE ESCRITORIO, OFICINA Y ENSE¥ANZA</v>
      </c>
      <c r="K253" s="687" t="s">
        <v>1513</v>
      </c>
      <c r="L253" s="98" t="s">
        <v>395</v>
      </c>
    </row>
    <row r="254" spans="3:12" ht="15.75" thickBot="1">
      <c r="C254" s="215" t="s">
        <v>449</v>
      </c>
      <c r="D254" s="216"/>
      <c r="E254" s="316">
        <v>8.5</v>
      </c>
      <c r="F254" s="104">
        <f>HLOOKUP(C254,$AH$2:$BU$3,2,0)</f>
        <v>5420.3760000000002</v>
      </c>
      <c r="G254" s="105">
        <f>D254*E254*F254</f>
        <v>0</v>
      </c>
      <c r="H254" s="317"/>
      <c r="I254" s="318" t="s">
        <v>300</v>
      </c>
      <c r="J254" s="106" t="str">
        <f>VLOOKUP(I254,Presupuesto!$B$11:$C$566,2,0)</f>
        <v>VIATICOS (26200-00)</v>
      </c>
      <c r="K254" s="706" t="s">
        <v>1513</v>
      </c>
      <c r="L254" s="98" t="s">
        <v>395</v>
      </c>
    </row>
  </sheetData>
  <protectedRanges>
    <protectedRange password="DE9D" sqref="K17" name="bloqueo_1"/>
    <protectedRange password="DE9D" sqref="K36" name="bloqueo_2"/>
    <protectedRange password="DE9D" sqref="D54:F64 H54:I64 K54:L64" name="bloqueo_3"/>
    <protectedRange password="DE9D" sqref="K74" name="bloqueo_4"/>
    <protectedRange password="DE9D" sqref="K93" name="bloqueo_5"/>
    <protectedRange password="DE9D" sqref="K112" name="bloqueo_6"/>
    <protectedRange password="DE9D" sqref="K131" name="bloqueo_7"/>
    <protectedRange password="DE9D" sqref="K150" name="bloqueo_8"/>
    <protectedRange password="DE9D" sqref="K207" name="bloqueo_10"/>
  </protectedRanges>
  <mergeCells count="13">
    <mergeCell ref="D245:D253"/>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7">
    <dataValidation type="list" allowBlank="1" showInputMessage="1" showErrorMessage="1" sqref="C235 C26 C45 C64 C83 C102 C121 C140 C159 C197 C178 C216 C254">
      <formula1>$AH$2:$BU$2</formula1>
    </dataValidation>
    <dataValidation type="list" allowBlank="1" showInputMessage="1" showErrorMessage="1" errorTitle="¡Ingreso Inválido!" error="Seleccione una opción de la lista" promptTitle="Mes Requerido" prompt="Seleccione el mes en el que requiere el recurso." sqref="L207:L216 L17:L26 L36:L45 L55:L64 L74:L83 L93:L102 L112:L121 L131:L140 L150:L159 L188:L197 L169:L178 L226:L235 L245:L254">
      <formula1>$U$2:$AF$2</formula1>
    </dataValidation>
    <dataValidation type="list" allowBlank="1" showInputMessage="1" showErrorMessage="1" errorTitle="¡Ingreso no valido!" error="Favor ingrese un elemento de la lista." promptTitle="Tipo de Presupuesto" prompt="Seleccione una opción de la lista." sqref="H226:H235 H17:H26 H36:H45 H55:H64 H74:H83 H93:H102 H112:H121 H131:H140 H150:H159 H188:H197 H169:H178 H207:H216 H245:H254">
      <formula1>$S$2:$T$2</formula1>
    </dataValidation>
    <dataValidation type="list" allowBlank="1" showInputMessage="1" showErrorMessage="1" errorTitle="¡Ingreso Inválido!" error="Verifique el valor ingresado.&#10;" sqref="I188:I197 I17:I26 I36:I45 I55:I64 I74:I83 I93:I102 I112:I121 I131:I140 I150:I159 I245:I254 I169:I178 I207:I216 I226:I235">
      <formula1>$A$1:$UI$1</formula1>
    </dataValidation>
    <dataValidation type="list" allowBlank="1" showInputMessage="1" showErrorMessage="1" sqref="K208:K216 K18:K26 K37:K45 K56:K64 K75:K83 K94:K102 K113:K121 K132:K140 K151:K159 K226:K235 K169:K178 K188:K197">
      <formula1>$A$2:$P$2</formula1>
    </dataValidation>
    <dataValidation type="list" allowBlank="1" showInputMessage="1" showErrorMessage="1" errorTitle="¡Ingreso Inválido!" error="Seleccione una opción de la lista." promptTitle="Dimensión Estratégica" prompt="Seleccione una opción de la lista." sqref="K207 K17 K36 K55 K74 K93 K112 K131 K150">
      <formula1>$A$2:$Q$2</formula1>
    </dataValidation>
    <dataValidation type="list" allowBlank="1" showInputMessage="1" showErrorMessage="1" errorTitle="¡Ingreso Inválido!" error="Seleccione una opción de la lista." promptTitle="Dimensión Estratégica" prompt="Seleccione una opción de la lista." sqref="K245:K254">
      <formula1>$A$2:$P$2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A4" zoomScale="84" zoomScaleNormal="84" workbookViewId="0">
      <selection activeCell="F24" sqref="F2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c r="BZ3" s="290">
        <v>43674.39</v>
      </c>
      <c r="CA3" s="290">
        <v>39703.99</v>
      </c>
      <c r="CB3" s="290">
        <v>35733.589999999997</v>
      </c>
      <c r="CC3" s="290">
        <v>31763.19</v>
      </c>
      <c r="CD3" s="290">
        <v>29777.99</v>
      </c>
      <c r="CE3" s="290">
        <v>27792.79</v>
      </c>
      <c r="CF3" s="290">
        <v>18859.39</v>
      </c>
      <c r="CG3" s="290">
        <v>17866.8</v>
      </c>
      <c r="CH3" s="290">
        <v>13896.4</v>
      </c>
      <c r="CI3" s="290">
        <v>15004.09</v>
      </c>
      <c r="CJ3" s="290">
        <v>13238.9</v>
      </c>
      <c r="CK3" s="290">
        <v>12356.31</v>
      </c>
      <c r="CL3" s="290">
        <v>463.22</v>
      </c>
      <c r="CM3" s="290">
        <v>2007.3</v>
      </c>
    </row>
    <row r="5" spans="1:555" ht="52.5">
      <c r="C5" s="195" t="s">
        <v>127</v>
      </c>
      <c r="D5" s="434">
        <f>SUMIF(C:C,$C$10,D:D)</f>
        <v>6277500</v>
      </c>
      <c r="CA5" s="290"/>
    </row>
    <row r="6" spans="1:555">
      <c r="CA6" s="290"/>
    </row>
    <row r="7" spans="1:555">
      <c r="CA7" s="290"/>
    </row>
    <row r="8" spans="1:555">
      <c r="C8" s="70" t="s">
        <v>54</v>
      </c>
      <c r="D8" s="79"/>
      <c r="E8" s="70"/>
      <c r="F8" s="70"/>
      <c r="G8" s="70"/>
      <c r="H8" s="79"/>
      <c r="I8" s="70"/>
      <c r="J8" s="70"/>
      <c r="CA8" s="290"/>
    </row>
    <row r="9" spans="1:555" ht="15.75" thickBot="1">
      <c r="C9" s="94"/>
      <c r="D9" s="79"/>
      <c r="E9" s="94"/>
      <c r="F9" s="94"/>
      <c r="G9" s="94"/>
      <c r="H9" s="79"/>
      <c r="I9" s="94"/>
      <c r="J9" s="121"/>
      <c r="CA9" s="290"/>
    </row>
    <row r="10" spans="1:555" ht="15.75" thickBot="1">
      <c r="C10" s="69" t="s">
        <v>43</v>
      </c>
      <c r="D10" s="30">
        <f>SUM(G17:G67)</f>
        <v>4050000</v>
      </c>
      <c r="E10" s="93"/>
      <c r="F10" s="93"/>
      <c r="G10" s="93"/>
      <c r="H10" s="76"/>
      <c r="I10" s="76"/>
      <c r="J10" s="76"/>
      <c r="K10" s="153"/>
      <c r="CA10" s="290"/>
    </row>
    <row r="11" spans="1:555">
      <c r="B11" s="177"/>
      <c r="D11" s="31"/>
      <c r="E11" s="93"/>
      <c r="F11" s="93"/>
      <c r="G11" s="93"/>
      <c r="H11" s="76"/>
      <c r="I11" s="76"/>
      <c r="J11" s="76"/>
      <c r="K11" s="153"/>
      <c r="CA11" s="290"/>
    </row>
    <row r="12" spans="1:555">
      <c r="B12" s="177"/>
      <c r="D12" s="31"/>
      <c r="E12" s="93"/>
      <c r="F12" s="93"/>
      <c r="G12" s="93"/>
      <c r="H12" s="76"/>
      <c r="I12" s="76"/>
      <c r="J12" s="76"/>
      <c r="K12" s="153"/>
      <c r="CA12" s="290"/>
    </row>
    <row r="13" spans="1:555" ht="15.75">
      <c r="C13" s="202" t="s">
        <v>391</v>
      </c>
      <c r="D13" s="345" t="s">
        <v>2517</v>
      </c>
      <c r="E13" s="93"/>
      <c r="F13" s="93"/>
      <c r="G13" s="93"/>
      <c r="H13" s="76"/>
      <c r="I13" s="76"/>
      <c r="J13" s="76"/>
      <c r="K13" s="153"/>
      <c r="L13" s="437"/>
      <c r="CA13" s="290"/>
    </row>
    <row r="14" spans="1:555" ht="18.75">
      <c r="C14" s="209" t="s">
        <v>2299</v>
      </c>
      <c r="D14" s="31"/>
      <c r="E14" s="93"/>
      <c r="F14" s="93"/>
      <c r="G14" s="93"/>
      <c r="H14" s="76"/>
      <c r="I14" s="76"/>
      <c r="J14" s="76"/>
      <c r="K14" s="153"/>
      <c r="L14" s="437"/>
      <c r="CA14" s="290"/>
    </row>
    <row r="15" spans="1:555" ht="15.75" thickBot="1">
      <c r="C15" s="177"/>
      <c r="D15" s="31"/>
      <c r="E15" s="93"/>
      <c r="F15" s="93"/>
      <c r="G15" s="93"/>
      <c r="H15" s="76"/>
      <c r="I15" s="76"/>
      <c r="J15" s="76"/>
      <c r="K15" s="153"/>
      <c r="L15" s="437"/>
      <c r="CA15" s="290"/>
    </row>
    <row r="16" spans="1:555" ht="30.75" thickBot="1">
      <c r="C16" s="134" t="s">
        <v>44</v>
      </c>
      <c r="D16" s="138" t="s">
        <v>55</v>
      </c>
      <c r="E16" s="170" t="s">
        <v>56</v>
      </c>
      <c r="F16" s="138" t="s">
        <v>57</v>
      </c>
      <c r="G16" s="135" t="s">
        <v>27</v>
      </c>
      <c r="H16" s="133" t="s">
        <v>130</v>
      </c>
      <c r="I16" s="136" t="s">
        <v>46</v>
      </c>
      <c r="J16" s="136" t="s">
        <v>131</v>
      </c>
      <c r="K16" s="136" t="s">
        <v>409</v>
      </c>
      <c r="L16" s="136" t="s">
        <v>410</v>
      </c>
      <c r="CA16" s="290"/>
    </row>
    <row r="17" spans="3:79" ht="15.75" thickBot="1">
      <c r="C17" s="137" t="s">
        <v>481</v>
      </c>
      <c r="D17" s="199"/>
      <c r="E17" s="152">
        <v>12</v>
      </c>
      <c r="F17" s="291">
        <f>HLOOKUP($C17,$BZ$2:$CM$3,2,0)</f>
        <v>43674.39</v>
      </c>
      <c r="G17" s="113">
        <f>D17*E17*F17</f>
        <v>0</v>
      </c>
      <c r="H17" s="166"/>
      <c r="I17" s="114" t="s">
        <v>495</v>
      </c>
      <c r="J17" s="114" t="str">
        <f>VLOOKUP(I17,[1]Presupuesto!$B$11:$C$565,2,0)</f>
        <v>SUELDOS Y SALARIOS PERMANENTES</v>
      </c>
      <c r="K17" s="217" t="s">
        <v>1513</v>
      </c>
      <c r="L17" s="98" t="s">
        <v>393</v>
      </c>
      <c r="CA17" s="290"/>
    </row>
    <row r="18" spans="3:79">
      <c r="C18" s="171" t="s">
        <v>58</v>
      </c>
      <c r="D18" s="163"/>
      <c r="E18" s="154">
        <v>0</v>
      </c>
      <c r="F18" s="100">
        <f>IF(E17=0,"",(G17/E17)/12*E17)</f>
        <v>0</v>
      </c>
      <c r="G18" s="97">
        <f>F18</f>
        <v>0</v>
      </c>
      <c r="H18" s="164"/>
      <c r="I18" s="116" t="s">
        <v>515</v>
      </c>
      <c r="J18" s="116" t="str">
        <f>VLOOKUP(I18,[1]Presupuesto!$B$11:$C$565,2,0)</f>
        <v>AGUINALDO Y DECIMO CUARTO MES</v>
      </c>
      <c r="K18" s="98" t="str">
        <f t="shared" ref="K18:K67" si="0">$K$17</f>
        <v>Gestión Tecnologías de Información y Comunicación</v>
      </c>
      <c r="L18" s="98" t="s">
        <v>411</v>
      </c>
      <c r="CA18" s="290"/>
    </row>
    <row r="19" spans="3:79" ht="15.75" thickBot="1">
      <c r="C19" s="172" t="s">
        <v>59</v>
      </c>
      <c r="D19" s="163"/>
      <c r="E19" s="154">
        <v>0</v>
      </c>
      <c r="F19" s="117">
        <f>IF(E17&lt;6,"",((E17-6)/12)*(G17/E17))</f>
        <v>0</v>
      </c>
      <c r="G19" s="97">
        <f>F19</f>
        <v>0</v>
      </c>
      <c r="H19" s="164"/>
      <c r="I19" s="101" t="s">
        <v>518</v>
      </c>
      <c r="J19" s="101" t="str">
        <f>VLOOKUP(I19,[1]Presupuesto!$B$11:$C$565,2,0)</f>
        <v>DECIMOCUARTO MES</v>
      </c>
      <c r="K19" s="98" t="str">
        <f t="shared" si="0"/>
        <v>Gestión Tecnologías de Información y Comunicación</v>
      </c>
      <c r="L19" s="98" t="s">
        <v>394</v>
      </c>
      <c r="CA19" s="290"/>
    </row>
    <row r="20" spans="3:79" ht="15.75" thickBot="1">
      <c r="C20" s="137" t="s">
        <v>482</v>
      </c>
      <c r="D20" s="199"/>
      <c r="E20" s="152">
        <v>12</v>
      </c>
      <c r="F20" s="291">
        <f>HLOOKUP($C20,$BZ$2:$CM$3,2,0)</f>
        <v>39703.99</v>
      </c>
      <c r="G20" s="113">
        <f>D20*E20*F20</f>
        <v>0</v>
      </c>
      <c r="H20" s="166"/>
      <c r="I20" s="114" t="s">
        <v>495</v>
      </c>
      <c r="J20" s="114" t="str">
        <f>VLOOKUP(I20,[1]Presupuesto!$B$11:$C$565,2,0)</f>
        <v>SUELDOS Y SALARIOS PERMANENTES</v>
      </c>
      <c r="K20" s="98" t="str">
        <f t="shared" si="0"/>
        <v>Gestión Tecnologías de Información y Comunicación</v>
      </c>
      <c r="L20" s="98" t="s">
        <v>394</v>
      </c>
    </row>
    <row r="21" spans="3:79">
      <c r="C21" s="171" t="s">
        <v>58</v>
      </c>
      <c r="D21" s="163"/>
      <c r="E21" s="154">
        <v>0</v>
      </c>
      <c r="F21" s="100">
        <f>IF(E20=0,"",(G20/E20)/12*E20)</f>
        <v>0</v>
      </c>
      <c r="G21" s="97">
        <f>F21</f>
        <v>0</v>
      </c>
      <c r="H21" s="164"/>
      <c r="I21" s="116" t="s">
        <v>515</v>
      </c>
      <c r="J21" s="116" t="str">
        <f>VLOOKUP(I21,[1]Presupuesto!$B$11:$C$565,2,0)</f>
        <v>AGUINALDO Y DECIMO CUARTO MES</v>
      </c>
      <c r="K21" s="98" t="str">
        <f t="shared" si="0"/>
        <v>Gestión Tecnologías de Información y Comunicación</v>
      </c>
      <c r="L21" s="98" t="s">
        <v>394</v>
      </c>
    </row>
    <row r="22" spans="3:79" ht="15.75" thickBot="1">
      <c r="C22" s="172" t="s">
        <v>59</v>
      </c>
      <c r="D22" s="163"/>
      <c r="E22" s="154">
        <v>0</v>
      </c>
      <c r="F22" s="117">
        <f>IF(E20&lt;6,"",((E20-6)/12)*(G20/E20))</f>
        <v>0</v>
      </c>
      <c r="G22" s="97">
        <f>F22</f>
        <v>0</v>
      </c>
      <c r="H22" s="164"/>
      <c r="I22" s="101" t="s">
        <v>518</v>
      </c>
      <c r="J22" s="101" t="str">
        <f>VLOOKUP(I22,[1]Presupuesto!$B$11:$C$565,2,0)</f>
        <v>DECIMOCUARTO MES</v>
      </c>
      <c r="K22" s="98" t="str">
        <f t="shared" si="0"/>
        <v>Gestión Tecnologías de Información y Comunicación</v>
      </c>
      <c r="L22" s="98" t="s">
        <v>394</v>
      </c>
    </row>
    <row r="23" spans="3:79" ht="15.75" thickBot="1">
      <c r="C23" s="137" t="s">
        <v>483</v>
      </c>
      <c r="D23" s="199"/>
      <c r="E23" s="152">
        <v>12</v>
      </c>
      <c r="F23" s="291">
        <f>HLOOKUP($C23,$BZ$2:$CM$3,2,0)</f>
        <v>35733.589999999997</v>
      </c>
      <c r="G23" s="113">
        <f>D23*E23*F23</f>
        <v>0</v>
      </c>
      <c r="H23" s="166"/>
      <c r="I23" s="114" t="s">
        <v>495</v>
      </c>
      <c r="J23" s="114" t="str">
        <f>VLOOKUP(I23,[1]Presupuesto!$B$11:$C$565,2,0)</f>
        <v>SUELDOS Y SALARIOS PERMANENTES</v>
      </c>
      <c r="K23" s="98" t="str">
        <f t="shared" si="0"/>
        <v>Gestión Tecnologías de Información y Comunicación</v>
      </c>
      <c r="L23" s="98" t="s">
        <v>394</v>
      </c>
    </row>
    <row r="24" spans="3:79">
      <c r="C24" s="171" t="s">
        <v>58</v>
      </c>
      <c r="D24" s="163"/>
      <c r="E24" s="154">
        <v>0</v>
      </c>
      <c r="F24" s="100">
        <f>IF(E23=0,"",(G23/E23)/12*E23)</f>
        <v>0</v>
      </c>
      <c r="G24" s="97">
        <f>F24</f>
        <v>0</v>
      </c>
      <c r="H24" s="164"/>
      <c r="I24" s="116" t="s">
        <v>515</v>
      </c>
      <c r="J24" s="116" t="str">
        <f>VLOOKUP(I24,[1]Presupuesto!$B$11:$C$565,2,0)</f>
        <v>AGUINALDO Y DECIMO CUARTO MES</v>
      </c>
      <c r="K24" s="98" t="str">
        <f t="shared" si="0"/>
        <v>Gestión Tecnologías de Información y Comunicación</v>
      </c>
      <c r="L24" s="98" t="s">
        <v>394</v>
      </c>
    </row>
    <row r="25" spans="3:79" ht="15.75" thickBot="1">
      <c r="C25" s="172" t="s">
        <v>59</v>
      </c>
      <c r="D25" s="163"/>
      <c r="E25" s="154">
        <v>0</v>
      </c>
      <c r="F25" s="117">
        <f>IF(E23&lt;6,"",((E23-6)/12)*(G23/E23))</f>
        <v>0</v>
      </c>
      <c r="G25" s="97">
        <f>F25</f>
        <v>0</v>
      </c>
      <c r="H25" s="164"/>
      <c r="I25" s="101" t="s">
        <v>518</v>
      </c>
      <c r="J25" s="101" t="str">
        <f>VLOOKUP(I25,[1]Presupuesto!$B$11:$C$565,2,0)</f>
        <v>DECIMOCUARTO MES</v>
      </c>
      <c r="K25" s="98" t="str">
        <f t="shared" si="0"/>
        <v>Gestión Tecnologías de Información y Comunicación</v>
      </c>
      <c r="L25" s="98" t="s">
        <v>394</v>
      </c>
    </row>
    <row r="26" spans="3:79" ht="15.75" thickBot="1">
      <c r="C26" s="137" t="s">
        <v>484</v>
      </c>
      <c r="D26" s="199"/>
      <c r="E26" s="152">
        <v>12</v>
      </c>
      <c r="F26" s="291">
        <f>HLOOKUP($C26,$BZ$2:$CM$3,2,0)</f>
        <v>31763.19</v>
      </c>
      <c r="G26" s="113">
        <f>D26*E26*F26</f>
        <v>0</v>
      </c>
      <c r="H26" s="166"/>
      <c r="I26" s="114" t="s">
        <v>495</v>
      </c>
      <c r="J26" s="114" t="str">
        <f>VLOOKUP(I26,[1]Presupuesto!$B$11:$C$565,2,0)</f>
        <v>SUELDOS Y SALARIOS PERMANENTES</v>
      </c>
      <c r="K26" s="98" t="str">
        <f t="shared" si="0"/>
        <v>Gestión Tecnologías de Información y Comunicación</v>
      </c>
      <c r="L26" s="98" t="s">
        <v>394</v>
      </c>
    </row>
    <row r="27" spans="3:79">
      <c r="C27" s="171" t="s">
        <v>58</v>
      </c>
      <c r="D27" s="163"/>
      <c r="E27" s="154">
        <v>0</v>
      </c>
      <c r="F27" s="100">
        <f>IF(E26=0,"",(G26/E26)/12*E26)</f>
        <v>0</v>
      </c>
      <c r="G27" s="97">
        <f>F27</f>
        <v>0</v>
      </c>
      <c r="H27" s="164"/>
      <c r="I27" s="116" t="s">
        <v>515</v>
      </c>
      <c r="J27" s="116" t="str">
        <f>VLOOKUP(I27,[1]Presupuesto!$B$11:$C$565,2,0)</f>
        <v>AGUINALDO Y DECIMO CUARTO MES</v>
      </c>
      <c r="K27" s="98" t="str">
        <f t="shared" si="0"/>
        <v>Gestión Tecnologías de Información y Comunicación</v>
      </c>
      <c r="L27" s="98" t="s">
        <v>394</v>
      </c>
    </row>
    <row r="28" spans="3:79" ht="15.75" thickBot="1">
      <c r="C28" s="172" t="s">
        <v>59</v>
      </c>
      <c r="D28" s="163"/>
      <c r="E28" s="154">
        <v>0</v>
      </c>
      <c r="F28" s="117">
        <f>IF(E26&lt;6,"",((E26-6)/12)*(G26/E26))</f>
        <v>0</v>
      </c>
      <c r="G28" s="97">
        <f>F28</f>
        <v>0</v>
      </c>
      <c r="H28" s="164"/>
      <c r="I28" s="101" t="s">
        <v>518</v>
      </c>
      <c r="J28" s="101" t="str">
        <f>VLOOKUP(I28,[1]Presupuesto!$B$11:$C$565,2,0)</f>
        <v>DECIMOCUARTO MES</v>
      </c>
      <c r="K28" s="98" t="str">
        <f t="shared" si="0"/>
        <v>Gestión Tecnologías de Información y Comunicación</v>
      </c>
      <c r="L28" s="98" t="s">
        <v>394</v>
      </c>
    </row>
    <row r="29" spans="3:79" ht="15.75" thickBot="1">
      <c r="C29" s="137" t="s">
        <v>485</v>
      </c>
      <c r="D29" s="199"/>
      <c r="E29" s="152">
        <v>12</v>
      </c>
      <c r="F29" s="291">
        <f>HLOOKUP($C29,$BZ$2:$CM$3,2,0)</f>
        <v>29777.99</v>
      </c>
      <c r="G29" s="113">
        <f>D29*E29*F29</f>
        <v>0</v>
      </c>
      <c r="H29" s="166"/>
      <c r="I29" s="114" t="s">
        <v>495</v>
      </c>
      <c r="J29" s="114" t="str">
        <f>VLOOKUP(I29,[1]Presupuesto!$B$11:$C$565,2,0)</f>
        <v>SUELDOS Y SALARIOS PERMANENTES</v>
      </c>
      <c r="K29" s="98" t="str">
        <f t="shared" si="0"/>
        <v>Gestión Tecnologías de Información y Comunicación</v>
      </c>
      <c r="L29" s="98" t="s">
        <v>394</v>
      </c>
    </row>
    <row r="30" spans="3:79">
      <c r="C30" s="171" t="s">
        <v>58</v>
      </c>
      <c r="D30" s="163"/>
      <c r="E30" s="154">
        <v>0</v>
      </c>
      <c r="F30" s="100">
        <f>IF(E29=0,"",(G29/E29)/12*E29)</f>
        <v>0</v>
      </c>
      <c r="G30" s="97">
        <f>F30</f>
        <v>0</v>
      </c>
      <c r="H30" s="164"/>
      <c r="I30" s="116" t="s">
        <v>515</v>
      </c>
      <c r="J30" s="116" t="str">
        <f>VLOOKUP(I30,[1]Presupuesto!$B$11:$C$565,2,0)</f>
        <v>AGUINALDO Y DECIMO CUARTO MES</v>
      </c>
      <c r="K30" s="98" t="str">
        <f t="shared" si="0"/>
        <v>Gestión Tecnologías de Información y Comunicación</v>
      </c>
      <c r="L30" s="98" t="s">
        <v>394</v>
      </c>
    </row>
    <row r="31" spans="3:79" ht="15.75" thickBot="1">
      <c r="C31" s="172" t="s">
        <v>59</v>
      </c>
      <c r="D31" s="163"/>
      <c r="E31" s="154">
        <v>0</v>
      </c>
      <c r="F31" s="117">
        <f>IF(E29&lt;6,"",((E29-6)/12)*(G29/E29))</f>
        <v>0</v>
      </c>
      <c r="G31" s="97">
        <f>F31</f>
        <v>0</v>
      </c>
      <c r="H31" s="164"/>
      <c r="I31" s="101" t="s">
        <v>518</v>
      </c>
      <c r="J31" s="101" t="str">
        <f>VLOOKUP(I31,[1]Presupuesto!$B$11:$C$565,2,0)</f>
        <v>DECIMOCUARTO MES</v>
      </c>
      <c r="K31" s="98" t="str">
        <f t="shared" si="0"/>
        <v>Gestión Tecnologías de Información y Comunicación</v>
      </c>
      <c r="L31" s="98" t="s">
        <v>394</v>
      </c>
    </row>
    <row r="32" spans="3:79" ht="15.75" thickBot="1">
      <c r="C32" s="137" t="s">
        <v>486</v>
      </c>
      <c r="D32" s="199"/>
      <c r="E32" s="152">
        <v>12</v>
      </c>
      <c r="F32" s="291">
        <f>HLOOKUP($C32,$BZ$2:$CM$3,2,0)</f>
        <v>27792.79</v>
      </c>
      <c r="G32" s="113">
        <f>D32*E32*F32</f>
        <v>0</v>
      </c>
      <c r="H32" s="166"/>
      <c r="I32" s="114" t="s">
        <v>495</v>
      </c>
      <c r="J32" s="114" t="str">
        <f>VLOOKUP(I32,[1]Presupuesto!$B$11:$C$565,2,0)</f>
        <v>SUELDOS Y SALARIOS PERMANENTES</v>
      </c>
      <c r="K32" s="98" t="str">
        <f t="shared" si="0"/>
        <v>Gestión Tecnologías de Información y Comunicación</v>
      </c>
      <c r="L32" s="98" t="s">
        <v>394</v>
      </c>
    </row>
    <row r="33" spans="3:12">
      <c r="C33" s="171" t="s">
        <v>58</v>
      </c>
      <c r="D33" s="163"/>
      <c r="E33" s="154">
        <v>0</v>
      </c>
      <c r="F33" s="100">
        <f>IF(E32=0,"",(G32/E32)/12*E32)</f>
        <v>0</v>
      </c>
      <c r="G33" s="97">
        <f>F33</f>
        <v>0</v>
      </c>
      <c r="H33" s="164"/>
      <c r="I33" s="116" t="s">
        <v>515</v>
      </c>
      <c r="J33" s="116" t="str">
        <f>VLOOKUP(I33,[1]Presupuesto!$B$11:$C$565,2,0)</f>
        <v>AGUINALDO Y DECIMO CUARTO MES</v>
      </c>
      <c r="K33" s="98" t="str">
        <f t="shared" si="0"/>
        <v>Gestión Tecnologías de Información y Comunicación</v>
      </c>
      <c r="L33" s="98" t="s">
        <v>394</v>
      </c>
    </row>
    <row r="34" spans="3:12" ht="15.75" thickBot="1">
      <c r="C34" s="172" t="s">
        <v>59</v>
      </c>
      <c r="D34" s="163"/>
      <c r="E34" s="154">
        <v>0</v>
      </c>
      <c r="F34" s="117">
        <f>IF(E32&lt;6,"",((E32-6)/12)*(G32/E32))</f>
        <v>0</v>
      </c>
      <c r="G34" s="97">
        <f>F34</f>
        <v>0</v>
      </c>
      <c r="H34" s="164"/>
      <c r="I34" s="101" t="s">
        <v>518</v>
      </c>
      <c r="J34" s="101" t="str">
        <f>VLOOKUP(I34,[1]Presupuesto!$B$11:$C$565,2,0)</f>
        <v>DECIMOCUARTO MES</v>
      </c>
      <c r="K34" s="98" t="str">
        <f t="shared" si="0"/>
        <v>Gestión Tecnologías de Información y Comunicación</v>
      </c>
      <c r="L34" s="98" t="s">
        <v>394</v>
      </c>
    </row>
    <row r="35" spans="3:12" ht="15.75" thickBot="1">
      <c r="C35" s="137" t="s">
        <v>487</v>
      </c>
      <c r="D35" s="199"/>
      <c r="E35" s="152">
        <v>12</v>
      </c>
      <c r="F35" s="291">
        <f>HLOOKUP($C35,$BZ$2:$CM$3,2,0)</f>
        <v>18859.39</v>
      </c>
      <c r="G35" s="113">
        <f>D35*E35*F35</f>
        <v>0</v>
      </c>
      <c r="H35" s="166"/>
      <c r="I35" s="114" t="s">
        <v>495</v>
      </c>
      <c r="J35" s="114" t="str">
        <f>VLOOKUP(I35,[1]Presupuesto!$B$11:$C$565,2,0)</f>
        <v>SUELDOS Y SALARIOS PERMANENTES</v>
      </c>
      <c r="K35" s="98" t="str">
        <f t="shared" si="0"/>
        <v>Gestión Tecnologías de Información y Comunicación</v>
      </c>
      <c r="L35" s="98" t="s">
        <v>394</v>
      </c>
    </row>
    <row r="36" spans="3:12">
      <c r="C36" s="171" t="s">
        <v>58</v>
      </c>
      <c r="D36" s="163"/>
      <c r="E36" s="154">
        <v>0</v>
      </c>
      <c r="F36" s="100">
        <f>IF(E35=0,"",(G35/E35)/12*E35)</f>
        <v>0</v>
      </c>
      <c r="G36" s="97">
        <f>F36</f>
        <v>0</v>
      </c>
      <c r="H36" s="164"/>
      <c r="I36" s="116" t="s">
        <v>515</v>
      </c>
      <c r="J36" s="116" t="str">
        <f>VLOOKUP(I36,[1]Presupuesto!$B$11:$C$565,2,0)</f>
        <v>AGUINALDO Y DECIMO CUARTO MES</v>
      </c>
      <c r="K36" s="98" t="str">
        <f t="shared" si="0"/>
        <v>Gestión Tecnologías de Información y Comunicación</v>
      </c>
      <c r="L36" s="98" t="s">
        <v>394</v>
      </c>
    </row>
    <row r="37" spans="3:12" ht="15.75" thickBot="1">
      <c r="C37" s="172" t="s">
        <v>59</v>
      </c>
      <c r="D37" s="163"/>
      <c r="E37" s="154">
        <v>0</v>
      </c>
      <c r="F37" s="117">
        <f>IF(E35&lt;6,"",((E35-6)/12)*(G35/E35))</f>
        <v>0</v>
      </c>
      <c r="G37" s="97">
        <f>F37</f>
        <v>0</v>
      </c>
      <c r="H37" s="164"/>
      <c r="I37" s="101" t="s">
        <v>518</v>
      </c>
      <c r="J37" s="101" t="str">
        <f>VLOOKUP(I37,[1]Presupuesto!$B$11:$C$565,2,0)</f>
        <v>DECIMOCUARTO MES</v>
      </c>
      <c r="K37" s="98" t="str">
        <f t="shared" si="0"/>
        <v>Gestión Tecnologías de Información y Comunicación</v>
      </c>
      <c r="L37" s="98" t="s">
        <v>394</v>
      </c>
    </row>
    <row r="38" spans="3:12" ht="15.75" thickBot="1">
      <c r="C38" s="137" t="s">
        <v>488</v>
      </c>
      <c r="D38" s="199"/>
      <c r="E38" s="152">
        <v>12</v>
      </c>
      <c r="F38" s="291">
        <f>HLOOKUP($C38,$BZ$2:$CM$3,2,0)</f>
        <v>17866.8</v>
      </c>
      <c r="G38" s="113">
        <f>D38*E38*F38</f>
        <v>0</v>
      </c>
      <c r="H38" s="166"/>
      <c r="I38" s="114" t="s">
        <v>495</v>
      </c>
      <c r="J38" s="114" t="str">
        <f>VLOOKUP(I38,[1]Presupuesto!$B$11:$C$565,2,0)</f>
        <v>SUELDOS Y SALARIOS PERMANENTES</v>
      </c>
      <c r="K38" s="98" t="str">
        <f t="shared" si="0"/>
        <v>Gestión Tecnologías de Información y Comunicación</v>
      </c>
      <c r="L38" s="98" t="s">
        <v>394</v>
      </c>
    </row>
    <row r="39" spans="3:12">
      <c r="C39" s="171" t="s">
        <v>58</v>
      </c>
      <c r="D39" s="163"/>
      <c r="E39" s="154">
        <v>0</v>
      </c>
      <c r="F39" s="100">
        <f>IF(E38=0,"",(G38/E38)/12*E38)</f>
        <v>0</v>
      </c>
      <c r="G39" s="97">
        <f>F39</f>
        <v>0</v>
      </c>
      <c r="H39" s="164"/>
      <c r="I39" s="116" t="s">
        <v>515</v>
      </c>
      <c r="J39" s="116" t="str">
        <f>VLOOKUP(I39,[1]Presupuesto!$B$11:$C$565,2,0)</f>
        <v>AGUINALDO Y DECIMO CUARTO MES</v>
      </c>
      <c r="K39" s="98" t="str">
        <f t="shared" si="0"/>
        <v>Gestión Tecnologías de Información y Comunicación</v>
      </c>
      <c r="L39" s="98" t="s">
        <v>394</v>
      </c>
    </row>
    <row r="40" spans="3:12" ht="15.75" thickBot="1">
      <c r="C40" s="172" t="s">
        <v>59</v>
      </c>
      <c r="D40" s="163"/>
      <c r="E40" s="154">
        <v>0</v>
      </c>
      <c r="F40" s="117">
        <f>IF(E38&lt;6,"",((E38-6)/12)*(G38/E38))</f>
        <v>0</v>
      </c>
      <c r="G40" s="97">
        <f>F40</f>
        <v>0</v>
      </c>
      <c r="H40" s="164"/>
      <c r="I40" s="101" t="s">
        <v>518</v>
      </c>
      <c r="J40" s="101" t="str">
        <f>VLOOKUP(I40,[1]Presupuesto!$B$11:$C$565,2,0)</f>
        <v>DECIMOCUARTO MES</v>
      </c>
      <c r="K40" s="98" t="str">
        <f t="shared" si="0"/>
        <v>Gestión Tecnologías de Información y Comunicación</v>
      </c>
      <c r="L40" s="98" t="s">
        <v>394</v>
      </c>
    </row>
    <row r="41" spans="3:12" ht="15.75" thickBot="1">
      <c r="C41" s="137" t="s">
        <v>489</v>
      </c>
      <c r="D41" s="199"/>
      <c r="E41" s="152">
        <v>12</v>
      </c>
      <c r="F41" s="291">
        <f>HLOOKUP($C41,$BZ$2:$CM$3,2,0)</f>
        <v>13896.4</v>
      </c>
      <c r="G41" s="113">
        <f>D41*E41*F41</f>
        <v>0</v>
      </c>
      <c r="H41" s="166"/>
      <c r="I41" s="114" t="s">
        <v>495</v>
      </c>
      <c r="J41" s="114" t="str">
        <f>VLOOKUP(I41,[1]Presupuesto!$B$11:$C$565,2,0)</f>
        <v>SUELDOS Y SALARIOS PERMANENTES</v>
      </c>
      <c r="K41" s="98" t="str">
        <f t="shared" si="0"/>
        <v>Gestión Tecnologías de Información y Comunicación</v>
      </c>
      <c r="L41" s="98" t="s">
        <v>394</v>
      </c>
    </row>
    <row r="42" spans="3:12">
      <c r="C42" s="171" t="s">
        <v>58</v>
      </c>
      <c r="D42" s="163"/>
      <c r="E42" s="154">
        <v>0</v>
      </c>
      <c r="F42" s="100">
        <f>IF(E41=0,"",(G41/E41)/12*E41)</f>
        <v>0</v>
      </c>
      <c r="G42" s="97">
        <f>F42</f>
        <v>0</v>
      </c>
      <c r="H42" s="164"/>
      <c r="I42" s="116" t="s">
        <v>515</v>
      </c>
      <c r="J42" s="116" t="str">
        <f>VLOOKUP(I42,[1]Presupuesto!$B$11:$C$565,2,0)</f>
        <v>AGUINALDO Y DECIMO CUARTO MES</v>
      </c>
      <c r="K42" s="98" t="str">
        <f t="shared" si="0"/>
        <v>Gestión Tecnologías de Información y Comunicación</v>
      </c>
      <c r="L42" s="98" t="s">
        <v>394</v>
      </c>
    </row>
    <row r="43" spans="3:12" ht="15.75" thickBot="1">
      <c r="C43" s="172" t="s">
        <v>59</v>
      </c>
      <c r="D43" s="163"/>
      <c r="E43" s="154">
        <v>0</v>
      </c>
      <c r="F43" s="117">
        <f>IF(E41&lt;6,"",((E41-6)/12)*(G41/E41))</f>
        <v>0</v>
      </c>
      <c r="G43" s="97">
        <f>F43</f>
        <v>0</v>
      </c>
      <c r="H43" s="164"/>
      <c r="I43" s="101" t="s">
        <v>518</v>
      </c>
      <c r="J43" s="101" t="str">
        <f>VLOOKUP(I43,[1]Presupuesto!$B$11:$C$565,2,0)</f>
        <v>DECIMOCUARTO MES</v>
      </c>
      <c r="K43" s="98" t="str">
        <f t="shared" si="0"/>
        <v>Gestión Tecnologías de Información y Comunicación</v>
      </c>
      <c r="L43" s="98" t="s">
        <v>394</v>
      </c>
    </row>
    <row r="44" spans="3:12" ht="15.75" thickBot="1">
      <c r="C44" s="137" t="s">
        <v>490</v>
      </c>
      <c r="D44" s="199"/>
      <c r="E44" s="152">
        <v>12</v>
      </c>
      <c r="F44" s="291">
        <f>HLOOKUP($C44,$BZ$2:$CM$3,2,0)</f>
        <v>15004.09</v>
      </c>
      <c r="G44" s="113">
        <f>D44*E44*F44</f>
        <v>0</v>
      </c>
      <c r="H44" s="166"/>
      <c r="I44" s="114" t="s">
        <v>495</v>
      </c>
      <c r="J44" s="114" t="str">
        <f>VLOOKUP(I44,[1]Presupuesto!$B$11:$C$565,2,0)</f>
        <v>SUELDOS Y SALARIOS PERMANENTES</v>
      </c>
      <c r="K44" s="98" t="str">
        <f t="shared" si="0"/>
        <v>Gestión Tecnologías de Información y Comunicación</v>
      </c>
      <c r="L44" s="98" t="s">
        <v>394</v>
      </c>
    </row>
    <row r="45" spans="3:12">
      <c r="C45" s="171" t="s">
        <v>58</v>
      </c>
      <c r="D45" s="163"/>
      <c r="E45" s="154">
        <v>0</v>
      </c>
      <c r="F45" s="100">
        <f>IF(E44=0,"",(G44/E44)/12*E44)</f>
        <v>0</v>
      </c>
      <c r="G45" s="97">
        <f>F45</f>
        <v>0</v>
      </c>
      <c r="H45" s="164"/>
      <c r="I45" s="116" t="s">
        <v>515</v>
      </c>
      <c r="J45" s="116" t="str">
        <f>VLOOKUP(I45,[1]Presupuesto!$B$11:$C$565,2,0)</f>
        <v>AGUINALDO Y DECIMO CUARTO MES</v>
      </c>
      <c r="K45" s="98" t="str">
        <f t="shared" si="0"/>
        <v>Gestión Tecnologías de Información y Comunicación</v>
      </c>
      <c r="L45" s="98" t="s">
        <v>394</v>
      </c>
    </row>
    <row r="46" spans="3:12" ht="15.75" thickBot="1">
      <c r="C46" s="172" t="s">
        <v>59</v>
      </c>
      <c r="D46" s="163"/>
      <c r="E46" s="154">
        <v>0</v>
      </c>
      <c r="F46" s="117">
        <f>IF(E44&lt;6,"",((E44-6)/12)*(G44/E44))</f>
        <v>0</v>
      </c>
      <c r="G46" s="97">
        <f>F46</f>
        <v>0</v>
      </c>
      <c r="H46" s="164"/>
      <c r="I46" s="101" t="s">
        <v>518</v>
      </c>
      <c r="J46" s="101" t="str">
        <f>VLOOKUP(I46,[1]Presupuesto!$B$11:$C$565,2,0)</f>
        <v>DECIMOCUARTO MES</v>
      </c>
      <c r="K46" s="98" t="str">
        <f t="shared" si="0"/>
        <v>Gestión Tecnologías de Información y Comunicación</v>
      </c>
      <c r="L46" s="98" t="s">
        <v>394</v>
      </c>
    </row>
    <row r="47" spans="3:12" ht="15.75" thickBot="1">
      <c r="C47" s="137" t="s">
        <v>491</v>
      </c>
      <c r="D47" s="199"/>
      <c r="E47" s="152">
        <v>12</v>
      </c>
      <c r="F47" s="291">
        <f>HLOOKUP($C47,$BZ$2:$CM$3,2,0)</f>
        <v>13238.9</v>
      </c>
      <c r="G47" s="113">
        <f>D47*E47*F47</f>
        <v>0</v>
      </c>
      <c r="H47" s="166"/>
      <c r="I47" s="114" t="s">
        <v>495</v>
      </c>
      <c r="J47" s="114" t="str">
        <f>VLOOKUP(I47,[1]Presupuesto!$B$11:$C$565,2,0)</f>
        <v>SUELDOS Y SALARIOS PERMANENTES</v>
      </c>
      <c r="K47" s="98" t="str">
        <f t="shared" si="0"/>
        <v>Gestión Tecnologías de Información y Comunicación</v>
      </c>
      <c r="L47" s="98" t="s">
        <v>394</v>
      </c>
    </row>
    <row r="48" spans="3:12">
      <c r="C48" s="171" t="s">
        <v>58</v>
      </c>
      <c r="D48" s="163"/>
      <c r="E48" s="154">
        <v>0</v>
      </c>
      <c r="F48" s="100">
        <f>IF(E47=0,"",(G47/E47)/12*E47)</f>
        <v>0</v>
      </c>
      <c r="G48" s="97">
        <f>F48</f>
        <v>0</v>
      </c>
      <c r="H48" s="164"/>
      <c r="I48" s="116" t="s">
        <v>515</v>
      </c>
      <c r="J48" s="116" t="str">
        <f>VLOOKUP(I48,[1]Presupuesto!$B$11:$C$565,2,0)</f>
        <v>AGUINALDO Y DECIMO CUARTO MES</v>
      </c>
      <c r="K48" s="98" t="str">
        <f t="shared" si="0"/>
        <v>Gestión Tecnologías de Información y Comunicación</v>
      </c>
      <c r="L48" s="98" t="s">
        <v>394</v>
      </c>
    </row>
    <row r="49" spans="3:12" ht="15.75" thickBot="1">
      <c r="C49" s="172" t="s">
        <v>59</v>
      </c>
      <c r="D49" s="163"/>
      <c r="E49" s="154">
        <v>0</v>
      </c>
      <c r="F49" s="117">
        <f>IF(E47&lt;6,"",((E47-6)/12)*(G47/E47))</f>
        <v>0</v>
      </c>
      <c r="G49" s="97">
        <f>F49</f>
        <v>0</v>
      </c>
      <c r="H49" s="164"/>
      <c r="I49" s="101" t="s">
        <v>518</v>
      </c>
      <c r="J49" s="101" t="str">
        <f>VLOOKUP(I49,[1]Presupuesto!$B$11:$C$565,2,0)</f>
        <v>DECIMOCUARTO MES</v>
      </c>
      <c r="K49" s="98" t="str">
        <f t="shared" si="0"/>
        <v>Gestión Tecnologías de Información y Comunicación</v>
      </c>
      <c r="L49" s="98" t="s">
        <v>394</v>
      </c>
    </row>
    <row r="50" spans="3:12" ht="15.75" thickBot="1">
      <c r="C50" s="137" t="s">
        <v>492</v>
      </c>
      <c r="D50" s="199"/>
      <c r="E50" s="152">
        <v>12</v>
      </c>
      <c r="F50" s="291">
        <f>HLOOKUP($C50,$BZ$2:$CM$3,2,0)</f>
        <v>12356.31</v>
      </c>
      <c r="G50" s="113">
        <f>D50*E50*F50</f>
        <v>0</v>
      </c>
      <c r="H50" s="166"/>
      <c r="I50" s="114" t="s">
        <v>495</v>
      </c>
      <c r="J50" s="114" t="str">
        <f>VLOOKUP(I50,[1]Presupuesto!$B$11:$C$565,2,0)</f>
        <v>SUELDOS Y SALARIOS PERMANENTES</v>
      </c>
      <c r="K50" s="98" t="str">
        <f t="shared" si="0"/>
        <v>Gestión Tecnologías de Información y Comunicación</v>
      </c>
      <c r="L50" s="98" t="s">
        <v>394</v>
      </c>
    </row>
    <row r="51" spans="3:12">
      <c r="C51" s="171" t="s">
        <v>58</v>
      </c>
      <c r="D51" s="163"/>
      <c r="E51" s="154">
        <v>0</v>
      </c>
      <c r="F51" s="100">
        <f>IF(E50=0,"",(G50/E50)/12*E50)</f>
        <v>0</v>
      </c>
      <c r="G51" s="97">
        <f>F51</f>
        <v>0</v>
      </c>
      <c r="H51" s="164"/>
      <c r="I51" s="116" t="s">
        <v>515</v>
      </c>
      <c r="J51" s="116" t="str">
        <f>VLOOKUP(I51,[1]Presupuesto!$B$11:$C$565,2,0)</f>
        <v>AGUINALDO Y DECIMO CUARTO MES</v>
      </c>
      <c r="K51" s="98" t="str">
        <f t="shared" si="0"/>
        <v>Gestión Tecnologías de Información y Comunicación</v>
      </c>
      <c r="L51" s="98" t="s">
        <v>394</v>
      </c>
    </row>
    <row r="52" spans="3:12" ht="15.75" thickBot="1">
      <c r="C52" s="172" t="s">
        <v>59</v>
      </c>
      <c r="D52" s="163"/>
      <c r="E52" s="154">
        <v>0</v>
      </c>
      <c r="F52" s="117">
        <f>IF(E50&lt;6,"",((E50-6)/12)*(G50/E50))</f>
        <v>0</v>
      </c>
      <c r="G52" s="97">
        <f>F52</f>
        <v>0</v>
      </c>
      <c r="H52" s="164"/>
      <c r="I52" s="101" t="s">
        <v>518</v>
      </c>
      <c r="J52" s="101" t="str">
        <f>VLOOKUP(I52,[1]Presupuesto!$B$11:$C$565,2,0)</f>
        <v>DECIMOCUARTO MES</v>
      </c>
      <c r="K52" s="98" t="str">
        <f t="shared" si="0"/>
        <v>Gestión Tecnologías de Información y Comunicación</v>
      </c>
      <c r="L52" s="98" t="s">
        <v>394</v>
      </c>
    </row>
    <row r="53" spans="3:12" ht="15.75" thickBot="1">
      <c r="C53" s="137" t="s">
        <v>493</v>
      </c>
      <c r="D53" s="199"/>
      <c r="E53" s="152">
        <v>12</v>
      </c>
      <c r="F53" s="291">
        <f>HLOOKUP($C53,$BZ$2:$CM$3,2,0)</f>
        <v>463.22</v>
      </c>
      <c r="G53" s="113">
        <f>D53*E53*F53</f>
        <v>0</v>
      </c>
      <c r="H53" s="166"/>
      <c r="I53" s="114" t="s">
        <v>495</v>
      </c>
      <c r="J53" s="114" t="str">
        <f>VLOOKUP(I53,[1]Presupuesto!$B$11:$C$565,2,0)</f>
        <v>SUELDOS Y SALARIOS PERMANENTES</v>
      </c>
      <c r="K53" s="98" t="str">
        <f t="shared" si="0"/>
        <v>Gestión Tecnologías de Información y Comunicación</v>
      </c>
      <c r="L53" s="98" t="s">
        <v>394</v>
      </c>
    </row>
    <row r="54" spans="3:12">
      <c r="C54" s="171" t="s">
        <v>58</v>
      </c>
      <c r="D54" s="163"/>
      <c r="E54" s="154">
        <v>0</v>
      </c>
      <c r="F54" s="100">
        <f>IF(E53=0,"",(G53/E53)/12*E53)</f>
        <v>0</v>
      </c>
      <c r="G54" s="97">
        <f>F54</f>
        <v>0</v>
      </c>
      <c r="H54" s="164"/>
      <c r="I54" s="116" t="s">
        <v>515</v>
      </c>
      <c r="J54" s="116" t="str">
        <f>VLOOKUP(I54,[1]Presupuesto!$B$11:$C$565,2,0)</f>
        <v>AGUINALDO Y DECIMO CUARTO MES</v>
      </c>
      <c r="K54" s="98" t="str">
        <f t="shared" si="0"/>
        <v>Gestión Tecnologías de Información y Comunicación</v>
      </c>
      <c r="L54" s="98" t="s">
        <v>394</v>
      </c>
    </row>
    <row r="55" spans="3:12" ht="15.75" thickBot="1">
      <c r="C55" s="172" t="s">
        <v>59</v>
      </c>
      <c r="D55" s="163"/>
      <c r="E55" s="154">
        <v>0</v>
      </c>
      <c r="F55" s="117">
        <f>IF(E53&lt;6,"",((E53-6)/12)*(G53/E53))</f>
        <v>0</v>
      </c>
      <c r="G55" s="97">
        <f>F55</f>
        <v>0</v>
      </c>
      <c r="H55" s="164"/>
      <c r="I55" s="101" t="s">
        <v>518</v>
      </c>
      <c r="J55" s="101" t="str">
        <f>VLOOKUP(I55,[1]Presupuesto!$B$11:$C$565,2,0)</f>
        <v>DECIMOCUARTO MES</v>
      </c>
      <c r="K55" s="98" t="str">
        <f t="shared" si="0"/>
        <v>Gestión Tecnologías de Información y Comunicación</v>
      </c>
      <c r="L55" s="98" t="s">
        <v>394</v>
      </c>
    </row>
    <row r="56" spans="3:12" ht="15.75" thickBot="1">
      <c r="C56" s="137" t="s">
        <v>494</v>
      </c>
      <c r="D56" s="199"/>
      <c r="E56" s="152">
        <v>12</v>
      </c>
      <c r="F56" s="291">
        <f>HLOOKUP($C56,$BZ$2:$CM$3,2,0)</f>
        <v>2007.3</v>
      </c>
      <c r="G56" s="113">
        <f>D56*E56*F56</f>
        <v>0</v>
      </c>
      <c r="H56" s="166"/>
      <c r="I56" s="114" t="s">
        <v>495</v>
      </c>
      <c r="J56" s="114" t="str">
        <f>VLOOKUP(I56,[1]Presupuesto!$B$11:$C$565,2,0)</f>
        <v>SUELDOS Y SALARIOS PERMANENTES</v>
      </c>
      <c r="K56" s="98" t="str">
        <f t="shared" si="0"/>
        <v>Gestión Tecnologías de Información y Comunicación</v>
      </c>
      <c r="L56" s="98" t="s">
        <v>394</v>
      </c>
    </row>
    <row r="57" spans="3:12">
      <c r="C57" s="171" t="s">
        <v>58</v>
      </c>
      <c r="D57" s="163"/>
      <c r="E57" s="154">
        <v>0</v>
      </c>
      <c r="F57" s="100">
        <f>IF(E56=0,"",(G56/E56)/12*E56)</f>
        <v>0</v>
      </c>
      <c r="G57" s="97">
        <f>F57</f>
        <v>0</v>
      </c>
      <c r="H57" s="164"/>
      <c r="I57" s="116" t="s">
        <v>515</v>
      </c>
      <c r="J57" s="116" t="str">
        <f>VLOOKUP(I57,[1]Presupuesto!$B$11:$C$565,2,0)</f>
        <v>AGUINALDO Y DECIMO CUARTO MES</v>
      </c>
      <c r="K57" s="98" t="str">
        <f t="shared" si="0"/>
        <v>Gestión Tecnologías de Información y Comunicación</v>
      </c>
      <c r="L57" s="98" t="s">
        <v>394</v>
      </c>
    </row>
    <row r="58" spans="3:12" ht="15.75" thickBot="1">
      <c r="C58" s="172" t="s">
        <v>59</v>
      </c>
      <c r="D58" s="163"/>
      <c r="E58" s="154">
        <v>0</v>
      </c>
      <c r="F58" s="117">
        <f>IF(E56&lt;6,"",((E56-6)/12)*(G56/E56))</f>
        <v>0</v>
      </c>
      <c r="G58" s="97">
        <f>F58</f>
        <v>0</v>
      </c>
      <c r="H58" s="164"/>
      <c r="I58" s="101" t="s">
        <v>518</v>
      </c>
      <c r="J58" s="101" t="str">
        <f>VLOOKUP(I58,[1]Presupuesto!$B$11:$C$565,2,0)</f>
        <v>DECIMOCUARTO MES</v>
      </c>
      <c r="K58" s="98" t="str">
        <f t="shared" si="0"/>
        <v>Gestión Tecnologías de Información y Comunicación</v>
      </c>
      <c r="L58" s="98" t="s">
        <v>394</v>
      </c>
    </row>
    <row r="59" spans="3:12" ht="15.75" thickBot="1">
      <c r="C59" s="140" t="s">
        <v>83</v>
      </c>
      <c r="D59" s="199">
        <v>20</v>
      </c>
      <c r="E59" s="152">
        <v>12</v>
      </c>
      <c r="F59" s="139">
        <v>15000</v>
      </c>
      <c r="G59" s="113">
        <f>D59*E59*F59</f>
        <v>3600000</v>
      </c>
      <c r="H59" s="691" t="s">
        <v>1683</v>
      </c>
      <c r="I59" s="114" t="s">
        <v>563</v>
      </c>
      <c r="J59" s="114" t="str">
        <f>VLOOKUP(I59,[1]Presupuesto!$B$11:$C$565,2,0)</f>
        <v>CONTRATOS ESPECIALES</v>
      </c>
      <c r="K59" s="98" t="str">
        <f t="shared" si="0"/>
        <v>Gestión Tecnologías de Información y Comunicación</v>
      </c>
      <c r="L59" s="98" t="s">
        <v>398</v>
      </c>
    </row>
    <row r="60" spans="3:12">
      <c r="C60" s="171" t="s">
        <v>58</v>
      </c>
      <c r="D60" s="163"/>
      <c r="E60" s="154">
        <v>0</v>
      </c>
      <c r="F60" s="117">
        <f>IF(E59=0,"",(G59/E59)/12*E59)</f>
        <v>300000</v>
      </c>
      <c r="G60" s="97">
        <f>F60</f>
        <v>300000</v>
      </c>
      <c r="H60" s="164" t="s">
        <v>1683</v>
      </c>
      <c r="I60" s="101" t="s">
        <v>563</v>
      </c>
      <c r="J60" s="101" t="str">
        <f>VLOOKUP(I60,[1]Presupuesto!$B$11:$C$565,2,0)</f>
        <v>CONTRATOS ESPECIALES</v>
      </c>
      <c r="K60" s="98" t="str">
        <f t="shared" si="0"/>
        <v>Gestión Tecnologías de Información y Comunicación</v>
      </c>
      <c r="L60" s="98" t="s">
        <v>398</v>
      </c>
    </row>
    <row r="61" spans="3:12" ht="15.75" thickBot="1">
      <c r="C61" s="172" t="s">
        <v>59</v>
      </c>
      <c r="D61" s="163"/>
      <c r="E61" s="154">
        <v>0</v>
      </c>
      <c r="F61" s="100">
        <f>IF(E59&lt;6,"",((E59-6)/12)*(G59/E59))</f>
        <v>150000</v>
      </c>
      <c r="G61" s="97">
        <f>F61</f>
        <v>150000</v>
      </c>
      <c r="H61" s="164" t="s">
        <v>1683</v>
      </c>
      <c r="I61" s="101" t="s">
        <v>563</v>
      </c>
      <c r="J61" s="101" t="str">
        <f>VLOOKUP(I61,[1]Presupuesto!$B$11:$C$565,2,0)</f>
        <v>CONTRATOS ESPECIALES</v>
      </c>
      <c r="K61" s="98" t="str">
        <f t="shared" si="0"/>
        <v>Gestión Tecnologías de Información y Comunicación</v>
      </c>
      <c r="L61" s="98" t="s">
        <v>398</v>
      </c>
    </row>
    <row r="62" spans="3:12" ht="15.75" thickBot="1">
      <c r="C62" s="140" t="s">
        <v>60</v>
      </c>
      <c r="D62" s="199"/>
      <c r="E62" s="152">
        <v>12</v>
      </c>
      <c r="F62" s="118">
        <v>30000</v>
      </c>
      <c r="G62" s="113">
        <f>D62*E62*F62</f>
        <v>0</v>
      </c>
      <c r="H62" s="166"/>
      <c r="I62" s="114" t="s">
        <v>704</v>
      </c>
      <c r="J62" s="114" t="str">
        <f>VLOOKUP(I62,[1]Presupuesto!$B$11:$C$565,2,0)</f>
        <v>OTROS SERVICIOS TECNICOS Y PROFESIONALES</v>
      </c>
      <c r="K62" s="98" t="str">
        <f t="shared" si="0"/>
        <v>Gestión Tecnologías de Información y Comunicación</v>
      </c>
      <c r="L62" s="98" t="s">
        <v>393</v>
      </c>
    </row>
    <row r="63" spans="3:12">
      <c r="C63" s="171" t="s">
        <v>58</v>
      </c>
      <c r="D63" s="163"/>
      <c r="E63" s="154">
        <v>0</v>
      </c>
      <c r="F63" s="100">
        <v>0</v>
      </c>
      <c r="G63" s="97">
        <f>F63</f>
        <v>0</v>
      </c>
      <c r="H63" s="164"/>
      <c r="I63" s="101" t="s">
        <v>704</v>
      </c>
      <c r="J63" s="101" t="str">
        <f>VLOOKUP(I63,[1]Presupuesto!$B$11:$C$565,2,0)</f>
        <v>OTROS SERVICIOS TECNICOS Y PROFESIONALES</v>
      </c>
      <c r="K63" s="98" t="str">
        <f t="shared" si="0"/>
        <v>Gestión Tecnologías de Información y Comunicación</v>
      </c>
      <c r="L63" s="98" t="s">
        <v>393</v>
      </c>
    </row>
    <row r="64" spans="3:12" ht="15.75" thickBot="1">
      <c r="C64" s="172" t="s">
        <v>59</v>
      </c>
      <c r="D64" s="163"/>
      <c r="E64" s="154">
        <v>0</v>
      </c>
      <c r="F64" s="100">
        <v>0</v>
      </c>
      <c r="G64" s="97">
        <f>F64</f>
        <v>0</v>
      </c>
      <c r="H64" s="164"/>
      <c r="I64" s="101" t="s">
        <v>704</v>
      </c>
      <c r="J64" s="101" t="str">
        <f>VLOOKUP(I64,[1]Presupuesto!$B$11:$C$565,2,0)</f>
        <v>OTROS SERVICIOS TECNICOS Y PROFESIONALES</v>
      </c>
      <c r="K64" s="98" t="str">
        <f t="shared" si="0"/>
        <v>Gestión Tecnologías de Información y Comunicación</v>
      </c>
      <c r="L64" s="98" t="s">
        <v>393</v>
      </c>
    </row>
    <row r="65" spans="3:12" ht="15.75" thickBot="1">
      <c r="C65" s="140" t="s">
        <v>61</v>
      </c>
      <c r="D65" s="199"/>
      <c r="E65" s="152">
        <v>12</v>
      </c>
      <c r="F65" s="118">
        <v>30000</v>
      </c>
      <c r="G65" s="113">
        <f>D65*E65*F65</f>
        <v>0</v>
      </c>
      <c r="H65" s="166"/>
      <c r="I65" s="114" t="s">
        <v>495</v>
      </c>
      <c r="J65" s="114" t="str">
        <f>VLOOKUP(I65,[1]Presupuesto!$B$11:$C$565,2,0)</f>
        <v>SUELDOS Y SALARIOS PERMANENTES</v>
      </c>
      <c r="K65" s="98" t="str">
        <f t="shared" si="0"/>
        <v>Gestión Tecnologías de Información y Comunicación</v>
      </c>
      <c r="L65" s="98" t="s">
        <v>393</v>
      </c>
    </row>
    <row r="66" spans="3:12">
      <c r="C66" s="171" t="s">
        <v>58</v>
      </c>
      <c r="D66" s="169"/>
      <c r="E66" s="131">
        <v>0</v>
      </c>
      <c r="F66" s="119">
        <f>IF(E65=0,"",(G65/E65)/12*E65)</f>
        <v>0</v>
      </c>
      <c r="G66" s="120">
        <f>F66</f>
        <v>0</v>
      </c>
      <c r="H66" s="164"/>
      <c r="I66" s="101" t="s">
        <v>515</v>
      </c>
      <c r="J66" s="101" t="str">
        <f>VLOOKUP(I66,[1]Presupuesto!$B$11:$C$565,2,0)</f>
        <v>AGUINALDO Y DECIMO CUARTO MES</v>
      </c>
      <c r="K66" s="98" t="str">
        <f t="shared" si="0"/>
        <v>Gestión Tecnologías de Información y Comunicación</v>
      </c>
      <c r="L66" s="98" t="s">
        <v>393</v>
      </c>
    </row>
    <row r="67" spans="3:12" ht="15.75" thickBot="1">
      <c r="C67" s="173" t="s">
        <v>59</v>
      </c>
      <c r="D67" s="162"/>
      <c r="E67" s="132">
        <v>0</v>
      </c>
      <c r="F67" s="105">
        <f>IF(E65&lt;6,"",((E65-6)/12)*(G65/E65))</f>
        <v>0</v>
      </c>
      <c r="G67" s="105">
        <f>F67</f>
        <v>0</v>
      </c>
      <c r="H67" s="162"/>
      <c r="I67" s="106" t="s">
        <v>518</v>
      </c>
      <c r="J67" s="124" t="str">
        <f>VLOOKUP(I67,[1]Presupuesto!$B$11:$C$565,2,0)</f>
        <v>DECIMOCUARTO MES</v>
      </c>
      <c r="K67" s="106" t="str">
        <f t="shared" si="0"/>
        <v>Gestión Tecnologías de Información y Comunicación</v>
      </c>
      <c r="L67" s="124" t="s">
        <v>393</v>
      </c>
    </row>
    <row r="69" spans="3:12" ht="15.75" thickBot="1">
      <c r="K69" s="153"/>
    </row>
    <row r="70" spans="3:12" ht="15.75" thickBot="1">
      <c r="C70" s="69" t="s">
        <v>43</v>
      </c>
      <c r="D70" s="30">
        <f>SUM(G77:G127)</f>
        <v>2227500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45" t="s">
        <v>2518</v>
      </c>
      <c r="E73" s="93"/>
      <c r="F73" s="93"/>
      <c r="G73" s="93"/>
      <c r="H73" s="76"/>
      <c r="I73" s="76"/>
      <c r="J73" s="76"/>
      <c r="K73" s="153"/>
      <c r="L73" s="437"/>
    </row>
    <row r="74" spans="3:12" ht="18.75">
      <c r="C74" s="209" t="str">
        <f>IFERROR(VLOOKUP(D73,'[1]1. Desarrollo e Innov. Curricu.'!$E:$F,2,FALSE),IFERROR(VLOOKUP(D73,'[1]2. Investigación Científica'!$E:$F,2,FALSE),IFERROR(VLOOKUP(D73,'[1]3. Vinculación Univ. Sociedad'!$E:$F,2,FALSE),IFERROR(VLOOKUP(D73,'[1]4. Docencia y Profesorado Univ.'!$E:$F,2,FALSE),IFERROR(VLOOKUP(D73,'[1]5. Estudiantes y Graduados'!$E:$F,2,FALSE),IFERROR(VLOOKUP(D73,'[1]11. Gestion Administrativa'!$E:$F,2,FALSE),IFERROR(VLOOKUP(D73,'[1]13. Gestión Académica'!$E:$F,2,FALSE),IFERROR(VLOOKUP(D73,'[1]8. Asegura. de la Calid. y M'!$E:$F,2,FALSE),IFERROR(VLOOKUP(D73,'[1]6. Gestión del Conocimiento'!$E:$F,2,FALSE),IFERROR(VLOOKUP(D73,'[1]15. Gobernabilidad y Proceso...'!$E:$F,2,FALSE),IFERROR(VLOOKUP(D73,'[1]12. Gestión del Talento Humano'!$E:$F,2,FALSE),IFERROR(VLOOKUP(D73,'[1]14. Internacional... de la E.S.'!$E:$F,2,FALSE),IFERROR(VLOOKUP(D73,'[1]10. Posgrado'!$E:$F,2,FALSE),IFERROR(VLOOKUP(D73,'[1]17. Gestión TIC'!$E:$F,2,FALSE),IFERROR(VLOOKUP(D73,'[1]16. Desa. del Sistema Educ.Sup.'!$E:$F,2,FALSE),IFERROR(VLOOKUP(D73,'[1]9. Cultura de Inno. Insti...'!$E:$F,2,FALSE),VLOOKUP(D73,'[1]7. Lo Esencial de la Reforma U.'!$E:$F,2,0)))))))))))))))))</f>
        <v>Elaboración de propuesta de restructuración del Depto. de Redes y Telecomunicaciones de la DEGT.</v>
      </c>
      <c r="D74" s="31"/>
      <c r="E74" s="93"/>
      <c r="F74" s="93"/>
      <c r="G74" s="93"/>
      <c r="H74" s="76"/>
      <c r="I74" s="76"/>
      <c r="J74" s="76"/>
      <c r="K74" s="153"/>
      <c r="L74" s="437"/>
    </row>
    <row r="75" spans="3:12" ht="15.75" thickBot="1">
      <c r="C75" s="177"/>
      <c r="D75" s="31"/>
      <c r="E75" s="93"/>
      <c r="F75" s="93"/>
      <c r="G75" s="93"/>
      <c r="H75" s="76"/>
      <c r="I75" s="76"/>
      <c r="J75" s="76"/>
      <c r="K75" s="153"/>
      <c r="L75" s="437"/>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481</v>
      </c>
      <c r="D77" s="199"/>
      <c r="E77" s="152">
        <v>12</v>
      </c>
      <c r="F77" s="291">
        <f>HLOOKUP($C77,$BZ$2:$CM$3,2,0)</f>
        <v>43674.39</v>
      </c>
      <c r="G77" s="113">
        <f>D77*E77*F77</f>
        <v>0</v>
      </c>
      <c r="H77" s="166"/>
      <c r="I77" s="114" t="s">
        <v>495</v>
      </c>
      <c r="J77" s="114" t="str">
        <f>VLOOKUP(I77,[1]Presupuesto!$B$11:$C$565,2,0)</f>
        <v>SUELDOS Y SALARIOS PERMANENTES</v>
      </c>
      <c r="K77" s="217" t="s">
        <v>1453</v>
      </c>
      <c r="L77" s="98" t="s">
        <v>393</v>
      </c>
    </row>
    <row r="78" spans="3:12">
      <c r="C78" s="171" t="s">
        <v>58</v>
      </c>
      <c r="D78" s="163"/>
      <c r="E78" s="154">
        <v>0</v>
      </c>
      <c r="F78" s="100">
        <f>IF(E77=0,"",(G77/E77)/12*E77)</f>
        <v>0</v>
      </c>
      <c r="G78" s="97">
        <f>F78</f>
        <v>0</v>
      </c>
      <c r="H78" s="164"/>
      <c r="I78" s="116" t="s">
        <v>515</v>
      </c>
      <c r="J78" s="116" t="str">
        <f>VLOOKUP(I78,[1]Presupuesto!$B$11:$C$565,2,0)</f>
        <v>AGUINALDO Y DECIMO CUARTO MES</v>
      </c>
      <c r="K78" s="98" t="str">
        <f t="shared" ref="K78:K127" si="1">$K$77</f>
        <v>Posgrado</v>
      </c>
      <c r="L78" s="98" t="s">
        <v>411</v>
      </c>
    </row>
    <row r="79" spans="3:12" ht="15.75" thickBot="1">
      <c r="C79" s="172" t="s">
        <v>59</v>
      </c>
      <c r="D79" s="163"/>
      <c r="E79" s="154">
        <v>0</v>
      </c>
      <c r="F79" s="117">
        <f>IF(E77&lt;6,"",((E77-6)/12)*(G77/E77))</f>
        <v>0</v>
      </c>
      <c r="G79" s="97">
        <f>F79</f>
        <v>0</v>
      </c>
      <c r="H79" s="164"/>
      <c r="I79" s="101" t="s">
        <v>518</v>
      </c>
      <c r="J79" s="101" t="str">
        <f>VLOOKUP(I79,[1]Presupuesto!$B$11:$C$565,2,0)</f>
        <v>DECIMOCUARTO MES</v>
      </c>
      <c r="K79" s="98" t="str">
        <f t="shared" si="1"/>
        <v>Posgrado</v>
      </c>
      <c r="L79" s="98" t="s">
        <v>394</v>
      </c>
    </row>
    <row r="80" spans="3:12" ht="15.75" thickBot="1">
      <c r="C80" s="137" t="s">
        <v>482</v>
      </c>
      <c r="D80" s="199"/>
      <c r="E80" s="152">
        <v>12</v>
      </c>
      <c r="F80" s="291">
        <f>HLOOKUP($C80,$BZ$2:$CM$3,2,0)</f>
        <v>39703.99</v>
      </c>
      <c r="G80" s="113">
        <f>D80*E80*F80</f>
        <v>0</v>
      </c>
      <c r="H80" s="166"/>
      <c r="I80" s="114" t="s">
        <v>495</v>
      </c>
      <c r="J80" s="114" t="str">
        <f>VLOOKUP(I80,[1]Presupuesto!$B$11:$C$565,2,0)</f>
        <v>SUELDOS Y SALARIOS PERMANENTES</v>
      </c>
      <c r="K80" s="98" t="str">
        <f t="shared" si="1"/>
        <v>Posgrado</v>
      </c>
      <c r="L80" s="98" t="s">
        <v>394</v>
      </c>
    </row>
    <row r="81" spans="3:12">
      <c r="C81" s="171" t="s">
        <v>58</v>
      </c>
      <c r="D81" s="163"/>
      <c r="E81" s="154">
        <v>0</v>
      </c>
      <c r="F81" s="100">
        <f>IF(E80=0,"",(G80/E80)/12*E80)</f>
        <v>0</v>
      </c>
      <c r="G81" s="97">
        <f>F81</f>
        <v>0</v>
      </c>
      <c r="H81" s="164"/>
      <c r="I81" s="116" t="s">
        <v>515</v>
      </c>
      <c r="J81" s="116" t="str">
        <f>VLOOKUP(I81,[1]Presupuesto!$B$11:$C$565,2,0)</f>
        <v>AGUINALDO Y DECIMO CUARTO MES</v>
      </c>
      <c r="K81" s="98" t="str">
        <f t="shared" si="1"/>
        <v>Posgrado</v>
      </c>
      <c r="L81" s="98" t="s">
        <v>394</v>
      </c>
    </row>
    <row r="82" spans="3:12" ht="15.75" thickBot="1">
      <c r="C82" s="172" t="s">
        <v>59</v>
      </c>
      <c r="D82" s="163"/>
      <c r="E82" s="154">
        <v>0</v>
      </c>
      <c r="F82" s="117">
        <f>IF(E80&lt;6,"",((E80-6)/12)*(G80/E80))</f>
        <v>0</v>
      </c>
      <c r="G82" s="97">
        <f>F82</f>
        <v>0</v>
      </c>
      <c r="H82" s="164"/>
      <c r="I82" s="101" t="s">
        <v>518</v>
      </c>
      <c r="J82" s="101" t="str">
        <f>VLOOKUP(I82,[1]Presupuesto!$B$11:$C$565,2,0)</f>
        <v>DECIMOCUARTO MES</v>
      </c>
      <c r="K82" s="98" t="str">
        <f t="shared" si="1"/>
        <v>Posgrado</v>
      </c>
      <c r="L82" s="98" t="s">
        <v>394</v>
      </c>
    </row>
    <row r="83" spans="3:12" ht="15.75" thickBot="1">
      <c r="C83" s="137" t="s">
        <v>483</v>
      </c>
      <c r="D83" s="199"/>
      <c r="E83" s="152">
        <v>12</v>
      </c>
      <c r="F83" s="291">
        <f>HLOOKUP($C83,$BZ$2:$CM$3,2,0)</f>
        <v>35733.589999999997</v>
      </c>
      <c r="G83" s="113">
        <f>D83*E83*F83</f>
        <v>0</v>
      </c>
      <c r="H83" s="166"/>
      <c r="I83" s="114" t="s">
        <v>495</v>
      </c>
      <c r="J83" s="114" t="str">
        <f>VLOOKUP(I83,[1]Presupuesto!$B$11:$C$565,2,0)</f>
        <v>SUELDOS Y SALARIOS PERMANENTES</v>
      </c>
      <c r="K83" s="98" t="str">
        <f t="shared" si="1"/>
        <v>Posgrado</v>
      </c>
      <c r="L83" s="98" t="s">
        <v>394</v>
      </c>
    </row>
    <row r="84" spans="3:12">
      <c r="C84" s="171" t="s">
        <v>58</v>
      </c>
      <c r="D84" s="163"/>
      <c r="E84" s="154">
        <v>0</v>
      </c>
      <c r="F84" s="100">
        <f>IF(E83=0,"",(G83/E83)/12*E83)</f>
        <v>0</v>
      </c>
      <c r="G84" s="97">
        <f>F84</f>
        <v>0</v>
      </c>
      <c r="H84" s="164"/>
      <c r="I84" s="116" t="s">
        <v>515</v>
      </c>
      <c r="J84" s="116" t="str">
        <f>VLOOKUP(I84,[1]Presupuesto!$B$11:$C$565,2,0)</f>
        <v>AGUINALDO Y DECIMO CUARTO MES</v>
      </c>
      <c r="K84" s="98" t="str">
        <f t="shared" si="1"/>
        <v>Posgrado</v>
      </c>
      <c r="L84" s="98" t="s">
        <v>394</v>
      </c>
    </row>
    <row r="85" spans="3:12" ht="15.75" thickBot="1">
      <c r="C85" s="172" t="s">
        <v>59</v>
      </c>
      <c r="D85" s="163"/>
      <c r="E85" s="154">
        <v>0</v>
      </c>
      <c r="F85" s="117">
        <f>IF(E83&lt;6,"",((E83-6)/12)*(G83/E83))</f>
        <v>0</v>
      </c>
      <c r="G85" s="97">
        <f>F85</f>
        <v>0</v>
      </c>
      <c r="H85" s="164"/>
      <c r="I85" s="101" t="s">
        <v>518</v>
      </c>
      <c r="J85" s="101" t="str">
        <f>VLOOKUP(I85,[1]Presupuesto!$B$11:$C$565,2,0)</f>
        <v>DECIMOCUARTO MES</v>
      </c>
      <c r="K85" s="98" t="str">
        <f t="shared" si="1"/>
        <v>Posgrado</v>
      </c>
      <c r="L85" s="98" t="s">
        <v>394</v>
      </c>
    </row>
    <row r="86" spans="3:12" ht="15.75" thickBot="1">
      <c r="C86" s="137" t="s">
        <v>484</v>
      </c>
      <c r="D86" s="199"/>
      <c r="E86" s="152">
        <v>12</v>
      </c>
      <c r="F86" s="291">
        <f>HLOOKUP($C86,$BZ$2:$CM$3,2,0)</f>
        <v>31763.19</v>
      </c>
      <c r="G86" s="113">
        <f>D86*E86*F86</f>
        <v>0</v>
      </c>
      <c r="H86" s="166"/>
      <c r="I86" s="114" t="s">
        <v>495</v>
      </c>
      <c r="J86" s="114" t="str">
        <f>VLOOKUP(I86,[1]Presupuesto!$B$11:$C$565,2,0)</f>
        <v>SUELDOS Y SALARIOS PERMANENTES</v>
      </c>
      <c r="K86" s="98" t="str">
        <f t="shared" si="1"/>
        <v>Posgrado</v>
      </c>
      <c r="L86" s="98" t="s">
        <v>394</v>
      </c>
    </row>
    <row r="87" spans="3:12">
      <c r="C87" s="171" t="s">
        <v>58</v>
      </c>
      <c r="D87" s="163"/>
      <c r="E87" s="154">
        <v>0</v>
      </c>
      <c r="F87" s="100">
        <f>IF(E86=0,"",(G86/E86)/12*E86)</f>
        <v>0</v>
      </c>
      <c r="G87" s="97">
        <f>F87</f>
        <v>0</v>
      </c>
      <c r="H87" s="164"/>
      <c r="I87" s="116" t="s">
        <v>515</v>
      </c>
      <c r="J87" s="116" t="str">
        <f>VLOOKUP(I87,[1]Presupuesto!$B$11:$C$565,2,0)</f>
        <v>AGUINALDO Y DECIMO CUARTO MES</v>
      </c>
      <c r="K87" s="98" t="str">
        <f t="shared" si="1"/>
        <v>Posgrado</v>
      </c>
      <c r="L87" s="98" t="s">
        <v>394</v>
      </c>
    </row>
    <row r="88" spans="3:12" ht="15.75" thickBot="1">
      <c r="C88" s="172" t="s">
        <v>59</v>
      </c>
      <c r="D88" s="163"/>
      <c r="E88" s="154">
        <v>0</v>
      </c>
      <c r="F88" s="117">
        <f>IF(E86&lt;6,"",((E86-6)/12)*(G86/E86))</f>
        <v>0</v>
      </c>
      <c r="G88" s="97">
        <f>F88</f>
        <v>0</v>
      </c>
      <c r="H88" s="164"/>
      <c r="I88" s="101" t="s">
        <v>518</v>
      </c>
      <c r="J88" s="101" t="str">
        <f>VLOOKUP(I88,[1]Presupuesto!$B$11:$C$565,2,0)</f>
        <v>DECIMOCUARTO MES</v>
      </c>
      <c r="K88" s="98" t="str">
        <f t="shared" si="1"/>
        <v>Posgrado</v>
      </c>
      <c r="L88" s="98" t="s">
        <v>394</v>
      </c>
    </row>
    <row r="89" spans="3:12" ht="15.75" thickBot="1">
      <c r="C89" s="137" t="s">
        <v>485</v>
      </c>
      <c r="D89" s="199"/>
      <c r="E89" s="152">
        <v>12</v>
      </c>
      <c r="F89" s="291">
        <f>HLOOKUP($C89,$BZ$2:$CM$3,2,0)</f>
        <v>29777.99</v>
      </c>
      <c r="G89" s="113">
        <f>D89*E89*F89</f>
        <v>0</v>
      </c>
      <c r="H89" s="166"/>
      <c r="I89" s="114" t="s">
        <v>495</v>
      </c>
      <c r="J89" s="114" t="str">
        <f>VLOOKUP(I89,[1]Presupuesto!$B$11:$C$565,2,0)</f>
        <v>SUELDOS Y SALARIOS PERMANENTES</v>
      </c>
      <c r="K89" s="98" t="str">
        <f t="shared" si="1"/>
        <v>Posgrado</v>
      </c>
      <c r="L89" s="98" t="s">
        <v>394</v>
      </c>
    </row>
    <row r="90" spans="3:12">
      <c r="C90" s="171" t="s">
        <v>58</v>
      </c>
      <c r="D90" s="163"/>
      <c r="E90" s="154">
        <v>0</v>
      </c>
      <c r="F90" s="100">
        <f>IF(E89=0,"",(G89/E89)/12*E89)</f>
        <v>0</v>
      </c>
      <c r="G90" s="97">
        <f>F90</f>
        <v>0</v>
      </c>
      <c r="H90" s="164"/>
      <c r="I90" s="116" t="s">
        <v>515</v>
      </c>
      <c r="J90" s="116" t="str">
        <f>VLOOKUP(I90,[1]Presupuesto!$B$11:$C$565,2,0)</f>
        <v>AGUINALDO Y DECIMO CUARTO MES</v>
      </c>
      <c r="K90" s="98" t="str">
        <f t="shared" si="1"/>
        <v>Posgrado</v>
      </c>
      <c r="L90" s="98" t="s">
        <v>394</v>
      </c>
    </row>
    <row r="91" spans="3:12" ht="15.75" thickBot="1">
      <c r="C91" s="172" t="s">
        <v>59</v>
      </c>
      <c r="D91" s="163"/>
      <c r="E91" s="154">
        <v>0</v>
      </c>
      <c r="F91" s="117">
        <f>IF(E89&lt;6,"",((E89-6)/12)*(G89/E89))</f>
        <v>0</v>
      </c>
      <c r="G91" s="97">
        <f>F91</f>
        <v>0</v>
      </c>
      <c r="H91" s="164"/>
      <c r="I91" s="101" t="s">
        <v>518</v>
      </c>
      <c r="J91" s="101" t="str">
        <f>VLOOKUP(I91,[1]Presupuesto!$B$11:$C$565,2,0)</f>
        <v>DECIMOCUARTO MES</v>
      </c>
      <c r="K91" s="98" t="str">
        <f t="shared" si="1"/>
        <v>Posgrado</v>
      </c>
      <c r="L91" s="98" t="s">
        <v>394</v>
      </c>
    </row>
    <row r="92" spans="3:12" ht="15.75" thickBot="1">
      <c r="C92" s="137" t="s">
        <v>486</v>
      </c>
      <c r="D92" s="199"/>
      <c r="E92" s="152">
        <v>12</v>
      </c>
      <c r="F92" s="291">
        <f>HLOOKUP($C92,$BZ$2:$CM$3,2,0)</f>
        <v>27792.79</v>
      </c>
      <c r="G92" s="113">
        <f>D92*E92*F92</f>
        <v>0</v>
      </c>
      <c r="H92" s="166"/>
      <c r="I92" s="114" t="s">
        <v>495</v>
      </c>
      <c r="J92" s="114" t="str">
        <f>VLOOKUP(I92,[1]Presupuesto!$B$11:$C$565,2,0)</f>
        <v>SUELDOS Y SALARIOS PERMANENTES</v>
      </c>
      <c r="K92" s="98" t="str">
        <f t="shared" si="1"/>
        <v>Posgrado</v>
      </c>
      <c r="L92" s="98" t="s">
        <v>394</v>
      </c>
    </row>
    <row r="93" spans="3:12">
      <c r="C93" s="171" t="s">
        <v>58</v>
      </c>
      <c r="D93" s="163"/>
      <c r="E93" s="154">
        <v>0</v>
      </c>
      <c r="F93" s="100">
        <f>IF(E92=0,"",(G92/E92)/12*E92)</f>
        <v>0</v>
      </c>
      <c r="G93" s="97">
        <f>F93</f>
        <v>0</v>
      </c>
      <c r="H93" s="164"/>
      <c r="I93" s="116" t="s">
        <v>515</v>
      </c>
      <c r="J93" s="116" t="str">
        <f>VLOOKUP(I93,[1]Presupuesto!$B$11:$C$565,2,0)</f>
        <v>AGUINALDO Y DECIMO CUARTO MES</v>
      </c>
      <c r="K93" s="98" t="str">
        <f t="shared" si="1"/>
        <v>Posgrado</v>
      </c>
      <c r="L93" s="98" t="s">
        <v>394</v>
      </c>
    </row>
    <row r="94" spans="3:12" ht="15.75" thickBot="1">
      <c r="C94" s="172" t="s">
        <v>59</v>
      </c>
      <c r="D94" s="163"/>
      <c r="E94" s="154">
        <v>0</v>
      </c>
      <c r="F94" s="117">
        <f>IF(E92&lt;6,"",((E92-6)/12)*(G92/E92))</f>
        <v>0</v>
      </c>
      <c r="G94" s="97">
        <f>F94</f>
        <v>0</v>
      </c>
      <c r="H94" s="164"/>
      <c r="I94" s="101" t="s">
        <v>518</v>
      </c>
      <c r="J94" s="101" t="str">
        <f>VLOOKUP(I94,[1]Presupuesto!$B$11:$C$565,2,0)</f>
        <v>DECIMOCUARTO MES</v>
      </c>
      <c r="K94" s="98" t="str">
        <f t="shared" si="1"/>
        <v>Posgrado</v>
      </c>
      <c r="L94" s="98" t="s">
        <v>394</v>
      </c>
    </row>
    <row r="95" spans="3:12" ht="15.75" thickBot="1">
      <c r="C95" s="137" t="s">
        <v>487</v>
      </c>
      <c r="D95" s="199"/>
      <c r="E95" s="152">
        <v>12</v>
      </c>
      <c r="F95" s="291">
        <f>HLOOKUP($C95,$BZ$2:$CM$3,2,0)</f>
        <v>18859.39</v>
      </c>
      <c r="G95" s="113">
        <f>D95*E95*F95</f>
        <v>0</v>
      </c>
      <c r="H95" s="166"/>
      <c r="I95" s="114" t="s">
        <v>495</v>
      </c>
      <c r="J95" s="114" t="str">
        <f>VLOOKUP(I95,[1]Presupuesto!$B$11:$C$565,2,0)</f>
        <v>SUELDOS Y SALARIOS PERMANENTES</v>
      </c>
      <c r="K95" s="98" t="str">
        <f t="shared" si="1"/>
        <v>Posgrado</v>
      </c>
      <c r="L95" s="98" t="s">
        <v>394</v>
      </c>
    </row>
    <row r="96" spans="3:12">
      <c r="C96" s="171" t="s">
        <v>58</v>
      </c>
      <c r="D96" s="163"/>
      <c r="E96" s="154">
        <v>0</v>
      </c>
      <c r="F96" s="100">
        <f>IF(E95=0,"",(G95/E95)/12*E95)</f>
        <v>0</v>
      </c>
      <c r="G96" s="97">
        <f>F96</f>
        <v>0</v>
      </c>
      <c r="H96" s="164"/>
      <c r="I96" s="116" t="s">
        <v>515</v>
      </c>
      <c r="J96" s="116" t="str">
        <f>VLOOKUP(I96,[1]Presupuesto!$B$11:$C$565,2,0)</f>
        <v>AGUINALDO Y DECIMO CUARTO MES</v>
      </c>
      <c r="K96" s="98" t="str">
        <f t="shared" si="1"/>
        <v>Posgrado</v>
      </c>
      <c r="L96" s="98" t="s">
        <v>394</v>
      </c>
    </row>
    <row r="97" spans="3:12" ht="15.75" thickBot="1">
      <c r="C97" s="172" t="s">
        <v>59</v>
      </c>
      <c r="D97" s="163"/>
      <c r="E97" s="154">
        <v>0</v>
      </c>
      <c r="F97" s="117">
        <f>IF(E95&lt;6,"",((E95-6)/12)*(G95/E95))</f>
        <v>0</v>
      </c>
      <c r="G97" s="97">
        <f>F97</f>
        <v>0</v>
      </c>
      <c r="H97" s="164"/>
      <c r="I97" s="101" t="s">
        <v>518</v>
      </c>
      <c r="J97" s="101" t="str">
        <f>VLOOKUP(I97,[1]Presupuesto!$B$11:$C$565,2,0)</f>
        <v>DECIMOCUARTO MES</v>
      </c>
      <c r="K97" s="98" t="str">
        <f t="shared" si="1"/>
        <v>Posgrado</v>
      </c>
      <c r="L97" s="98" t="s">
        <v>394</v>
      </c>
    </row>
    <row r="98" spans="3:12" ht="15.75" thickBot="1">
      <c r="C98" s="137" t="s">
        <v>488</v>
      </c>
      <c r="D98" s="199"/>
      <c r="E98" s="152">
        <v>12</v>
      </c>
      <c r="F98" s="291">
        <f>HLOOKUP($C98,$BZ$2:$CM$3,2,0)</f>
        <v>17866.8</v>
      </c>
      <c r="G98" s="113">
        <f>D98*E98*F98</f>
        <v>0</v>
      </c>
      <c r="H98" s="166"/>
      <c r="I98" s="114" t="s">
        <v>495</v>
      </c>
      <c r="J98" s="114" t="str">
        <f>VLOOKUP(I98,[1]Presupuesto!$B$11:$C$565,2,0)</f>
        <v>SUELDOS Y SALARIOS PERMANENTES</v>
      </c>
      <c r="K98" s="98" t="str">
        <f t="shared" si="1"/>
        <v>Posgrado</v>
      </c>
      <c r="L98" s="98" t="s">
        <v>394</v>
      </c>
    </row>
    <row r="99" spans="3:12">
      <c r="C99" s="171" t="s">
        <v>58</v>
      </c>
      <c r="D99" s="163"/>
      <c r="E99" s="154">
        <v>0</v>
      </c>
      <c r="F99" s="100">
        <f>IF(E98=0,"",(G98/E98)/12*E98)</f>
        <v>0</v>
      </c>
      <c r="G99" s="97">
        <f>F99</f>
        <v>0</v>
      </c>
      <c r="H99" s="164"/>
      <c r="I99" s="116" t="s">
        <v>515</v>
      </c>
      <c r="J99" s="116" t="str">
        <f>VLOOKUP(I99,[1]Presupuesto!$B$11:$C$565,2,0)</f>
        <v>AGUINALDO Y DECIMO CUARTO MES</v>
      </c>
      <c r="K99" s="98" t="str">
        <f t="shared" si="1"/>
        <v>Posgrado</v>
      </c>
      <c r="L99" s="98" t="s">
        <v>394</v>
      </c>
    </row>
    <row r="100" spans="3:12" ht="15.75" thickBot="1">
      <c r="C100" s="172" t="s">
        <v>59</v>
      </c>
      <c r="D100" s="163"/>
      <c r="E100" s="154">
        <v>0</v>
      </c>
      <c r="F100" s="117">
        <f>IF(E98&lt;6,"",((E98-6)/12)*(G98/E98))</f>
        <v>0</v>
      </c>
      <c r="G100" s="97">
        <f>F100</f>
        <v>0</v>
      </c>
      <c r="H100" s="164"/>
      <c r="I100" s="101" t="s">
        <v>518</v>
      </c>
      <c r="J100" s="101" t="str">
        <f>VLOOKUP(I100,[1]Presupuesto!$B$11:$C$565,2,0)</f>
        <v>DECIMOCUARTO MES</v>
      </c>
      <c r="K100" s="98" t="str">
        <f t="shared" si="1"/>
        <v>Posgrado</v>
      </c>
      <c r="L100" s="98" t="s">
        <v>394</v>
      </c>
    </row>
    <row r="101" spans="3:12" ht="15.75" thickBot="1">
      <c r="C101" s="137" t="s">
        <v>489</v>
      </c>
      <c r="D101" s="199"/>
      <c r="E101" s="152">
        <v>12</v>
      </c>
      <c r="F101" s="291">
        <f>HLOOKUP($C101,$BZ$2:$CM$3,2,0)</f>
        <v>13896.4</v>
      </c>
      <c r="G101" s="113">
        <f>D101*E101*F101</f>
        <v>0</v>
      </c>
      <c r="H101" s="166"/>
      <c r="I101" s="114" t="s">
        <v>495</v>
      </c>
      <c r="J101" s="114" t="str">
        <f>VLOOKUP(I101,[1]Presupuesto!$B$11:$C$565,2,0)</f>
        <v>SUELDOS Y SALARIOS PERMANENTES</v>
      </c>
      <c r="K101" s="98" t="str">
        <f t="shared" si="1"/>
        <v>Posgrado</v>
      </c>
      <c r="L101" s="98" t="s">
        <v>394</v>
      </c>
    </row>
    <row r="102" spans="3:12">
      <c r="C102" s="171" t="s">
        <v>58</v>
      </c>
      <c r="D102" s="163"/>
      <c r="E102" s="154">
        <v>0</v>
      </c>
      <c r="F102" s="100">
        <f>IF(E101=0,"",(G101/E101)/12*E101)</f>
        <v>0</v>
      </c>
      <c r="G102" s="97">
        <f>F102</f>
        <v>0</v>
      </c>
      <c r="H102" s="164"/>
      <c r="I102" s="116" t="s">
        <v>515</v>
      </c>
      <c r="J102" s="116" t="str">
        <f>VLOOKUP(I102,[1]Presupuesto!$B$11:$C$565,2,0)</f>
        <v>AGUINALDO Y DECIMO CUARTO MES</v>
      </c>
      <c r="K102" s="98" t="str">
        <f t="shared" si="1"/>
        <v>Posgrado</v>
      </c>
      <c r="L102" s="98" t="s">
        <v>394</v>
      </c>
    </row>
    <row r="103" spans="3:12" ht="15.75" thickBot="1">
      <c r="C103" s="172" t="s">
        <v>59</v>
      </c>
      <c r="D103" s="163"/>
      <c r="E103" s="154">
        <v>0</v>
      </c>
      <c r="F103" s="117">
        <f>IF(E101&lt;6,"",((E101-6)/12)*(G101/E101))</f>
        <v>0</v>
      </c>
      <c r="G103" s="97">
        <f>F103</f>
        <v>0</v>
      </c>
      <c r="H103" s="164"/>
      <c r="I103" s="101" t="s">
        <v>518</v>
      </c>
      <c r="J103" s="101" t="str">
        <f>VLOOKUP(I103,[1]Presupuesto!$B$11:$C$565,2,0)</f>
        <v>DECIMOCUARTO MES</v>
      </c>
      <c r="K103" s="98" t="str">
        <f t="shared" si="1"/>
        <v>Posgrado</v>
      </c>
      <c r="L103" s="98" t="s">
        <v>394</v>
      </c>
    </row>
    <row r="104" spans="3:12" ht="15.75" thickBot="1">
      <c r="C104" s="137" t="s">
        <v>490</v>
      </c>
      <c r="D104" s="199"/>
      <c r="E104" s="152">
        <v>12</v>
      </c>
      <c r="F104" s="291">
        <f>HLOOKUP($C104,$BZ$2:$CM$3,2,0)</f>
        <v>15004.09</v>
      </c>
      <c r="G104" s="113">
        <f>D104*E104*F104</f>
        <v>0</v>
      </c>
      <c r="H104" s="166"/>
      <c r="I104" s="114" t="s">
        <v>495</v>
      </c>
      <c r="J104" s="114" t="str">
        <f>VLOOKUP(I104,[1]Presupuesto!$B$11:$C$565,2,0)</f>
        <v>SUELDOS Y SALARIOS PERMANENTES</v>
      </c>
      <c r="K104" s="98" t="str">
        <f t="shared" si="1"/>
        <v>Posgrado</v>
      </c>
      <c r="L104" s="98" t="s">
        <v>394</v>
      </c>
    </row>
    <row r="105" spans="3:12">
      <c r="C105" s="171" t="s">
        <v>58</v>
      </c>
      <c r="D105" s="163"/>
      <c r="E105" s="154">
        <v>0</v>
      </c>
      <c r="F105" s="100">
        <f>IF(E104=0,"",(G104/E104)/12*E104)</f>
        <v>0</v>
      </c>
      <c r="G105" s="97">
        <f>F105</f>
        <v>0</v>
      </c>
      <c r="H105" s="164"/>
      <c r="I105" s="116" t="s">
        <v>515</v>
      </c>
      <c r="J105" s="116" t="str">
        <f>VLOOKUP(I105,[1]Presupuesto!$B$11:$C$565,2,0)</f>
        <v>AGUINALDO Y DECIMO CUARTO MES</v>
      </c>
      <c r="K105" s="98" t="str">
        <f t="shared" si="1"/>
        <v>Posgrado</v>
      </c>
      <c r="L105" s="98" t="s">
        <v>394</v>
      </c>
    </row>
    <row r="106" spans="3:12" ht="15.75" thickBot="1">
      <c r="C106" s="172" t="s">
        <v>59</v>
      </c>
      <c r="D106" s="163"/>
      <c r="E106" s="154">
        <v>0</v>
      </c>
      <c r="F106" s="117">
        <f>IF(E104&lt;6,"",((E104-6)/12)*(G104/E104))</f>
        <v>0</v>
      </c>
      <c r="G106" s="97">
        <f>F106</f>
        <v>0</v>
      </c>
      <c r="H106" s="164"/>
      <c r="I106" s="101" t="s">
        <v>518</v>
      </c>
      <c r="J106" s="101" t="str">
        <f>VLOOKUP(I106,[1]Presupuesto!$B$11:$C$565,2,0)</f>
        <v>DECIMOCUARTO MES</v>
      </c>
      <c r="K106" s="98" t="str">
        <f t="shared" si="1"/>
        <v>Posgrado</v>
      </c>
      <c r="L106" s="98" t="s">
        <v>394</v>
      </c>
    </row>
    <row r="107" spans="3:12" ht="15.75" thickBot="1">
      <c r="C107" s="137" t="s">
        <v>491</v>
      </c>
      <c r="D107" s="199"/>
      <c r="E107" s="152">
        <v>12</v>
      </c>
      <c r="F107" s="291">
        <f>HLOOKUP($C107,$BZ$2:$CM$3,2,0)</f>
        <v>13238.9</v>
      </c>
      <c r="G107" s="113">
        <f>D107*E107*F107</f>
        <v>0</v>
      </c>
      <c r="H107" s="166"/>
      <c r="I107" s="114" t="s">
        <v>495</v>
      </c>
      <c r="J107" s="114" t="str">
        <f>VLOOKUP(I107,[1]Presupuesto!$B$11:$C$565,2,0)</f>
        <v>SUELDOS Y SALARIOS PERMANENTES</v>
      </c>
      <c r="K107" s="98" t="str">
        <f t="shared" si="1"/>
        <v>Posgrado</v>
      </c>
      <c r="L107" s="98" t="s">
        <v>394</v>
      </c>
    </row>
    <row r="108" spans="3:12">
      <c r="C108" s="171" t="s">
        <v>58</v>
      </c>
      <c r="D108" s="163"/>
      <c r="E108" s="154">
        <v>0</v>
      </c>
      <c r="F108" s="100">
        <f>IF(E107=0,"",(G107/E107)/12*E107)</f>
        <v>0</v>
      </c>
      <c r="G108" s="97">
        <f>F108</f>
        <v>0</v>
      </c>
      <c r="H108" s="164"/>
      <c r="I108" s="116" t="s">
        <v>515</v>
      </c>
      <c r="J108" s="116" t="str">
        <f>VLOOKUP(I108,[1]Presupuesto!$B$11:$C$565,2,0)</f>
        <v>AGUINALDO Y DECIMO CUARTO MES</v>
      </c>
      <c r="K108" s="98" t="str">
        <f t="shared" si="1"/>
        <v>Posgrado</v>
      </c>
      <c r="L108" s="98" t="s">
        <v>394</v>
      </c>
    </row>
    <row r="109" spans="3:12" ht="15.75" thickBot="1">
      <c r="C109" s="172" t="s">
        <v>59</v>
      </c>
      <c r="D109" s="163"/>
      <c r="E109" s="154">
        <v>0</v>
      </c>
      <c r="F109" s="117">
        <f>IF(E107&lt;6,"",((E107-6)/12)*(G107/E107))</f>
        <v>0</v>
      </c>
      <c r="G109" s="97">
        <f>F109</f>
        <v>0</v>
      </c>
      <c r="H109" s="164"/>
      <c r="I109" s="101" t="s">
        <v>518</v>
      </c>
      <c r="J109" s="101" t="str">
        <f>VLOOKUP(I109,[1]Presupuesto!$B$11:$C$565,2,0)</f>
        <v>DECIMOCUARTO MES</v>
      </c>
      <c r="K109" s="98" t="str">
        <f t="shared" si="1"/>
        <v>Posgrado</v>
      </c>
      <c r="L109" s="98" t="s">
        <v>394</v>
      </c>
    </row>
    <row r="110" spans="3:12" ht="15.75" thickBot="1">
      <c r="C110" s="137" t="s">
        <v>492</v>
      </c>
      <c r="D110" s="199"/>
      <c r="E110" s="152">
        <v>12</v>
      </c>
      <c r="F110" s="291">
        <f>HLOOKUP($C110,$BZ$2:$CM$3,2,0)</f>
        <v>12356.31</v>
      </c>
      <c r="G110" s="113">
        <f>D110*E110*F110</f>
        <v>0</v>
      </c>
      <c r="H110" s="166"/>
      <c r="I110" s="114" t="s">
        <v>495</v>
      </c>
      <c r="J110" s="114" t="str">
        <f>VLOOKUP(I110,[1]Presupuesto!$B$11:$C$565,2,0)</f>
        <v>SUELDOS Y SALARIOS PERMANENTES</v>
      </c>
      <c r="K110" s="98" t="str">
        <f t="shared" si="1"/>
        <v>Posgrado</v>
      </c>
      <c r="L110" s="98" t="s">
        <v>394</v>
      </c>
    </row>
    <row r="111" spans="3:12">
      <c r="C111" s="171" t="s">
        <v>58</v>
      </c>
      <c r="D111" s="163"/>
      <c r="E111" s="154">
        <v>0</v>
      </c>
      <c r="F111" s="100">
        <f>IF(E110=0,"",(G110/E110)/12*E110)</f>
        <v>0</v>
      </c>
      <c r="G111" s="97">
        <f>F111</f>
        <v>0</v>
      </c>
      <c r="H111" s="164"/>
      <c r="I111" s="116" t="s">
        <v>515</v>
      </c>
      <c r="J111" s="116" t="str">
        <f>VLOOKUP(I111,[1]Presupuesto!$B$11:$C$565,2,0)</f>
        <v>AGUINALDO Y DECIMO CUARTO MES</v>
      </c>
      <c r="K111" s="98" t="str">
        <f t="shared" si="1"/>
        <v>Posgrado</v>
      </c>
      <c r="L111" s="98" t="s">
        <v>394</v>
      </c>
    </row>
    <row r="112" spans="3:12" ht="15.75" thickBot="1">
      <c r="C112" s="172" t="s">
        <v>59</v>
      </c>
      <c r="D112" s="163"/>
      <c r="E112" s="154">
        <v>0</v>
      </c>
      <c r="F112" s="117">
        <f>IF(E110&lt;6,"",((E110-6)/12)*(G110/E110))</f>
        <v>0</v>
      </c>
      <c r="G112" s="97">
        <f>F112</f>
        <v>0</v>
      </c>
      <c r="H112" s="164"/>
      <c r="I112" s="101" t="s">
        <v>518</v>
      </c>
      <c r="J112" s="101" t="str">
        <f>VLOOKUP(I112,[1]Presupuesto!$B$11:$C$565,2,0)</f>
        <v>DECIMOCUARTO MES</v>
      </c>
      <c r="K112" s="98" t="str">
        <f t="shared" si="1"/>
        <v>Posgrado</v>
      </c>
      <c r="L112" s="98" t="s">
        <v>394</v>
      </c>
    </row>
    <row r="113" spans="3:12" ht="15.75" thickBot="1">
      <c r="C113" s="137" t="s">
        <v>493</v>
      </c>
      <c r="D113" s="199"/>
      <c r="E113" s="152">
        <v>12</v>
      </c>
      <c r="F113" s="291">
        <f>HLOOKUP($C113,$BZ$2:$CM$3,2,0)</f>
        <v>463.22</v>
      </c>
      <c r="G113" s="113">
        <f>D113*E113*F113</f>
        <v>0</v>
      </c>
      <c r="H113" s="166"/>
      <c r="I113" s="114" t="s">
        <v>495</v>
      </c>
      <c r="J113" s="114" t="str">
        <f>VLOOKUP(I113,[1]Presupuesto!$B$11:$C$565,2,0)</f>
        <v>SUELDOS Y SALARIOS PERMANENTES</v>
      </c>
      <c r="K113" s="98" t="str">
        <f t="shared" si="1"/>
        <v>Posgrado</v>
      </c>
      <c r="L113" s="98" t="s">
        <v>394</v>
      </c>
    </row>
    <row r="114" spans="3:12">
      <c r="C114" s="171" t="s">
        <v>58</v>
      </c>
      <c r="D114" s="163"/>
      <c r="E114" s="154">
        <v>0</v>
      </c>
      <c r="F114" s="100">
        <f>IF(E113=0,"",(G113/E113)/12*E113)</f>
        <v>0</v>
      </c>
      <c r="G114" s="97">
        <f>F114</f>
        <v>0</v>
      </c>
      <c r="H114" s="164"/>
      <c r="I114" s="116" t="s">
        <v>515</v>
      </c>
      <c r="J114" s="116" t="str">
        <f>VLOOKUP(I114,[1]Presupuesto!$B$11:$C$565,2,0)</f>
        <v>AGUINALDO Y DECIMO CUARTO MES</v>
      </c>
      <c r="K114" s="98" t="str">
        <f t="shared" si="1"/>
        <v>Posgrado</v>
      </c>
      <c r="L114" s="98" t="s">
        <v>394</v>
      </c>
    </row>
    <row r="115" spans="3:12" ht="15.75" thickBot="1">
      <c r="C115" s="172" t="s">
        <v>59</v>
      </c>
      <c r="D115" s="163"/>
      <c r="E115" s="154">
        <v>0</v>
      </c>
      <c r="F115" s="117">
        <f>IF(E113&lt;6,"",((E113-6)/12)*(G113/E113))</f>
        <v>0</v>
      </c>
      <c r="G115" s="97">
        <f>F115</f>
        <v>0</v>
      </c>
      <c r="H115" s="164"/>
      <c r="I115" s="101" t="s">
        <v>518</v>
      </c>
      <c r="J115" s="101" t="str">
        <f>VLOOKUP(I115,[1]Presupuesto!$B$11:$C$565,2,0)</f>
        <v>DECIMOCUARTO MES</v>
      </c>
      <c r="K115" s="98" t="str">
        <f t="shared" si="1"/>
        <v>Posgrado</v>
      </c>
      <c r="L115" s="98" t="s">
        <v>394</v>
      </c>
    </row>
    <row r="116" spans="3:12" ht="15.75" thickBot="1">
      <c r="C116" s="137" t="s">
        <v>494</v>
      </c>
      <c r="D116" s="199"/>
      <c r="E116" s="152">
        <v>12</v>
      </c>
      <c r="F116" s="291">
        <f>HLOOKUP($C116,$BZ$2:$CM$3,2,0)</f>
        <v>2007.3</v>
      </c>
      <c r="G116" s="113">
        <f>D116*E116*F116</f>
        <v>0</v>
      </c>
      <c r="H116" s="166"/>
      <c r="I116" s="114" t="s">
        <v>495</v>
      </c>
      <c r="J116" s="114" t="str">
        <f>VLOOKUP(I116,[1]Presupuesto!$B$11:$C$565,2,0)</f>
        <v>SUELDOS Y SALARIOS PERMANENTES</v>
      </c>
      <c r="K116" s="98" t="str">
        <f t="shared" si="1"/>
        <v>Posgrado</v>
      </c>
      <c r="L116" s="98" t="s">
        <v>394</v>
      </c>
    </row>
    <row r="117" spans="3:12">
      <c r="C117" s="171" t="s">
        <v>58</v>
      </c>
      <c r="D117" s="163"/>
      <c r="E117" s="154">
        <v>0</v>
      </c>
      <c r="F117" s="100">
        <f>IF(E116=0,"",(G116/E116)/12*E116)</f>
        <v>0</v>
      </c>
      <c r="G117" s="97">
        <f>F117</f>
        <v>0</v>
      </c>
      <c r="H117" s="164"/>
      <c r="I117" s="116" t="s">
        <v>515</v>
      </c>
      <c r="J117" s="116" t="str">
        <f>VLOOKUP(I117,[1]Presupuesto!$B$11:$C$565,2,0)</f>
        <v>AGUINALDO Y DECIMO CUARTO MES</v>
      </c>
      <c r="K117" s="98" t="str">
        <f t="shared" si="1"/>
        <v>Posgrado</v>
      </c>
      <c r="L117" s="98" t="s">
        <v>394</v>
      </c>
    </row>
    <row r="118" spans="3:12" ht="15.75" thickBot="1">
      <c r="C118" s="172" t="s">
        <v>59</v>
      </c>
      <c r="D118" s="163"/>
      <c r="E118" s="154">
        <v>0</v>
      </c>
      <c r="F118" s="117">
        <f>IF(E116&lt;6,"",((E116-6)/12)*(G116/E116))</f>
        <v>0</v>
      </c>
      <c r="G118" s="97">
        <f>F118</f>
        <v>0</v>
      </c>
      <c r="H118" s="164"/>
      <c r="I118" s="101" t="s">
        <v>518</v>
      </c>
      <c r="J118" s="101" t="str">
        <f>VLOOKUP(I118,[1]Presupuesto!$B$11:$C$565,2,0)</f>
        <v>DECIMOCUARTO MES</v>
      </c>
      <c r="K118" s="98" t="str">
        <f t="shared" si="1"/>
        <v>Posgrado</v>
      </c>
      <c r="L118" s="98" t="s">
        <v>394</v>
      </c>
    </row>
    <row r="119" spans="3:12" ht="15.75" thickBot="1">
      <c r="C119" s="140" t="s">
        <v>83</v>
      </c>
      <c r="D119" s="199">
        <v>11</v>
      </c>
      <c r="E119" s="152">
        <v>12</v>
      </c>
      <c r="F119" s="139">
        <v>15000</v>
      </c>
      <c r="G119" s="113">
        <f>D119*E119*F119</f>
        <v>1980000</v>
      </c>
      <c r="H119" s="166" t="s">
        <v>1683</v>
      </c>
      <c r="I119" s="114" t="s">
        <v>563</v>
      </c>
      <c r="J119" s="114" t="str">
        <f>VLOOKUP(I119,[1]Presupuesto!$B$11:$C$565,2,0)</f>
        <v>CONTRATOS ESPECIALES</v>
      </c>
      <c r="K119" s="98" t="str">
        <f t="shared" ref="K119:K121" si="2">$K$17</f>
        <v>Gestión Tecnologías de Información y Comunicación</v>
      </c>
      <c r="L119" s="98" t="s">
        <v>395</v>
      </c>
    </row>
    <row r="120" spans="3:12" ht="15.75" thickBot="1">
      <c r="C120" s="171" t="s">
        <v>58</v>
      </c>
      <c r="D120" s="163"/>
      <c r="E120" s="154">
        <v>0</v>
      </c>
      <c r="F120" s="117">
        <f>IF(E119=0,"",(G119/E119)/12*E119)</f>
        <v>165000</v>
      </c>
      <c r="G120" s="97">
        <f>F120</f>
        <v>165000</v>
      </c>
      <c r="H120" s="166" t="s">
        <v>1683</v>
      </c>
      <c r="I120" s="101" t="s">
        <v>563</v>
      </c>
      <c r="J120" s="101" t="str">
        <f>VLOOKUP(I120,[1]Presupuesto!$B$11:$C$565,2,0)</f>
        <v>CONTRATOS ESPECIALES</v>
      </c>
      <c r="K120" s="98" t="str">
        <f t="shared" si="2"/>
        <v>Gestión Tecnologías de Información y Comunicación</v>
      </c>
      <c r="L120" s="98" t="s">
        <v>395</v>
      </c>
    </row>
    <row r="121" spans="3:12" ht="15.75" thickBot="1">
      <c r="C121" s="172" t="s">
        <v>59</v>
      </c>
      <c r="D121" s="163"/>
      <c r="E121" s="154">
        <v>0</v>
      </c>
      <c r="F121" s="100">
        <f>IF(E119&lt;6,"",((E119-6)/12)*(G119/E119))</f>
        <v>82500</v>
      </c>
      <c r="G121" s="97">
        <f>F121</f>
        <v>82500</v>
      </c>
      <c r="H121" s="166" t="s">
        <v>1683</v>
      </c>
      <c r="I121" s="101" t="s">
        <v>563</v>
      </c>
      <c r="J121" s="101" t="str">
        <f>VLOOKUP(I121,[1]Presupuesto!$B$11:$C$565,2,0)</f>
        <v>CONTRATOS ESPECIALES</v>
      </c>
      <c r="K121" s="98" t="str">
        <f t="shared" si="2"/>
        <v>Gestión Tecnologías de Información y Comunicación</v>
      </c>
      <c r="L121" s="98" t="s">
        <v>395</v>
      </c>
    </row>
    <row r="122" spans="3:12" ht="15.75" thickBot="1">
      <c r="C122" s="140" t="s">
        <v>60</v>
      </c>
      <c r="D122" s="199"/>
      <c r="E122" s="152">
        <v>12</v>
      </c>
      <c r="F122" s="118">
        <v>30000</v>
      </c>
      <c r="G122" s="113">
        <f>D122*E122*F122</f>
        <v>0</v>
      </c>
      <c r="H122" s="166"/>
      <c r="I122" s="114" t="s">
        <v>704</v>
      </c>
      <c r="J122" s="114" t="str">
        <f>VLOOKUP(I122,[1]Presupuesto!$B$11:$C$565,2,0)</f>
        <v>OTROS SERVICIOS TECNICOS Y PROFESIONALES</v>
      </c>
      <c r="K122" s="98" t="str">
        <f t="shared" si="1"/>
        <v>Posgrado</v>
      </c>
      <c r="L122" s="98" t="s">
        <v>393</v>
      </c>
    </row>
    <row r="123" spans="3:12">
      <c r="C123" s="171" t="s">
        <v>58</v>
      </c>
      <c r="D123" s="163"/>
      <c r="E123" s="154">
        <v>0</v>
      </c>
      <c r="F123" s="100">
        <v>0</v>
      </c>
      <c r="G123" s="97">
        <f>F123</f>
        <v>0</v>
      </c>
      <c r="H123" s="164"/>
      <c r="I123" s="101" t="s">
        <v>704</v>
      </c>
      <c r="J123" s="101" t="str">
        <f>VLOOKUP(I123,[1]Presupuesto!$B$11:$C$565,2,0)</f>
        <v>OTROS SERVICIOS TECNICOS Y PROFESIONALES</v>
      </c>
      <c r="K123" s="98" t="str">
        <f t="shared" si="1"/>
        <v>Posgrado</v>
      </c>
      <c r="L123" s="98" t="s">
        <v>393</v>
      </c>
    </row>
    <row r="124" spans="3:12" ht="15.75" thickBot="1">
      <c r="C124" s="172" t="s">
        <v>59</v>
      </c>
      <c r="D124" s="163"/>
      <c r="E124" s="154">
        <v>0</v>
      </c>
      <c r="F124" s="100">
        <v>0</v>
      </c>
      <c r="G124" s="97">
        <f>F124</f>
        <v>0</v>
      </c>
      <c r="H124" s="164"/>
      <c r="I124" s="101" t="s">
        <v>704</v>
      </c>
      <c r="J124" s="101" t="str">
        <f>VLOOKUP(I124,[1]Presupuesto!$B$11:$C$565,2,0)</f>
        <v>OTROS SERVICIOS TECNICOS Y PROFESIONALES</v>
      </c>
      <c r="K124" s="98" t="str">
        <f t="shared" si="1"/>
        <v>Posgrado</v>
      </c>
      <c r="L124" s="98" t="s">
        <v>393</v>
      </c>
    </row>
    <row r="125" spans="3:12" ht="15.75" thickBot="1">
      <c r="C125" s="140" t="s">
        <v>61</v>
      </c>
      <c r="D125" s="199"/>
      <c r="E125" s="152">
        <v>12</v>
      </c>
      <c r="F125" s="118">
        <v>30000</v>
      </c>
      <c r="G125" s="113">
        <f>D125*E125*F125</f>
        <v>0</v>
      </c>
      <c r="H125" s="166"/>
      <c r="I125" s="114" t="s">
        <v>495</v>
      </c>
      <c r="J125" s="114" t="str">
        <f>VLOOKUP(I125,[1]Presupuesto!$B$11:$C$565,2,0)</f>
        <v>SUELDOS Y SALARIOS PERMANENTES</v>
      </c>
      <c r="K125" s="98" t="str">
        <f t="shared" si="1"/>
        <v>Posgrado</v>
      </c>
      <c r="L125" s="98" t="s">
        <v>393</v>
      </c>
    </row>
    <row r="126" spans="3:12">
      <c r="C126" s="171" t="s">
        <v>58</v>
      </c>
      <c r="D126" s="169"/>
      <c r="E126" s="131">
        <v>0</v>
      </c>
      <c r="F126" s="119">
        <f>IF(E125=0,"",(G125/E125)/12*E125)</f>
        <v>0</v>
      </c>
      <c r="G126" s="120">
        <f>F126</f>
        <v>0</v>
      </c>
      <c r="H126" s="164"/>
      <c r="I126" s="101" t="s">
        <v>515</v>
      </c>
      <c r="J126" s="101" t="str">
        <f>VLOOKUP(I126,[1]Presupuesto!$B$11:$C$565,2,0)</f>
        <v>AGUINALDO Y DECIMO CUARTO MES</v>
      </c>
      <c r="K126" s="98" t="str">
        <f t="shared" si="1"/>
        <v>Posgrado</v>
      </c>
      <c r="L126" s="98" t="s">
        <v>393</v>
      </c>
    </row>
    <row r="127" spans="3:12" ht="15.75" thickBot="1">
      <c r="C127" s="173" t="s">
        <v>59</v>
      </c>
      <c r="D127" s="162"/>
      <c r="E127" s="132">
        <v>0</v>
      </c>
      <c r="F127" s="105">
        <f>IF(E125&lt;6,"",((E125-6)/12)*(G125/E125))</f>
        <v>0</v>
      </c>
      <c r="G127" s="105">
        <f>F127</f>
        <v>0</v>
      </c>
      <c r="H127" s="162"/>
      <c r="I127" s="106" t="s">
        <v>518</v>
      </c>
      <c r="J127" s="124" t="str">
        <f>VLOOKUP(I127,[1]Presupuesto!$B$11:$C$565,2,0)</f>
        <v>DECIMOCUARTO MES</v>
      </c>
      <c r="K127" s="106" t="str">
        <f t="shared" si="1"/>
        <v>Posgrado</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45"/>
      <c r="E133" s="93"/>
      <c r="F133" s="93"/>
      <c r="G133" s="93"/>
      <c r="H133" s="76"/>
      <c r="I133" s="76"/>
      <c r="J133" s="76"/>
      <c r="K133" s="153"/>
    </row>
    <row r="134" spans="3:12" ht="18.75">
      <c r="C134" s="209"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481</v>
      </c>
      <c r="D137" s="199"/>
      <c r="E137" s="152">
        <v>12</v>
      </c>
      <c r="F137" s="291">
        <f>HLOOKUP($C137,$BZ$2:$CM$3,2,0)</f>
        <v>43674.39</v>
      </c>
      <c r="G137" s="113">
        <f>D137*E137*F137</f>
        <v>0</v>
      </c>
      <c r="H137" s="166"/>
      <c r="I137" s="114" t="s">
        <v>495</v>
      </c>
      <c r="J137" s="114" t="str">
        <f>VLOOKUP(I137,Presupuesto!$B$11:$C$565,2,0)</f>
        <v>SUELDOS Y SALARIOS PERMANENTES</v>
      </c>
      <c r="K137" s="217" t="s">
        <v>1453</v>
      </c>
      <c r="L137" s="98" t="s">
        <v>393</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3">$K$137</f>
        <v>Posgrado</v>
      </c>
      <c r="L138" s="98" t="s">
        <v>411</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3"/>
        <v>Posgrado</v>
      </c>
      <c r="L139" s="98" t="s">
        <v>394</v>
      </c>
    </row>
    <row r="140" spans="3:12" ht="15.75" thickBot="1">
      <c r="C140" s="137" t="s">
        <v>482</v>
      </c>
      <c r="D140" s="199"/>
      <c r="E140" s="152">
        <v>12</v>
      </c>
      <c r="F140" s="291">
        <f>HLOOKUP($C140,$BZ$2:$CM$3,2,0)</f>
        <v>39703.99</v>
      </c>
      <c r="G140" s="113">
        <f>D140*E140*F140</f>
        <v>0</v>
      </c>
      <c r="H140" s="166"/>
      <c r="I140" s="114" t="s">
        <v>495</v>
      </c>
      <c r="J140" s="114" t="str">
        <f>VLOOKUP(I140,Presupuesto!$B$11:$C$565,2,0)</f>
        <v>SUELDOS Y SALARIOS PERMANENTES</v>
      </c>
      <c r="K140" s="98" t="str">
        <f t="shared" si="3"/>
        <v>Posgrado</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3"/>
        <v>Posgrado</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3"/>
        <v>Posgrado</v>
      </c>
      <c r="L142" s="98" t="s">
        <v>394</v>
      </c>
    </row>
    <row r="143" spans="3:12" ht="15.75" thickBot="1">
      <c r="C143" s="137" t="s">
        <v>483</v>
      </c>
      <c r="D143" s="199"/>
      <c r="E143" s="152">
        <v>12</v>
      </c>
      <c r="F143" s="291">
        <f>HLOOKUP($C143,$BZ$2:$CM$3,2,0)</f>
        <v>35733.589999999997</v>
      </c>
      <c r="G143" s="113">
        <f>D143*E143*F143</f>
        <v>0</v>
      </c>
      <c r="H143" s="166"/>
      <c r="I143" s="114" t="s">
        <v>495</v>
      </c>
      <c r="J143" s="114" t="str">
        <f>VLOOKUP(I143,Presupuesto!$B$11:$C$565,2,0)</f>
        <v>SUELDOS Y SALARIOS PERMANENTES</v>
      </c>
      <c r="K143" s="98" t="str">
        <f t="shared" si="3"/>
        <v>Posgrado</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3"/>
        <v>Posgrado</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3"/>
        <v>Posgrado</v>
      </c>
      <c r="L145" s="98" t="s">
        <v>394</v>
      </c>
    </row>
    <row r="146" spans="3:12" ht="15.75" thickBot="1">
      <c r="C146" s="137" t="s">
        <v>484</v>
      </c>
      <c r="D146" s="199"/>
      <c r="E146" s="152">
        <v>12</v>
      </c>
      <c r="F146" s="291">
        <f>HLOOKUP($C146,$BZ$2:$CM$3,2,0)</f>
        <v>31763.19</v>
      </c>
      <c r="G146" s="113">
        <f>D146*E146*F146</f>
        <v>0</v>
      </c>
      <c r="H146" s="166"/>
      <c r="I146" s="114" t="s">
        <v>495</v>
      </c>
      <c r="J146" s="114" t="str">
        <f>VLOOKUP(I146,Presupuesto!$B$11:$C$565,2,0)</f>
        <v>SUELDOS Y SALARIOS PERMANENTES</v>
      </c>
      <c r="K146" s="98" t="str">
        <f t="shared" si="3"/>
        <v>Posgrado</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3"/>
        <v>Posgrado</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3"/>
        <v>Posgrado</v>
      </c>
      <c r="L148" s="98" t="s">
        <v>394</v>
      </c>
    </row>
    <row r="149" spans="3:12" ht="15.75" thickBot="1">
      <c r="C149" s="137" t="s">
        <v>485</v>
      </c>
      <c r="D149" s="199"/>
      <c r="E149" s="152">
        <v>12</v>
      </c>
      <c r="F149" s="291">
        <f>HLOOKUP($C149,$BZ$2:$CM$3,2,0)</f>
        <v>29777.99</v>
      </c>
      <c r="G149" s="113">
        <f>D149*E149*F149</f>
        <v>0</v>
      </c>
      <c r="H149" s="166"/>
      <c r="I149" s="114" t="s">
        <v>495</v>
      </c>
      <c r="J149" s="114" t="str">
        <f>VLOOKUP(I149,Presupuesto!$B$11:$C$565,2,0)</f>
        <v>SUELDOS Y SALARIOS PERMANENTES</v>
      </c>
      <c r="K149" s="98" t="str">
        <f t="shared" si="3"/>
        <v>Posgrado</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3"/>
        <v>Posgrado</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3"/>
        <v>Posgrado</v>
      </c>
      <c r="L151" s="98" t="s">
        <v>394</v>
      </c>
    </row>
    <row r="152" spans="3:12" ht="15.75" thickBot="1">
      <c r="C152" s="137" t="s">
        <v>486</v>
      </c>
      <c r="D152" s="199"/>
      <c r="E152" s="152">
        <v>12</v>
      </c>
      <c r="F152" s="291">
        <f>HLOOKUP($C152,$BZ$2:$CM$3,2,0)</f>
        <v>27792.79</v>
      </c>
      <c r="G152" s="113">
        <f>D152*E152*F152</f>
        <v>0</v>
      </c>
      <c r="H152" s="166"/>
      <c r="I152" s="114" t="s">
        <v>495</v>
      </c>
      <c r="J152" s="114" t="str">
        <f>VLOOKUP(I152,Presupuesto!$B$11:$C$565,2,0)</f>
        <v>SUELDOS Y SALARIOS PERMANENTES</v>
      </c>
      <c r="K152" s="98" t="str">
        <f t="shared" si="3"/>
        <v>Posgrado</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3"/>
        <v>Posgrado</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3"/>
        <v>Posgrado</v>
      </c>
      <c r="L154" s="98" t="s">
        <v>394</v>
      </c>
    </row>
    <row r="155" spans="3:12" ht="15.75" thickBot="1">
      <c r="C155" s="137" t="s">
        <v>487</v>
      </c>
      <c r="D155" s="199"/>
      <c r="E155" s="152">
        <v>12</v>
      </c>
      <c r="F155" s="291">
        <f>HLOOKUP($C155,$BZ$2:$CM$3,2,0)</f>
        <v>18859.39</v>
      </c>
      <c r="G155" s="113">
        <f>D155*E155*F155</f>
        <v>0</v>
      </c>
      <c r="H155" s="166"/>
      <c r="I155" s="114" t="s">
        <v>495</v>
      </c>
      <c r="J155" s="114" t="str">
        <f>VLOOKUP(I155,Presupuesto!$B$11:$C$565,2,0)</f>
        <v>SUELDOS Y SALARIOS PERMANENTES</v>
      </c>
      <c r="K155" s="98" t="str">
        <f t="shared" si="3"/>
        <v>Posgrado</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3"/>
        <v>Posgrado</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3"/>
        <v>Posgrado</v>
      </c>
      <c r="L157" s="98" t="s">
        <v>394</v>
      </c>
    </row>
    <row r="158" spans="3:12" ht="15.75" thickBot="1">
      <c r="C158" s="137" t="s">
        <v>488</v>
      </c>
      <c r="D158" s="199"/>
      <c r="E158" s="152">
        <v>12</v>
      </c>
      <c r="F158" s="291">
        <f>HLOOKUP($C158,$BZ$2:$CM$3,2,0)</f>
        <v>17866.8</v>
      </c>
      <c r="G158" s="113">
        <f>D158*E158*F158</f>
        <v>0</v>
      </c>
      <c r="H158" s="166"/>
      <c r="I158" s="114" t="s">
        <v>495</v>
      </c>
      <c r="J158" s="114" t="str">
        <f>VLOOKUP(I158,Presupuesto!$B$11:$C$565,2,0)</f>
        <v>SUELDOS Y SALARIOS PERMANENTES</v>
      </c>
      <c r="K158" s="98" t="str">
        <f t="shared" si="3"/>
        <v>Posgrado</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3"/>
        <v>Posgrado</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3"/>
        <v>Posgrado</v>
      </c>
      <c r="L160" s="98" t="s">
        <v>394</v>
      </c>
    </row>
    <row r="161" spans="3:12" ht="15.75" thickBot="1">
      <c r="C161" s="137" t="s">
        <v>489</v>
      </c>
      <c r="D161" s="199"/>
      <c r="E161" s="152">
        <v>12</v>
      </c>
      <c r="F161" s="291">
        <f>HLOOKUP($C161,$BZ$2:$CM$3,2,0)</f>
        <v>13896.4</v>
      </c>
      <c r="G161" s="113">
        <f>D161*E161*F161</f>
        <v>0</v>
      </c>
      <c r="H161" s="166"/>
      <c r="I161" s="114" t="s">
        <v>495</v>
      </c>
      <c r="J161" s="114" t="str">
        <f>VLOOKUP(I161,Presupuesto!$B$11:$C$565,2,0)</f>
        <v>SUELDOS Y SALARIOS PERMANENTES</v>
      </c>
      <c r="K161" s="98" t="str">
        <f t="shared" si="3"/>
        <v>Posgrado</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3"/>
        <v>Posgrado</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3"/>
        <v>Posgrado</v>
      </c>
      <c r="L163" s="98" t="s">
        <v>394</v>
      </c>
    </row>
    <row r="164" spans="3:12" ht="15.75" thickBot="1">
      <c r="C164" s="137" t="s">
        <v>490</v>
      </c>
      <c r="D164" s="199"/>
      <c r="E164" s="152">
        <v>12</v>
      </c>
      <c r="F164" s="291">
        <f>HLOOKUP($C164,$BZ$2:$CM$3,2,0)</f>
        <v>15004.09</v>
      </c>
      <c r="G164" s="113">
        <f>D164*E164*F164</f>
        <v>0</v>
      </c>
      <c r="H164" s="166"/>
      <c r="I164" s="114" t="s">
        <v>495</v>
      </c>
      <c r="J164" s="114" t="str">
        <f>VLOOKUP(I164,Presupuesto!$B$11:$C$565,2,0)</f>
        <v>SUELDOS Y SALARIOS PERMANENTES</v>
      </c>
      <c r="K164" s="98" t="str">
        <f t="shared" si="3"/>
        <v>Posgrado</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3"/>
        <v>Posgrado</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3"/>
        <v>Posgrado</v>
      </c>
      <c r="L166" s="98" t="s">
        <v>394</v>
      </c>
    </row>
    <row r="167" spans="3:12" ht="15.75" thickBot="1">
      <c r="C167" s="137" t="s">
        <v>491</v>
      </c>
      <c r="D167" s="199"/>
      <c r="E167" s="152">
        <v>12</v>
      </c>
      <c r="F167" s="291">
        <f>HLOOKUP($C167,$BZ$2:$CM$3,2,0)</f>
        <v>13238.9</v>
      </c>
      <c r="G167" s="113">
        <f>D167*E167*F167</f>
        <v>0</v>
      </c>
      <c r="H167" s="166"/>
      <c r="I167" s="114" t="s">
        <v>495</v>
      </c>
      <c r="J167" s="114" t="str">
        <f>VLOOKUP(I167,Presupuesto!$B$11:$C$565,2,0)</f>
        <v>SUELDOS Y SALARIOS PERMANENTES</v>
      </c>
      <c r="K167" s="98" t="str">
        <f t="shared" si="3"/>
        <v>Posgrado</v>
      </c>
      <c r="L167" s="98" t="s">
        <v>394</v>
      </c>
    </row>
    <row r="168" spans="3:12">
      <c r="C168" s="171" t="s">
        <v>58</v>
      </c>
      <c r="D168" s="163"/>
      <c r="E168" s="154">
        <v>0</v>
      </c>
      <c r="F168" s="100">
        <f>IF(E167=0,"",(G167/E167)/12*E167)</f>
        <v>0</v>
      </c>
      <c r="G168" s="97">
        <f>F168</f>
        <v>0</v>
      </c>
      <c r="H168" s="164"/>
      <c r="I168" s="116" t="s">
        <v>515</v>
      </c>
      <c r="J168" s="116" t="str">
        <f>VLOOKUP(I168,Presupuesto!$B$11:$C$565,2,0)</f>
        <v>AGUINALDO Y DECIMO CUARTO MES</v>
      </c>
      <c r="K168" s="98" t="str">
        <f t="shared" si="3"/>
        <v>Posgrado</v>
      </c>
      <c r="L168" s="98" t="s">
        <v>394</v>
      </c>
    </row>
    <row r="169" spans="3:12" ht="15.75" thickBot="1">
      <c r="C169" s="172" t="s">
        <v>59</v>
      </c>
      <c r="D169" s="163"/>
      <c r="E169" s="154">
        <v>0</v>
      </c>
      <c r="F169" s="117">
        <f>IF(E167&lt;6,"",((E167-6)/12)*(G167/E167))</f>
        <v>0</v>
      </c>
      <c r="G169" s="97">
        <f>F169</f>
        <v>0</v>
      </c>
      <c r="H169" s="164"/>
      <c r="I169" s="101" t="s">
        <v>518</v>
      </c>
      <c r="J169" s="101" t="str">
        <f>VLOOKUP(I169,Presupuesto!$B$11:$C$565,2,0)</f>
        <v>DECIMOCUARTO MES</v>
      </c>
      <c r="K169" s="98" t="str">
        <f t="shared" si="3"/>
        <v>Posgrado</v>
      </c>
      <c r="L169" s="98" t="s">
        <v>394</v>
      </c>
    </row>
    <row r="170" spans="3:12" ht="15.75" thickBot="1">
      <c r="C170" s="137" t="s">
        <v>492</v>
      </c>
      <c r="D170" s="199"/>
      <c r="E170" s="152">
        <v>12</v>
      </c>
      <c r="F170" s="291">
        <f>HLOOKUP($C170,$BZ$2:$CM$3,2,0)</f>
        <v>12356.31</v>
      </c>
      <c r="G170" s="113">
        <f>D170*E170*F170</f>
        <v>0</v>
      </c>
      <c r="H170" s="166"/>
      <c r="I170" s="114" t="s">
        <v>495</v>
      </c>
      <c r="J170" s="114" t="str">
        <f>VLOOKUP(I170,Presupuesto!$B$11:$C$565,2,0)</f>
        <v>SUELDOS Y SALARIOS PERMANENTES</v>
      </c>
      <c r="K170" s="98" t="str">
        <f t="shared" ref="K170:K187" si="4">$K$137</f>
        <v>Posgrado</v>
      </c>
      <c r="L170" s="98" t="s">
        <v>394</v>
      </c>
    </row>
    <row r="171" spans="3:12">
      <c r="C171" s="171" t="s">
        <v>58</v>
      </c>
      <c r="D171" s="163"/>
      <c r="E171" s="154">
        <v>0</v>
      </c>
      <c r="F171" s="100">
        <f>IF(E170=0,"",(G170/E170)/12*E170)</f>
        <v>0</v>
      </c>
      <c r="G171" s="97">
        <f>F171</f>
        <v>0</v>
      </c>
      <c r="H171" s="164"/>
      <c r="I171" s="116" t="s">
        <v>515</v>
      </c>
      <c r="J171" s="116" t="str">
        <f>VLOOKUP(I171,Presupuesto!$B$11:$C$565,2,0)</f>
        <v>AGUINALDO Y DECIMO CUARTO MES</v>
      </c>
      <c r="K171" s="98" t="str">
        <f t="shared" si="4"/>
        <v>Posgrado</v>
      </c>
      <c r="L171" s="98" t="s">
        <v>394</v>
      </c>
    </row>
    <row r="172" spans="3:12" ht="15.75" thickBot="1">
      <c r="C172" s="172" t="s">
        <v>59</v>
      </c>
      <c r="D172" s="163"/>
      <c r="E172" s="154">
        <v>0</v>
      </c>
      <c r="F172" s="117">
        <f>IF(E170&lt;6,"",((E170-6)/12)*(G170/E170))</f>
        <v>0</v>
      </c>
      <c r="G172" s="97">
        <f>F172</f>
        <v>0</v>
      </c>
      <c r="H172" s="164"/>
      <c r="I172" s="101" t="s">
        <v>518</v>
      </c>
      <c r="J172" s="101" t="str">
        <f>VLOOKUP(I172,Presupuesto!$B$11:$C$565,2,0)</f>
        <v>DECIMOCUARTO MES</v>
      </c>
      <c r="K172" s="98" t="str">
        <f t="shared" si="4"/>
        <v>Posgrado</v>
      </c>
      <c r="L172" s="98" t="s">
        <v>394</v>
      </c>
    </row>
    <row r="173" spans="3:12" ht="15.75" thickBot="1">
      <c r="C173" s="137" t="s">
        <v>493</v>
      </c>
      <c r="D173" s="199"/>
      <c r="E173" s="152">
        <v>12</v>
      </c>
      <c r="F173" s="291">
        <f>HLOOKUP($C173,$BZ$2:$CM$3,2,0)</f>
        <v>463.22</v>
      </c>
      <c r="G173" s="113">
        <f>D173*E173*F173</f>
        <v>0</v>
      </c>
      <c r="H173" s="166"/>
      <c r="I173" s="114" t="s">
        <v>495</v>
      </c>
      <c r="J173" s="114" t="str">
        <f>VLOOKUP(I173,Presupuesto!$B$11:$C$565,2,0)</f>
        <v>SUELDOS Y SALARIOS PERMANENTES</v>
      </c>
      <c r="K173" s="98" t="str">
        <f t="shared" si="4"/>
        <v>Posgrado</v>
      </c>
      <c r="L173" s="98" t="s">
        <v>394</v>
      </c>
    </row>
    <row r="174" spans="3:12">
      <c r="C174" s="171" t="s">
        <v>58</v>
      </c>
      <c r="D174" s="163"/>
      <c r="E174" s="154">
        <v>0</v>
      </c>
      <c r="F174" s="100">
        <f>IF(E173=0,"",(G173/E173)/12*E173)</f>
        <v>0</v>
      </c>
      <c r="G174" s="97">
        <f>F174</f>
        <v>0</v>
      </c>
      <c r="H174" s="164"/>
      <c r="I174" s="116" t="s">
        <v>515</v>
      </c>
      <c r="J174" s="116" t="str">
        <f>VLOOKUP(I174,Presupuesto!$B$11:$C$565,2,0)</f>
        <v>AGUINALDO Y DECIMO CUARTO MES</v>
      </c>
      <c r="K174" s="98" t="str">
        <f t="shared" si="4"/>
        <v>Posgrado</v>
      </c>
      <c r="L174" s="98" t="s">
        <v>394</v>
      </c>
    </row>
    <row r="175" spans="3:12" ht="15.75" thickBot="1">
      <c r="C175" s="172" t="s">
        <v>59</v>
      </c>
      <c r="D175" s="163"/>
      <c r="E175" s="154">
        <v>0</v>
      </c>
      <c r="F175" s="117">
        <f>IF(E173&lt;6,"",((E173-6)/12)*(G173/E173))</f>
        <v>0</v>
      </c>
      <c r="G175" s="97">
        <f>F175</f>
        <v>0</v>
      </c>
      <c r="H175" s="164"/>
      <c r="I175" s="101" t="s">
        <v>518</v>
      </c>
      <c r="J175" s="101" t="str">
        <f>VLOOKUP(I175,Presupuesto!$B$11:$C$565,2,0)</f>
        <v>DECIMOCUARTO MES</v>
      </c>
      <c r="K175" s="98" t="str">
        <f t="shared" si="4"/>
        <v>Posgrado</v>
      </c>
      <c r="L175" s="98" t="s">
        <v>394</v>
      </c>
    </row>
    <row r="176" spans="3:12" ht="15.75" thickBot="1">
      <c r="C176" s="137" t="s">
        <v>494</v>
      </c>
      <c r="D176" s="199"/>
      <c r="E176" s="152">
        <v>12</v>
      </c>
      <c r="F176" s="291">
        <f>HLOOKUP($C176,$BZ$2:$CM$3,2,0)</f>
        <v>2007.3</v>
      </c>
      <c r="G176" s="113">
        <f>D176*E176*F176</f>
        <v>0</v>
      </c>
      <c r="H176" s="166"/>
      <c r="I176" s="114" t="s">
        <v>495</v>
      </c>
      <c r="J176" s="114" t="str">
        <f>VLOOKUP(I176,Presupuesto!$B$11:$C$565,2,0)</f>
        <v>SUELDOS Y SALARIOS PERMANENTES</v>
      </c>
      <c r="K176" s="98" t="str">
        <f t="shared" si="4"/>
        <v>Posgrado</v>
      </c>
      <c r="L176" s="98" t="s">
        <v>394</v>
      </c>
    </row>
    <row r="177" spans="3:12">
      <c r="C177" s="171" t="s">
        <v>58</v>
      </c>
      <c r="D177" s="163"/>
      <c r="E177" s="154">
        <v>0</v>
      </c>
      <c r="F177" s="100">
        <f>IF(E176=0,"",(G176/E176)/12*E176)</f>
        <v>0</v>
      </c>
      <c r="G177" s="97">
        <f>F177</f>
        <v>0</v>
      </c>
      <c r="H177" s="164"/>
      <c r="I177" s="116" t="s">
        <v>515</v>
      </c>
      <c r="J177" s="116" t="str">
        <f>VLOOKUP(I177,Presupuesto!$B$11:$C$565,2,0)</f>
        <v>AGUINALDO Y DECIMO CUARTO MES</v>
      </c>
      <c r="K177" s="98" t="str">
        <f t="shared" si="4"/>
        <v>Posgrado</v>
      </c>
      <c r="L177" s="98" t="s">
        <v>394</v>
      </c>
    </row>
    <row r="178" spans="3:12" ht="15.75" thickBot="1">
      <c r="C178" s="172" t="s">
        <v>59</v>
      </c>
      <c r="D178" s="163"/>
      <c r="E178" s="154">
        <v>0</v>
      </c>
      <c r="F178" s="117">
        <f>IF(E176&lt;6,"",((E176-6)/12)*(G176/E176))</f>
        <v>0</v>
      </c>
      <c r="G178" s="97">
        <f>F178</f>
        <v>0</v>
      </c>
      <c r="H178" s="164"/>
      <c r="I178" s="101" t="s">
        <v>518</v>
      </c>
      <c r="J178" s="101" t="str">
        <f>VLOOKUP(I178,Presupuesto!$B$11:$C$565,2,0)</f>
        <v>DECIMOCUARTO MES</v>
      </c>
      <c r="K178" s="98" t="str">
        <f t="shared" si="4"/>
        <v>Posgrado</v>
      </c>
      <c r="L178" s="98" t="s">
        <v>394</v>
      </c>
    </row>
    <row r="179" spans="3:12" ht="15.75" thickBot="1">
      <c r="C179" s="140" t="s">
        <v>83</v>
      </c>
      <c r="D179" s="199"/>
      <c r="E179" s="152">
        <v>12</v>
      </c>
      <c r="F179" s="139">
        <v>30000</v>
      </c>
      <c r="G179" s="113">
        <f>D179*E179*F179</f>
        <v>0</v>
      </c>
      <c r="H179" s="166"/>
      <c r="I179" s="114" t="s">
        <v>563</v>
      </c>
      <c r="J179" s="114" t="str">
        <f>VLOOKUP(I179,Presupuesto!$B$11:$C$565,2,0)</f>
        <v>CONTRATOS ESPECIALES</v>
      </c>
      <c r="K179" s="98" t="str">
        <f t="shared" si="4"/>
        <v>Posgrado</v>
      </c>
      <c r="L179" s="98" t="s">
        <v>394</v>
      </c>
    </row>
    <row r="180" spans="3:12">
      <c r="C180" s="171" t="s">
        <v>58</v>
      </c>
      <c r="D180" s="163"/>
      <c r="E180" s="154">
        <v>0</v>
      </c>
      <c r="F180" s="117">
        <f>IF(E179=0,"",(G179/E179)/12*E179)</f>
        <v>0</v>
      </c>
      <c r="G180" s="97">
        <f>F180</f>
        <v>0</v>
      </c>
      <c r="H180" s="164"/>
      <c r="I180" s="101" t="s">
        <v>563</v>
      </c>
      <c r="J180" s="101" t="str">
        <f>VLOOKUP(I180,Presupuesto!$B$11:$C$565,2,0)</f>
        <v>CONTRATOS ESPECIALES</v>
      </c>
      <c r="K180" s="98" t="str">
        <f t="shared" si="4"/>
        <v>Posgrado</v>
      </c>
      <c r="L180" s="98" t="s">
        <v>393</v>
      </c>
    </row>
    <row r="181" spans="3:12" ht="15.75" thickBot="1">
      <c r="C181" s="172" t="s">
        <v>59</v>
      </c>
      <c r="D181" s="163"/>
      <c r="E181" s="154">
        <v>0</v>
      </c>
      <c r="F181" s="100">
        <f>IF(E179&lt;6,"",((E179-6)/12)*(G179/E179))</f>
        <v>0</v>
      </c>
      <c r="G181" s="97">
        <f>F181</f>
        <v>0</v>
      </c>
      <c r="H181" s="164"/>
      <c r="I181" s="101" t="s">
        <v>563</v>
      </c>
      <c r="J181" s="101" t="str">
        <f>VLOOKUP(I181,Presupuesto!$B$11:$C$565,2,0)</f>
        <v>CONTRATOS ESPECIALES</v>
      </c>
      <c r="K181" s="98" t="str">
        <f t="shared" si="4"/>
        <v>Posgrado</v>
      </c>
      <c r="L181" s="98" t="s">
        <v>398</v>
      </c>
    </row>
    <row r="182" spans="3:12" ht="15.75"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4"/>
        <v>Posgrado</v>
      </c>
      <c r="L182" s="98" t="s">
        <v>393</v>
      </c>
    </row>
    <row r="183" spans="3:12">
      <c r="C183" s="171" t="s">
        <v>58</v>
      </c>
      <c r="D183" s="163"/>
      <c r="E183" s="154">
        <v>0</v>
      </c>
      <c r="F183" s="100">
        <v>0</v>
      </c>
      <c r="G183" s="97">
        <f>F183</f>
        <v>0</v>
      </c>
      <c r="H183" s="164"/>
      <c r="I183" s="101" t="s">
        <v>704</v>
      </c>
      <c r="J183" s="101" t="str">
        <f>VLOOKUP(I183,Presupuesto!$B$11:$C$565,2,0)</f>
        <v>OTROS SERVICIOS TECNICOS Y PROFESIONALES</v>
      </c>
      <c r="K183" s="98" t="str">
        <f t="shared" si="4"/>
        <v>Posgrado</v>
      </c>
      <c r="L183" s="98" t="s">
        <v>393</v>
      </c>
    </row>
    <row r="184" spans="3:12" ht="15.75" thickBot="1">
      <c r="C184" s="172" t="s">
        <v>59</v>
      </c>
      <c r="D184" s="163"/>
      <c r="E184" s="154">
        <v>0</v>
      </c>
      <c r="F184" s="100">
        <v>0</v>
      </c>
      <c r="G184" s="97">
        <f>F184</f>
        <v>0</v>
      </c>
      <c r="H184" s="164"/>
      <c r="I184" s="101" t="s">
        <v>704</v>
      </c>
      <c r="J184" s="101" t="str">
        <f>VLOOKUP(I184,Presupuesto!$B$11:$C$565,2,0)</f>
        <v>OTROS SERVICIOS TECNICOS Y PROFESIONALES</v>
      </c>
      <c r="K184" s="98" t="str">
        <f t="shared" si="4"/>
        <v>Posgrado</v>
      </c>
      <c r="L184" s="98" t="s">
        <v>393</v>
      </c>
    </row>
    <row r="185" spans="3:12" ht="15.75" thickBot="1">
      <c r="C185" s="140" t="s">
        <v>61</v>
      </c>
      <c r="D185" s="199"/>
      <c r="E185" s="152">
        <v>12</v>
      </c>
      <c r="F185" s="118">
        <v>30000</v>
      </c>
      <c r="G185" s="113">
        <f>D185*E185*F185</f>
        <v>0</v>
      </c>
      <c r="H185" s="166"/>
      <c r="I185" s="114" t="s">
        <v>495</v>
      </c>
      <c r="J185" s="114" t="str">
        <f>VLOOKUP(I185,Presupuesto!$B$11:$C$565,2,0)</f>
        <v>SUELDOS Y SALARIOS PERMANENTES</v>
      </c>
      <c r="K185" s="98" t="str">
        <f t="shared" si="4"/>
        <v>Posgrado</v>
      </c>
      <c r="L185" s="98" t="s">
        <v>393</v>
      </c>
    </row>
    <row r="186" spans="3:12">
      <c r="C186" s="171" t="s">
        <v>58</v>
      </c>
      <c r="D186" s="169"/>
      <c r="E186" s="131">
        <v>0</v>
      </c>
      <c r="F186" s="119">
        <f>IF(E185=0,"",(G185/E185)/12*E185)</f>
        <v>0</v>
      </c>
      <c r="G186" s="120">
        <f>F186</f>
        <v>0</v>
      </c>
      <c r="H186" s="164"/>
      <c r="I186" s="101" t="s">
        <v>515</v>
      </c>
      <c r="J186" s="101" t="str">
        <f>VLOOKUP(I186,Presupuesto!$B$11:$C$565,2,0)</f>
        <v>AGUINALDO Y DECIMO CUARTO MES</v>
      </c>
      <c r="K186" s="98" t="str">
        <f t="shared" si="4"/>
        <v>Posgrado</v>
      </c>
      <c r="L186" s="98" t="s">
        <v>393</v>
      </c>
    </row>
    <row r="187" spans="3:12" ht="15.75" thickBot="1">
      <c r="C187" s="173" t="s">
        <v>59</v>
      </c>
      <c r="D187" s="162"/>
      <c r="E187" s="132">
        <v>0</v>
      </c>
      <c r="F187" s="105">
        <f>IF(E185&lt;6,"",((E185-6)/12)*(G185/E185))</f>
        <v>0</v>
      </c>
      <c r="G187" s="105">
        <f>F187</f>
        <v>0</v>
      </c>
      <c r="H187" s="162"/>
      <c r="I187" s="106" t="s">
        <v>518</v>
      </c>
      <c r="J187" s="124" t="str">
        <f>VLOOKUP(I187,Presupuesto!$B$11:$C$565,2,0)</f>
        <v>DECIMOCUARTO MES</v>
      </c>
      <c r="K187" s="106" t="str">
        <f t="shared" si="4"/>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45"/>
      <c r="E193" s="93"/>
      <c r="F193" s="93"/>
      <c r="G193" s="93"/>
      <c r="H193" s="76"/>
      <c r="I193" s="76"/>
      <c r="J193" s="76"/>
      <c r="K193" s="153"/>
    </row>
    <row r="194" spans="3:12" ht="18.75">
      <c r="C194" s="209"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481</v>
      </c>
      <c r="D197" s="199"/>
      <c r="E197" s="152">
        <v>12</v>
      </c>
      <c r="F197" s="291">
        <f>HLOOKUP($C197,$BZ$2:$CM$3,2,0)</f>
        <v>43674.39</v>
      </c>
      <c r="G197" s="113">
        <f>D197*E197*F197</f>
        <v>0</v>
      </c>
      <c r="H197" s="166"/>
      <c r="I197" s="114" t="s">
        <v>495</v>
      </c>
      <c r="J197" s="114" t="str">
        <f>VLOOKUP(I197,Presupuesto!$B$11:$C$565,2,0)</f>
        <v>SUELDOS Y SALARIOS PERMANENTES</v>
      </c>
      <c r="K197" s="217" t="s">
        <v>1453</v>
      </c>
      <c r="L197" s="98" t="s">
        <v>393</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5">$K$197</f>
        <v>Posgrado</v>
      </c>
      <c r="L198" s="98" t="s">
        <v>411</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5"/>
        <v>Posgrado</v>
      </c>
      <c r="L199" s="98" t="s">
        <v>394</v>
      </c>
    </row>
    <row r="200" spans="3:12" ht="15.75" thickBot="1">
      <c r="C200" s="137" t="s">
        <v>482</v>
      </c>
      <c r="D200" s="199"/>
      <c r="E200" s="152">
        <v>12</v>
      </c>
      <c r="F200" s="291">
        <f>HLOOKUP($C200,$BZ$2:$CM$3,2,0)</f>
        <v>39703.99</v>
      </c>
      <c r="G200" s="113">
        <f>D200*E200*F200</f>
        <v>0</v>
      </c>
      <c r="H200" s="166"/>
      <c r="I200" s="114" t="s">
        <v>495</v>
      </c>
      <c r="J200" s="114" t="str">
        <f>VLOOKUP(I200,Presupuesto!$B$11:$C$565,2,0)</f>
        <v>SUELDOS Y SALARIOS PERMANENTES</v>
      </c>
      <c r="K200" s="98" t="str">
        <f t="shared" si="5"/>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5"/>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5"/>
        <v>Posgrado</v>
      </c>
      <c r="L202" s="98" t="s">
        <v>394</v>
      </c>
    </row>
    <row r="203" spans="3:12" ht="15.75" thickBot="1">
      <c r="C203" s="137" t="s">
        <v>483</v>
      </c>
      <c r="D203" s="199"/>
      <c r="E203" s="152">
        <v>12</v>
      </c>
      <c r="F203" s="291">
        <f>HLOOKUP($C203,$BZ$2:$CM$3,2,0)</f>
        <v>35733.589999999997</v>
      </c>
      <c r="G203" s="113">
        <f>D203*E203*F203</f>
        <v>0</v>
      </c>
      <c r="H203" s="166"/>
      <c r="I203" s="114" t="s">
        <v>495</v>
      </c>
      <c r="J203" s="114" t="str">
        <f>VLOOKUP(I203,Presupuesto!$B$11:$C$565,2,0)</f>
        <v>SUELDOS Y SALARIOS PERMANENTES</v>
      </c>
      <c r="K203" s="98" t="str">
        <f t="shared" si="5"/>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5"/>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5"/>
        <v>Posgrado</v>
      </c>
      <c r="L205" s="98" t="s">
        <v>394</v>
      </c>
    </row>
    <row r="206" spans="3:12" ht="15.75" thickBot="1">
      <c r="C206" s="137" t="s">
        <v>484</v>
      </c>
      <c r="D206" s="199"/>
      <c r="E206" s="152">
        <v>12</v>
      </c>
      <c r="F206" s="291">
        <f>HLOOKUP($C206,$BZ$2:$CM$3,2,0)</f>
        <v>31763.19</v>
      </c>
      <c r="G206" s="113">
        <f>D206*E206*F206</f>
        <v>0</v>
      </c>
      <c r="H206" s="166"/>
      <c r="I206" s="114" t="s">
        <v>495</v>
      </c>
      <c r="J206" s="114" t="str">
        <f>VLOOKUP(I206,Presupuesto!$B$11:$C$565,2,0)</f>
        <v>SUELDOS Y SALARIOS PERMANENTES</v>
      </c>
      <c r="K206" s="98" t="str">
        <f t="shared" si="5"/>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5"/>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5"/>
        <v>Posgrado</v>
      </c>
      <c r="L208" s="98" t="s">
        <v>394</v>
      </c>
    </row>
    <row r="209" spans="3:12" ht="15.75" thickBot="1">
      <c r="C209" s="137" t="s">
        <v>485</v>
      </c>
      <c r="D209" s="199"/>
      <c r="E209" s="152">
        <v>12</v>
      </c>
      <c r="F209" s="291">
        <f>HLOOKUP($C209,$BZ$2:$CM$3,2,0)</f>
        <v>29777.99</v>
      </c>
      <c r="G209" s="113">
        <f>D209*E209*F209</f>
        <v>0</v>
      </c>
      <c r="H209" s="166"/>
      <c r="I209" s="114" t="s">
        <v>495</v>
      </c>
      <c r="J209" s="114" t="str">
        <f>VLOOKUP(I209,Presupuesto!$B$11:$C$565,2,0)</f>
        <v>SUELDOS Y SALARIOS PERMANENTES</v>
      </c>
      <c r="K209" s="98" t="str">
        <f t="shared" si="5"/>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5"/>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5"/>
        <v>Posgrado</v>
      </c>
      <c r="L211" s="98" t="s">
        <v>394</v>
      </c>
    </row>
    <row r="212" spans="3:12" ht="15.75" thickBot="1">
      <c r="C212" s="137" t="s">
        <v>486</v>
      </c>
      <c r="D212" s="199"/>
      <c r="E212" s="152">
        <v>12</v>
      </c>
      <c r="F212" s="291">
        <f>HLOOKUP($C212,$BZ$2:$CM$3,2,0)</f>
        <v>27792.79</v>
      </c>
      <c r="G212" s="113">
        <f>D212*E212*F212</f>
        <v>0</v>
      </c>
      <c r="H212" s="166"/>
      <c r="I212" s="114" t="s">
        <v>495</v>
      </c>
      <c r="J212" s="114" t="str">
        <f>VLOOKUP(I212,Presupuesto!$B$11:$C$565,2,0)</f>
        <v>SUELDOS Y SALARIOS PERMANENTES</v>
      </c>
      <c r="K212" s="98" t="str">
        <f t="shared" si="5"/>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5"/>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5"/>
        <v>Posgrado</v>
      </c>
      <c r="L214" s="98" t="s">
        <v>394</v>
      </c>
    </row>
    <row r="215" spans="3:12" ht="15.75" thickBot="1">
      <c r="C215" s="137" t="s">
        <v>487</v>
      </c>
      <c r="D215" s="199"/>
      <c r="E215" s="152">
        <v>12</v>
      </c>
      <c r="F215" s="291">
        <f>HLOOKUP($C215,$BZ$2:$CM$3,2,0)</f>
        <v>18859.39</v>
      </c>
      <c r="G215" s="113">
        <f>D215*E215*F215</f>
        <v>0</v>
      </c>
      <c r="H215" s="166"/>
      <c r="I215" s="114" t="s">
        <v>495</v>
      </c>
      <c r="J215" s="114" t="str">
        <f>VLOOKUP(I215,Presupuesto!$B$11:$C$565,2,0)</f>
        <v>SUELDOS Y SALARIOS PERMANENTES</v>
      </c>
      <c r="K215" s="98" t="str">
        <f t="shared" si="5"/>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5"/>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5"/>
        <v>Posgrado</v>
      </c>
      <c r="L217" s="98" t="s">
        <v>394</v>
      </c>
    </row>
    <row r="218" spans="3:12" ht="15.75" thickBot="1">
      <c r="C218" s="137" t="s">
        <v>488</v>
      </c>
      <c r="D218" s="199"/>
      <c r="E218" s="152">
        <v>12</v>
      </c>
      <c r="F218" s="291">
        <f>HLOOKUP($C218,$BZ$2:$CM$3,2,0)</f>
        <v>17866.8</v>
      </c>
      <c r="G218" s="113">
        <f>D218*E218*F218</f>
        <v>0</v>
      </c>
      <c r="H218" s="166"/>
      <c r="I218" s="114" t="s">
        <v>495</v>
      </c>
      <c r="J218" s="114" t="str">
        <f>VLOOKUP(I218,Presupuesto!$B$11:$C$565,2,0)</f>
        <v>SUELDOS Y SALARIOS PERMANENTES</v>
      </c>
      <c r="K218" s="98" t="str">
        <f t="shared" si="5"/>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5"/>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5"/>
        <v>Posgrado</v>
      </c>
      <c r="L220" s="98" t="s">
        <v>394</v>
      </c>
    </row>
    <row r="221" spans="3:12" ht="15.75" thickBot="1">
      <c r="C221" s="137" t="s">
        <v>489</v>
      </c>
      <c r="D221" s="199"/>
      <c r="E221" s="152">
        <v>12</v>
      </c>
      <c r="F221" s="291">
        <f>HLOOKUP($C221,$BZ$2:$CM$3,2,0)</f>
        <v>13896.4</v>
      </c>
      <c r="G221" s="113">
        <f>D221*E221*F221</f>
        <v>0</v>
      </c>
      <c r="H221" s="166"/>
      <c r="I221" s="114" t="s">
        <v>495</v>
      </c>
      <c r="J221" s="114" t="str">
        <f>VLOOKUP(I221,Presupuesto!$B$11:$C$565,2,0)</f>
        <v>SUELDOS Y SALARIOS PERMANENTES</v>
      </c>
      <c r="K221" s="98" t="str">
        <f t="shared" si="5"/>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5"/>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5"/>
        <v>Posgrado</v>
      </c>
      <c r="L223" s="98" t="s">
        <v>394</v>
      </c>
    </row>
    <row r="224" spans="3:12" ht="15.75" thickBot="1">
      <c r="C224" s="137" t="s">
        <v>490</v>
      </c>
      <c r="D224" s="199"/>
      <c r="E224" s="152">
        <v>12</v>
      </c>
      <c r="F224" s="291">
        <f>HLOOKUP($C224,$BZ$2:$CM$3,2,0)</f>
        <v>15004.09</v>
      </c>
      <c r="G224" s="113">
        <f>D224*E224*F224</f>
        <v>0</v>
      </c>
      <c r="H224" s="166"/>
      <c r="I224" s="114" t="s">
        <v>495</v>
      </c>
      <c r="J224" s="114" t="str">
        <f>VLOOKUP(I224,Presupuesto!$B$11:$C$565,2,0)</f>
        <v>SUELDOS Y SALARIOS PERMANENTES</v>
      </c>
      <c r="K224" s="98" t="str">
        <f t="shared" si="5"/>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5"/>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5"/>
        <v>Posgrado</v>
      </c>
      <c r="L226" s="98" t="s">
        <v>394</v>
      </c>
    </row>
    <row r="227" spans="3:12" ht="15.75" thickBot="1">
      <c r="C227" s="137" t="s">
        <v>491</v>
      </c>
      <c r="D227" s="199"/>
      <c r="E227" s="152">
        <v>12</v>
      </c>
      <c r="F227" s="291">
        <f>HLOOKUP($C227,$BZ$2:$CM$3,2,0)</f>
        <v>13238.9</v>
      </c>
      <c r="G227" s="113">
        <f>D227*E227*F227</f>
        <v>0</v>
      </c>
      <c r="H227" s="166"/>
      <c r="I227" s="114" t="s">
        <v>495</v>
      </c>
      <c r="J227" s="114" t="str">
        <f>VLOOKUP(I227,Presupuesto!$B$11:$C$565,2,0)</f>
        <v>SUELDOS Y SALARIOS PERMANENTES</v>
      </c>
      <c r="K227" s="98" t="str">
        <f t="shared" si="5"/>
        <v>Posgrado</v>
      </c>
      <c r="L227" s="98" t="s">
        <v>394</v>
      </c>
    </row>
    <row r="228" spans="3:12">
      <c r="C228" s="171" t="s">
        <v>58</v>
      </c>
      <c r="D228" s="163"/>
      <c r="E228" s="154">
        <v>0</v>
      </c>
      <c r="F228" s="100">
        <f>IF(E227=0,"",(G227/E227)/12*E227)</f>
        <v>0</v>
      </c>
      <c r="G228" s="97">
        <f>F228</f>
        <v>0</v>
      </c>
      <c r="H228" s="164"/>
      <c r="I228" s="116" t="s">
        <v>515</v>
      </c>
      <c r="J228" s="116" t="str">
        <f>VLOOKUP(I228,Presupuesto!$B$11:$C$565,2,0)</f>
        <v>AGUINALDO Y DECIMO CUARTO MES</v>
      </c>
      <c r="K228" s="98" t="str">
        <f t="shared" si="5"/>
        <v>Posgrado</v>
      </c>
      <c r="L228" s="98" t="s">
        <v>394</v>
      </c>
    </row>
    <row r="229" spans="3:12" ht="15.75" thickBot="1">
      <c r="C229" s="172" t="s">
        <v>59</v>
      </c>
      <c r="D229" s="163"/>
      <c r="E229" s="154">
        <v>0</v>
      </c>
      <c r="F229" s="117">
        <f>IF(E227&lt;6,"",((E227-6)/12)*(G227/E227))</f>
        <v>0</v>
      </c>
      <c r="G229" s="97">
        <f>F229</f>
        <v>0</v>
      </c>
      <c r="H229" s="164"/>
      <c r="I229" s="101" t="s">
        <v>518</v>
      </c>
      <c r="J229" s="101" t="str">
        <f>VLOOKUP(I229,Presupuesto!$B$11:$C$565,2,0)</f>
        <v>DECIMOCUARTO MES</v>
      </c>
      <c r="K229" s="98" t="str">
        <f t="shared" si="5"/>
        <v>Posgrado</v>
      </c>
      <c r="L229" s="98" t="s">
        <v>394</v>
      </c>
    </row>
    <row r="230" spans="3:12" ht="15.75" thickBot="1">
      <c r="C230" s="137" t="s">
        <v>492</v>
      </c>
      <c r="D230" s="199"/>
      <c r="E230" s="152">
        <v>12</v>
      </c>
      <c r="F230" s="291">
        <f>HLOOKUP($C230,$BZ$2:$CM$3,2,0)</f>
        <v>12356.31</v>
      </c>
      <c r="G230" s="113">
        <f>D230*E230*F230</f>
        <v>0</v>
      </c>
      <c r="H230" s="166"/>
      <c r="I230" s="114" t="s">
        <v>495</v>
      </c>
      <c r="J230" s="114" t="str">
        <f>VLOOKUP(I230,Presupuesto!$B$11:$C$565,2,0)</f>
        <v>SUELDOS Y SALARIOS PERMANENTES</v>
      </c>
      <c r="K230" s="98" t="str">
        <f t="shared" ref="K230:K247" si="6">$K$197</f>
        <v>Posgrado</v>
      </c>
      <c r="L230" s="98" t="s">
        <v>394</v>
      </c>
    </row>
    <row r="231" spans="3:12">
      <c r="C231" s="171" t="s">
        <v>58</v>
      </c>
      <c r="D231" s="163"/>
      <c r="E231" s="154">
        <v>0</v>
      </c>
      <c r="F231" s="100">
        <f>IF(E230=0,"",(G230/E230)/12*E230)</f>
        <v>0</v>
      </c>
      <c r="G231" s="97">
        <f>F231</f>
        <v>0</v>
      </c>
      <c r="H231" s="164"/>
      <c r="I231" s="116" t="s">
        <v>515</v>
      </c>
      <c r="J231" s="116" t="str">
        <f>VLOOKUP(I231,Presupuesto!$B$11:$C$565,2,0)</f>
        <v>AGUINALDO Y DECIMO CUARTO MES</v>
      </c>
      <c r="K231" s="98" t="str">
        <f t="shared" si="6"/>
        <v>Posgrado</v>
      </c>
      <c r="L231" s="98" t="s">
        <v>394</v>
      </c>
    </row>
    <row r="232" spans="3:12" ht="15.75" thickBot="1">
      <c r="C232" s="172" t="s">
        <v>59</v>
      </c>
      <c r="D232" s="163"/>
      <c r="E232" s="154">
        <v>0</v>
      </c>
      <c r="F232" s="117">
        <f>IF(E230&lt;6,"",((E230-6)/12)*(G230/E230))</f>
        <v>0</v>
      </c>
      <c r="G232" s="97">
        <f>F232</f>
        <v>0</v>
      </c>
      <c r="H232" s="164"/>
      <c r="I232" s="101" t="s">
        <v>518</v>
      </c>
      <c r="J232" s="101" t="str">
        <f>VLOOKUP(I232,Presupuesto!$B$11:$C$565,2,0)</f>
        <v>DECIMOCUARTO MES</v>
      </c>
      <c r="K232" s="98" t="str">
        <f t="shared" si="6"/>
        <v>Posgrado</v>
      </c>
      <c r="L232" s="98" t="s">
        <v>394</v>
      </c>
    </row>
    <row r="233" spans="3:12" ht="15.75" thickBot="1">
      <c r="C233" s="137" t="s">
        <v>493</v>
      </c>
      <c r="D233" s="199"/>
      <c r="E233" s="152">
        <v>12</v>
      </c>
      <c r="F233" s="291">
        <f>HLOOKUP($C233,$BZ$2:$CM$3,2,0)</f>
        <v>463.22</v>
      </c>
      <c r="G233" s="113">
        <f>D233*E233*F233</f>
        <v>0</v>
      </c>
      <c r="H233" s="166"/>
      <c r="I233" s="114" t="s">
        <v>495</v>
      </c>
      <c r="J233" s="114" t="str">
        <f>VLOOKUP(I233,Presupuesto!$B$11:$C$565,2,0)</f>
        <v>SUELDOS Y SALARIOS PERMANENTES</v>
      </c>
      <c r="K233" s="98" t="str">
        <f t="shared" si="6"/>
        <v>Posgrado</v>
      </c>
      <c r="L233" s="98" t="s">
        <v>394</v>
      </c>
    </row>
    <row r="234" spans="3:12">
      <c r="C234" s="171" t="s">
        <v>58</v>
      </c>
      <c r="D234" s="163"/>
      <c r="E234" s="154">
        <v>0</v>
      </c>
      <c r="F234" s="100">
        <f>IF(E233=0,"",(G233/E233)/12*E233)</f>
        <v>0</v>
      </c>
      <c r="G234" s="97">
        <f>F234</f>
        <v>0</v>
      </c>
      <c r="H234" s="164"/>
      <c r="I234" s="116" t="s">
        <v>515</v>
      </c>
      <c r="J234" s="116" t="str">
        <f>VLOOKUP(I234,Presupuesto!$B$11:$C$565,2,0)</f>
        <v>AGUINALDO Y DECIMO CUARTO MES</v>
      </c>
      <c r="K234" s="98" t="str">
        <f t="shared" si="6"/>
        <v>Posgrado</v>
      </c>
      <c r="L234" s="98" t="s">
        <v>394</v>
      </c>
    </row>
    <row r="235" spans="3:12" ht="15.75" thickBot="1">
      <c r="C235" s="172" t="s">
        <v>59</v>
      </c>
      <c r="D235" s="163"/>
      <c r="E235" s="154">
        <v>0</v>
      </c>
      <c r="F235" s="117">
        <f>IF(E233&lt;6,"",((E233-6)/12)*(G233/E233))</f>
        <v>0</v>
      </c>
      <c r="G235" s="97">
        <f>F235</f>
        <v>0</v>
      </c>
      <c r="H235" s="164"/>
      <c r="I235" s="101" t="s">
        <v>518</v>
      </c>
      <c r="J235" s="101" t="str">
        <f>VLOOKUP(I235,Presupuesto!$B$11:$C$565,2,0)</f>
        <v>DECIMOCUARTO MES</v>
      </c>
      <c r="K235" s="98" t="str">
        <f t="shared" si="6"/>
        <v>Posgrado</v>
      </c>
      <c r="L235" s="98" t="s">
        <v>394</v>
      </c>
    </row>
    <row r="236" spans="3:12" ht="15.75" thickBot="1">
      <c r="C236" s="137" t="s">
        <v>494</v>
      </c>
      <c r="D236" s="199"/>
      <c r="E236" s="152">
        <v>12</v>
      </c>
      <c r="F236" s="291">
        <f>HLOOKUP($C236,$BZ$2:$CM$3,2,0)</f>
        <v>2007.3</v>
      </c>
      <c r="G236" s="113">
        <f>D236*E236*F236</f>
        <v>0</v>
      </c>
      <c r="H236" s="166"/>
      <c r="I236" s="114" t="s">
        <v>495</v>
      </c>
      <c r="J236" s="114" t="str">
        <f>VLOOKUP(I236,Presupuesto!$B$11:$C$565,2,0)</f>
        <v>SUELDOS Y SALARIOS PERMANENTES</v>
      </c>
      <c r="K236" s="98" t="str">
        <f t="shared" si="6"/>
        <v>Posgrado</v>
      </c>
      <c r="L236" s="98" t="s">
        <v>394</v>
      </c>
    </row>
    <row r="237" spans="3:12">
      <c r="C237" s="171" t="s">
        <v>58</v>
      </c>
      <c r="D237" s="163"/>
      <c r="E237" s="154">
        <v>0</v>
      </c>
      <c r="F237" s="100">
        <f>IF(E236=0,"",(G236/E236)/12*E236)</f>
        <v>0</v>
      </c>
      <c r="G237" s="97">
        <f>F237</f>
        <v>0</v>
      </c>
      <c r="H237" s="164"/>
      <c r="I237" s="116" t="s">
        <v>515</v>
      </c>
      <c r="J237" s="116" t="str">
        <f>VLOOKUP(I237,Presupuesto!$B$11:$C$565,2,0)</f>
        <v>AGUINALDO Y DECIMO CUARTO MES</v>
      </c>
      <c r="K237" s="98" t="str">
        <f t="shared" si="6"/>
        <v>Posgrado</v>
      </c>
      <c r="L237" s="98" t="s">
        <v>394</v>
      </c>
    </row>
    <row r="238" spans="3:12" ht="15.75" thickBot="1">
      <c r="C238" s="172" t="s">
        <v>59</v>
      </c>
      <c r="D238" s="163"/>
      <c r="E238" s="154">
        <v>0</v>
      </c>
      <c r="F238" s="117">
        <f>IF(E236&lt;6,"",((E236-6)/12)*(G236/E236))</f>
        <v>0</v>
      </c>
      <c r="G238" s="97">
        <f>F238</f>
        <v>0</v>
      </c>
      <c r="H238" s="164"/>
      <c r="I238" s="101" t="s">
        <v>518</v>
      </c>
      <c r="J238" s="101" t="str">
        <f>VLOOKUP(I238,Presupuesto!$B$11:$C$565,2,0)</f>
        <v>DECIMOCUARTO MES</v>
      </c>
      <c r="K238" s="98" t="str">
        <f t="shared" si="6"/>
        <v>Posgrado</v>
      </c>
      <c r="L238" s="98" t="s">
        <v>394</v>
      </c>
    </row>
    <row r="239" spans="3:12" ht="15.75" thickBot="1">
      <c r="C239" s="140" t="s">
        <v>83</v>
      </c>
      <c r="D239" s="199"/>
      <c r="E239" s="152">
        <v>12</v>
      </c>
      <c r="F239" s="139">
        <v>30000</v>
      </c>
      <c r="G239" s="113">
        <f>D239*E239*F239</f>
        <v>0</v>
      </c>
      <c r="H239" s="166"/>
      <c r="I239" s="114" t="s">
        <v>563</v>
      </c>
      <c r="J239" s="114" t="str">
        <f>VLOOKUP(I239,Presupuesto!$B$11:$C$565,2,0)</f>
        <v>CONTRATOS ESPECIALES</v>
      </c>
      <c r="K239" s="98" t="str">
        <f t="shared" si="6"/>
        <v>Posgrado</v>
      </c>
      <c r="L239" s="98" t="s">
        <v>394</v>
      </c>
    </row>
    <row r="240" spans="3:12">
      <c r="C240" s="171" t="s">
        <v>58</v>
      </c>
      <c r="D240" s="163"/>
      <c r="E240" s="154">
        <v>0</v>
      </c>
      <c r="F240" s="117">
        <f>IF(E239=0,"",(G239/E239)/12*E239)</f>
        <v>0</v>
      </c>
      <c r="G240" s="97">
        <f>F240</f>
        <v>0</v>
      </c>
      <c r="H240" s="164"/>
      <c r="I240" s="101" t="s">
        <v>563</v>
      </c>
      <c r="J240" s="101" t="str">
        <f>VLOOKUP(I240,Presupuesto!$B$11:$C$565,2,0)</f>
        <v>CONTRATOS ESPECIALES</v>
      </c>
      <c r="K240" s="98" t="str">
        <f t="shared" si="6"/>
        <v>Posgrado</v>
      </c>
      <c r="L240" s="98" t="s">
        <v>393</v>
      </c>
    </row>
    <row r="241" spans="3:12" ht="15.75" thickBot="1">
      <c r="C241" s="172" t="s">
        <v>59</v>
      </c>
      <c r="D241" s="163"/>
      <c r="E241" s="154">
        <v>0</v>
      </c>
      <c r="F241" s="100">
        <f>IF(E239&lt;6,"",((E239-6)/12)*(G239/E239))</f>
        <v>0</v>
      </c>
      <c r="G241" s="97">
        <f>F241</f>
        <v>0</v>
      </c>
      <c r="H241" s="164"/>
      <c r="I241" s="101" t="s">
        <v>563</v>
      </c>
      <c r="J241" s="101" t="str">
        <f>VLOOKUP(I241,Presupuesto!$B$11:$C$565,2,0)</f>
        <v>CONTRATOS ESPECIALES</v>
      </c>
      <c r="K241" s="98" t="str">
        <f t="shared" si="6"/>
        <v>Posgrado</v>
      </c>
      <c r="L241" s="98" t="s">
        <v>398</v>
      </c>
    </row>
    <row r="242" spans="3:12" ht="15.75"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6"/>
        <v>Posgrado</v>
      </c>
      <c r="L242" s="98" t="s">
        <v>393</v>
      </c>
    </row>
    <row r="243" spans="3:12">
      <c r="C243" s="171" t="s">
        <v>58</v>
      </c>
      <c r="D243" s="163"/>
      <c r="E243" s="154">
        <v>0</v>
      </c>
      <c r="F243" s="100">
        <v>0</v>
      </c>
      <c r="G243" s="97">
        <f>F243</f>
        <v>0</v>
      </c>
      <c r="H243" s="164"/>
      <c r="I243" s="101" t="s">
        <v>704</v>
      </c>
      <c r="J243" s="101" t="str">
        <f>VLOOKUP(I243,Presupuesto!$B$11:$C$565,2,0)</f>
        <v>OTROS SERVICIOS TECNICOS Y PROFESIONALES</v>
      </c>
      <c r="K243" s="98" t="str">
        <f t="shared" si="6"/>
        <v>Posgrado</v>
      </c>
      <c r="L243" s="98" t="s">
        <v>393</v>
      </c>
    </row>
    <row r="244" spans="3:12" ht="15.75" thickBot="1">
      <c r="C244" s="172" t="s">
        <v>59</v>
      </c>
      <c r="D244" s="163"/>
      <c r="E244" s="154">
        <v>0</v>
      </c>
      <c r="F244" s="100">
        <v>0</v>
      </c>
      <c r="G244" s="97">
        <f>F244</f>
        <v>0</v>
      </c>
      <c r="H244" s="164"/>
      <c r="I244" s="101" t="s">
        <v>704</v>
      </c>
      <c r="J244" s="101" t="str">
        <f>VLOOKUP(I244,Presupuesto!$B$11:$C$565,2,0)</f>
        <v>OTROS SERVICIOS TECNICOS Y PROFESIONALES</v>
      </c>
      <c r="K244" s="98" t="str">
        <f t="shared" si="6"/>
        <v>Posgrado</v>
      </c>
      <c r="L244" s="98" t="s">
        <v>393</v>
      </c>
    </row>
    <row r="245" spans="3:12" ht="15.75" thickBot="1">
      <c r="C245" s="140" t="s">
        <v>61</v>
      </c>
      <c r="D245" s="199"/>
      <c r="E245" s="152">
        <v>12</v>
      </c>
      <c r="F245" s="118">
        <v>30000</v>
      </c>
      <c r="G245" s="113">
        <f>D245*E245*F245</f>
        <v>0</v>
      </c>
      <c r="H245" s="166"/>
      <c r="I245" s="114" t="s">
        <v>495</v>
      </c>
      <c r="J245" s="114" t="str">
        <f>VLOOKUP(I245,Presupuesto!$B$11:$C$565,2,0)</f>
        <v>SUELDOS Y SALARIOS PERMANENTES</v>
      </c>
      <c r="K245" s="98" t="str">
        <f t="shared" si="6"/>
        <v>Posgrado</v>
      </c>
      <c r="L245" s="98" t="s">
        <v>393</v>
      </c>
    </row>
    <row r="246" spans="3:12">
      <c r="C246" s="171" t="s">
        <v>58</v>
      </c>
      <c r="D246" s="169"/>
      <c r="E246" s="131">
        <v>0</v>
      </c>
      <c r="F246" s="119">
        <f>IF(E245=0,"",(G245/E245)/12*E245)</f>
        <v>0</v>
      </c>
      <c r="G246" s="120">
        <f>F246</f>
        <v>0</v>
      </c>
      <c r="H246" s="164"/>
      <c r="I246" s="101" t="s">
        <v>515</v>
      </c>
      <c r="J246" s="101" t="str">
        <f>VLOOKUP(I246,Presupuesto!$B$11:$C$565,2,0)</f>
        <v>AGUINALDO Y DECIMO CUARTO MES</v>
      </c>
      <c r="K246" s="98" t="str">
        <f t="shared" si="6"/>
        <v>Posgrado</v>
      </c>
      <c r="L246" s="98" t="s">
        <v>393</v>
      </c>
    </row>
    <row r="247" spans="3:12" ht="15.75" thickBot="1">
      <c r="C247" s="173" t="s">
        <v>59</v>
      </c>
      <c r="D247" s="162"/>
      <c r="E247" s="132">
        <v>0</v>
      </c>
      <c r="F247" s="105">
        <f>IF(E245&lt;6,"",((E245-6)/12)*(G245/E245))</f>
        <v>0</v>
      </c>
      <c r="G247" s="105">
        <f>F247</f>
        <v>0</v>
      </c>
      <c r="H247" s="162"/>
      <c r="I247" s="106" t="s">
        <v>518</v>
      </c>
      <c r="J247" s="124" t="str">
        <f>VLOOKUP(I247,Presupuesto!$B$11:$C$565,2,0)</f>
        <v>DECIMOCUARTO MES</v>
      </c>
      <c r="K247" s="106" t="str">
        <f t="shared" si="6"/>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45"/>
      <c r="E253" s="93"/>
      <c r="F253" s="93"/>
      <c r="G253" s="93"/>
      <c r="H253" s="76"/>
      <c r="I253" s="76"/>
      <c r="J253" s="76"/>
      <c r="K253" s="153"/>
    </row>
    <row r="254" spans="3:12" ht="18.75">
      <c r="C254" s="209"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481</v>
      </c>
      <c r="D257" s="199"/>
      <c r="E257" s="152">
        <v>12</v>
      </c>
      <c r="F257" s="291">
        <f>HLOOKUP($C257,$BZ$2:$CM$3,2,0)</f>
        <v>43674.39</v>
      </c>
      <c r="G257" s="113">
        <f>D257*E257*F257</f>
        <v>0</v>
      </c>
      <c r="H257" s="166"/>
      <c r="I257" s="114" t="s">
        <v>495</v>
      </c>
      <c r="J257" s="114" t="str">
        <f>VLOOKUP(I257,Presupuesto!$B$11:$C$565,2,0)</f>
        <v>SUELDOS Y SALARIOS PERMANENTES</v>
      </c>
      <c r="K257" s="217" t="s">
        <v>1453</v>
      </c>
      <c r="L257" s="98" t="s">
        <v>393</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7">$K$257</f>
        <v>Posgrado</v>
      </c>
      <c r="L258" s="98" t="s">
        <v>411</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7"/>
        <v>Posgrado</v>
      </c>
      <c r="L259" s="98" t="s">
        <v>394</v>
      </c>
    </row>
    <row r="260" spans="3:12" ht="15.75" thickBot="1">
      <c r="C260" s="137" t="s">
        <v>482</v>
      </c>
      <c r="D260" s="199"/>
      <c r="E260" s="152">
        <v>12</v>
      </c>
      <c r="F260" s="291">
        <f>HLOOKUP($C260,$BZ$2:$CM$3,2,0)</f>
        <v>39703.99</v>
      </c>
      <c r="G260" s="113">
        <f>D260*E260*F260</f>
        <v>0</v>
      </c>
      <c r="H260" s="166"/>
      <c r="I260" s="114" t="s">
        <v>495</v>
      </c>
      <c r="J260" s="114" t="str">
        <f>VLOOKUP(I260,Presupuesto!$B$11:$C$565,2,0)</f>
        <v>SUELDOS Y SALARIOS PERMANENTES</v>
      </c>
      <c r="K260" s="98" t="str">
        <f t="shared" si="7"/>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7"/>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7"/>
        <v>Posgrado</v>
      </c>
      <c r="L262" s="98" t="s">
        <v>394</v>
      </c>
    </row>
    <row r="263" spans="3:12" ht="15.75" thickBot="1">
      <c r="C263" s="137" t="s">
        <v>483</v>
      </c>
      <c r="D263" s="199"/>
      <c r="E263" s="152">
        <v>12</v>
      </c>
      <c r="F263" s="291">
        <f>HLOOKUP($C263,$BZ$2:$CM$3,2,0)</f>
        <v>35733.589999999997</v>
      </c>
      <c r="G263" s="113">
        <f>D263*E263*F263</f>
        <v>0</v>
      </c>
      <c r="H263" s="166"/>
      <c r="I263" s="114" t="s">
        <v>495</v>
      </c>
      <c r="J263" s="114" t="str">
        <f>VLOOKUP(I263,Presupuesto!$B$11:$C$565,2,0)</f>
        <v>SUELDOS Y SALARIOS PERMANENTES</v>
      </c>
      <c r="K263" s="98" t="str">
        <f t="shared" si="7"/>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7"/>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7"/>
        <v>Posgrado</v>
      </c>
      <c r="L265" s="98" t="s">
        <v>394</v>
      </c>
    </row>
    <row r="266" spans="3:12" ht="15.75" thickBot="1">
      <c r="C266" s="137" t="s">
        <v>484</v>
      </c>
      <c r="D266" s="199"/>
      <c r="E266" s="152">
        <v>12</v>
      </c>
      <c r="F266" s="291">
        <f>HLOOKUP($C266,$BZ$2:$CM$3,2,0)</f>
        <v>31763.19</v>
      </c>
      <c r="G266" s="113">
        <f>D266*E266*F266</f>
        <v>0</v>
      </c>
      <c r="H266" s="166"/>
      <c r="I266" s="114" t="s">
        <v>495</v>
      </c>
      <c r="J266" s="114" t="str">
        <f>VLOOKUP(I266,Presupuesto!$B$11:$C$565,2,0)</f>
        <v>SUELDOS Y SALARIOS PERMANENTES</v>
      </c>
      <c r="K266" s="98" t="str">
        <f t="shared" si="7"/>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7"/>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7"/>
        <v>Posgrado</v>
      </c>
      <c r="L268" s="98" t="s">
        <v>394</v>
      </c>
    </row>
    <row r="269" spans="3:12" ht="15.75" thickBot="1">
      <c r="C269" s="137" t="s">
        <v>485</v>
      </c>
      <c r="D269" s="199"/>
      <c r="E269" s="152">
        <v>12</v>
      </c>
      <c r="F269" s="291">
        <f>HLOOKUP($C269,$BZ$2:$CM$3,2,0)</f>
        <v>29777.99</v>
      </c>
      <c r="G269" s="113">
        <f>D269*E269*F269</f>
        <v>0</v>
      </c>
      <c r="H269" s="166"/>
      <c r="I269" s="114" t="s">
        <v>495</v>
      </c>
      <c r="J269" s="114" t="str">
        <f>VLOOKUP(I269,Presupuesto!$B$11:$C$565,2,0)</f>
        <v>SUELDOS Y SALARIOS PERMANENTES</v>
      </c>
      <c r="K269" s="98" t="str">
        <f t="shared" si="7"/>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7"/>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7"/>
        <v>Posgrado</v>
      </c>
      <c r="L271" s="98" t="s">
        <v>394</v>
      </c>
    </row>
    <row r="272" spans="3:12" ht="15.75" thickBot="1">
      <c r="C272" s="137" t="s">
        <v>486</v>
      </c>
      <c r="D272" s="199"/>
      <c r="E272" s="152">
        <v>12</v>
      </c>
      <c r="F272" s="291">
        <f>HLOOKUP($C272,$BZ$2:$CM$3,2,0)</f>
        <v>27792.79</v>
      </c>
      <c r="G272" s="113">
        <f>D272*E272*F272</f>
        <v>0</v>
      </c>
      <c r="H272" s="166"/>
      <c r="I272" s="114" t="s">
        <v>495</v>
      </c>
      <c r="J272" s="114" t="str">
        <f>VLOOKUP(I272,Presupuesto!$B$11:$C$565,2,0)</f>
        <v>SUELDOS Y SALARIOS PERMANENTES</v>
      </c>
      <c r="K272" s="98" t="str">
        <f t="shared" si="7"/>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7"/>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7"/>
        <v>Posgrado</v>
      </c>
      <c r="L274" s="98" t="s">
        <v>394</v>
      </c>
    </row>
    <row r="275" spans="3:12" ht="15.75" thickBot="1">
      <c r="C275" s="137" t="s">
        <v>487</v>
      </c>
      <c r="D275" s="199"/>
      <c r="E275" s="152">
        <v>12</v>
      </c>
      <c r="F275" s="291">
        <f>HLOOKUP($C275,$BZ$2:$CM$3,2,0)</f>
        <v>18859.39</v>
      </c>
      <c r="G275" s="113">
        <f>D275*E275*F275</f>
        <v>0</v>
      </c>
      <c r="H275" s="166"/>
      <c r="I275" s="114" t="s">
        <v>495</v>
      </c>
      <c r="J275" s="114" t="str">
        <f>VLOOKUP(I275,Presupuesto!$B$11:$C$565,2,0)</f>
        <v>SUELDOS Y SALARIOS PERMANENTES</v>
      </c>
      <c r="K275" s="98" t="str">
        <f t="shared" si="7"/>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7"/>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7"/>
        <v>Posgrado</v>
      </c>
      <c r="L277" s="98" t="s">
        <v>394</v>
      </c>
    </row>
    <row r="278" spans="3:12" ht="15.75" thickBot="1">
      <c r="C278" s="137" t="s">
        <v>488</v>
      </c>
      <c r="D278" s="199"/>
      <c r="E278" s="152">
        <v>12</v>
      </c>
      <c r="F278" s="291">
        <f>HLOOKUP($C278,$BZ$2:$CM$3,2,0)</f>
        <v>17866.8</v>
      </c>
      <c r="G278" s="113">
        <f>D278*E278*F278</f>
        <v>0</v>
      </c>
      <c r="H278" s="166"/>
      <c r="I278" s="114" t="s">
        <v>495</v>
      </c>
      <c r="J278" s="114" t="str">
        <f>VLOOKUP(I278,Presupuesto!$B$11:$C$565,2,0)</f>
        <v>SUELDOS Y SALARIOS PERMANENTES</v>
      </c>
      <c r="K278" s="98" t="str">
        <f t="shared" si="7"/>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7"/>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7"/>
        <v>Posgrado</v>
      </c>
      <c r="L280" s="98" t="s">
        <v>394</v>
      </c>
    </row>
    <row r="281" spans="3:12" ht="15.75" thickBot="1">
      <c r="C281" s="137" t="s">
        <v>489</v>
      </c>
      <c r="D281" s="199"/>
      <c r="E281" s="152">
        <v>12</v>
      </c>
      <c r="F281" s="291">
        <f>HLOOKUP($C281,$BZ$2:$CM$3,2,0)</f>
        <v>13896.4</v>
      </c>
      <c r="G281" s="113">
        <f>D281*E281*F281</f>
        <v>0</v>
      </c>
      <c r="H281" s="166"/>
      <c r="I281" s="114" t="s">
        <v>495</v>
      </c>
      <c r="J281" s="114" t="str">
        <f>VLOOKUP(I281,Presupuesto!$B$11:$C$565,2,0)</f>
        <v>SUELDOS Y SALARIOS PERMANENTES</v>
      </c>
      <c r="K281" s="98" t="str">
        <f t="shared" si="7"/>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7"/>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7"/>
        <v>Posgrado</v>
      </c>
      <c r="L283" s="98" t="s">
        <v>394</v>
      </c>
    </row>
    <row r="284" spans="3:12" ht="15.75" thickBot="1">
      <c r="C284" s="137" t="s">
        <v>490</v>
      </c>
      <c r="D284" s="199"/>
      <c r="E284" s="152">
        <v>12</v>
      </c>
      <c r="F284" s="291">
        <f>HLOOKUP($C284,$BZ$2:$CM$3,2,0)</f>
        <v>15004.09</v>
      </c>
      <c r="G284" s="113">
        <f>D284*E284*F284</f>
        <v>0</v>
      </c>
      <c r="H284" s="166"/>
      <c r="I284" s="114" t="s">
        <v>495</v>
      </c>
      <c r="J284" s="114" t="str">
        <f>VLOOKUP(I284,Presupuesto!$B$11:$C$565,2,0)</f>
        <v>SUELDOS Y SALARIOS PERMANENTES</v>
      </c>
      <c r="K284" s="98" t="str">
        <f t="shared" si="7"/>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7"/>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7"/>
        <v>Posgrado</v>
      </c>
      <c r="L286" s="98" t="s">
        <v>394</v>
      </c>
    </row>
    <row r="287" spans="3:12" ht="15.75" thickBot="1">
      <c r="C287" s="137" t="s">
        <v>491</v>
      </c>
      <c r="D287" s="199"/>
      <c r="E287" s="152">
        <v>12</v>
      </c>
      <c r="F287" s="291">
        <f>HLOOKUP($C287,$BZ$2:$CM$3,2,0)</f>
        <v>13238.9</v>
      </c>
      <c r="G287" s="113">
        <f>D287*E287*F287</f>
        <v>0</v>
      </c>
      <c r="H287" s="166"/>
      <c r="I287" s="114" t="s">
        <v>495</v>
      </c>
      <c r="J287" s="114" t="str">
        <f>VLOOKUP(I287,Presupuesto!$B$11:$C$565,2,0)</f>
        <v>SUELDOS Y SALARIOS PERMANENTES</v>
      </c>
      <c r="K287" s="98" t="str">
        <f t="shared" si="7"/>
        <v>Posgrado</v>
      </c>
      <c r="L287" s="98" t="s">
        <v>394</v>
      </c>
    </row>
    <row r="288" spans="3:12">
      <c r="C288" s="171" t="s">
        <v>58</v>
      </c>
      <c r="D288" s="163"/>
      <c r="E288" s="154">
        <v>0</v>
      </c>
      <c r="F288" s="100">
        <f>IF(E287=0,"",(G287/E287)/12*E287)</f>
        <v>0</v>
      </c>
      <c r="G288" s="97">
        <f>F288</f>
        <v>0</v>
      </c>
      <c r="H288" s="164"/>
      <c r="I288" s="116" t="s">
        <v>515</v>
      </c>
      <c r="J288" s="116" t="str">
        <f>VLOOKUP(I288,Presupuesto!$B$11:$C$565,2,0)</f>
        <v>AGUINALDO Y DECIMO CUARTO MES</v>
      </c>
      <c r="K288" s="98" t="str">
        <f t="shared" si="7"/>
        <v>Posgrado</v>
      </c>
      <c r="L288" s="98" t="s">
        <v>394</v>
      </c>
    </row>
    <row r="289" spans="3:12" ht="15.75" thickBot="1">
      <c r="C289" s="172" t="s">
        <v>59</v>
      </c>
      <c r="D289" s="163"/>
      <c r="E289" s="154">
        <v>0</v>
      </c>
      <c r="F289" s="117">
        <f>IF(E287&lt;6,"",((E287-6)/12)*(G287/E287))</f>
        <v>0</v>
      </c>
      <c r="G289" s="97">
        <f>F289</f>
        <v>0</v>
      </c>
      <c r="H289" s="164"/>
      <c r="I289" s="101" t="s">
        <v>518</v>
      </c>
      <c r="J289" s="101" t="str">
        <f>VLOOKUP(I289,Presupuesto!$B$11:$C$565,2,0)</f>
        <v>DECIMOCUARTO MES</v>
      </c>
      <c r="K289" s="98" t="str">
        <f t="shared" si="7"/>
        <v>Posgrado</v>
      </c>
      <c r="L289" s="98" t="s">
        <v>394</v>
      </c>
    </row>
    <row r="290" spans="3:12" ht="15.75" thickBot="1">
      <c r="C290" s="137" t="s">
        <v>492</v>
      </c>
      <c r="D290" s="199"/>
      <c r="E290" s="152">
        <v>12</v>
      </c>
      <c r="F290" s="291">
        <f>HLOOKUP($C290,$BZ$2:$CM$3,2,0)</f>
        <v>12356.31</v>
      </c>
      <c r="G290" s="113">
        <f>D290*E290*F290</f>
        <v>0</v>
      </c>
      <c r="H290" s="166"/>
      <c r="I290" s="114" t="s">
        <v>495</v>
      </c>
      <c r="J290" s="114" t="str">
        <f>VLOOKUP(I290,Presupuesto!$B$11:$C$565,2,0)</f>
        <v>SUELDOS Y SALARIOS PERMANENTES</v>
      </c>
      <c r="K290" s="98" t="str">
        <f t="shared" ref="K290:K307" si="8">$K$257</f>
        <v>Posgrado</v>
      </c>
      <c r="L290" s="98" t="s">
        <v>394</v>
      </c>
    </row>
    <row r="291" spans="3:12">
      <c r="C291" s="171" t="s">
        <v>58</v>
      </c>
      <c r="D291" s="163"/>
      <c r="E291" s="154">
        <v>0</v>
      </c>
      <c r="F291" s="100">
        <f>IF(E290=0,"",(G290/E290)/12*E290)</f>
        <v>0</v>
      </c>
      <c r="G291" s="97">
        <f>F291</f>
        <v>0</v>
      </c>
      <c r="H291" s="164"/>
      <c r="I291" s="116" t="s">
        <v>515</v>
      </c>
      <c r="J291" s="116" t="str">
        <f>VLOOKUP(I291,Presupuesto!$B$11:$C$565,2,0)</f>
        <v>AGUINALDO Y DECIMO CUARTO MES</v>
      </c>
      <c r="K291" s="98" t="str">
        <f t="shared" si="8"/>
        <v>Posgrado</v>
      </c>
      <c r="L291" s="98" t="s">
        <v>394</v>
      </c>
    </row>
    <row r="292" spans="3:12" ht="15.75" thickBot="1">
      <c r="C292" s="172" t="s">
        <v>59</v>
      </c>
      <c r="D292" s="163"/>
      <c r="E292" s="154">
        <v>0</v>
      </c>
      <c r="F292" s="117">
        <f>IF(E290&lt;6,"",((E290-6)/12)*(G290/E290))</f>
        <v>0</v>
      </c>
      <c r="G292" s="97">
        <f>F292</f>
        <v>0</v>
      </c>
      <c r="H292" s="164"/>
      <c r="I292" s="101" t="s">
        <v>518</v>
      </c>
      <c r="J292" s="101" t="str">
        <f>VLOOKUP(I292,Presupuesto!$B$11:$C$565,2,0)</f>
        <v>DECIMOCUARTO MES</v>
      </c>
      <c r="K292" s="98" t="str">
        <f t="shared" si="8"/>
        <v>Posgrado</v>
      </c>
      <c r="L292" s="98" t="s">
        <v>394</v>
      </c>
    </row>
    <row r="293" spans="3:12" ht="15.75" thickBot="1">
      <c r="C293" s="137" t="s">
        <v>493</v>
      </c>
      <c r="D293" s="199"/>
      <c r="E293" s="152">
        <v>12</v>
      </c>
      <c r="F293" s="291">
        <f>HLOOKUP($C293,$BZ$2:$CM$3,2,0)</f>
        <v>463.22</v>
      </c>
      <c r="G293" s="113">
        <f>D293*E293*F293</f>
        <v>0</v>
      </c>
      <c r="H293" s="166"/>
      <c r="I293" s="114" t="s">
        <v>495</v>
      </c>
      <c r="J293" s="114" t="str">
        <f>VLOOKUP(I293,Presupuesto!$B$11:$C$565,2,0)</f>
        <v>SUELDOS Y SALARIOS PERMANENTES</v>
      </c>
      <c r="K293" s="98" t="str">
        <f t="shared" si="8"/>
        <v>Posgrado</v>
      </c>
      <c r="L293" s="98" t="s">
        <v>394</v>
      </c>
    </row>
    <row r="294" spans="3:12">
      <c r="C294" s="171" t="s">
        <v>58</v>
      </c>
      <c r="D294" s="163"/>
      <c r="E294" s="154">
        <v>0</v>
      </c>
      <c r="F294" s="100">
        <f>IF(E293=0,"",(G293/E293)/12*E293)</f>
        <v>0</v>
      </c>
      <c r="G294" s="97">
        <f>F294</f>
        <v>0</v>
      </c>
      <c r="H294" s="164"/>
      <c r="I294" s="116" t="s">
        <v>515</v>
      </c>
      <c r="J294" s="116" t="str">
        <f>VLOOKUP(I294,Presupuesto!$B$11:$C$565,2,0)</f>
        <v>AGUINALDO Y DECIMO CUARTO MES</v>
      </c>
      <c r="K294" s="98" t="str">
        <f t="shared" si="8"/>
        <v>Posgrado</v>
      </c>
      <c r="L294" s="98" t="s">
        <v>394</v>
      </c>
    </row>
    <row r="295" spans="3:12" ht="15.75" thickBot="1">
      <c r="C295" s="172" t="s">
        <v>59</v>
      </c>
      <c r="D295" s="163"/>
      <c r="E295" s="154">
        <v>0</v>
      </c>
      <c r="F295" s="117">
        <f>IF(E293&lt;6,"",((E293-6)/12)*(G293/E293))</f>
        <v>0</v>
      </c>
      <c r="G295" s="97">
        <f>F295</f>
        <v>0</v>
      </c>
      <c r="H295" s="164"/>
      <c r="I295" s="101" t="s">
        <v>518</v>
      </c>
      <c r="J295" s="101" t="str">
        <f>VLOOKUP(I295,Presupuesto!$B$11:$C$565,2,0)</f>
        <v>DECIMOCUARTO MES</v>
      </c>
      <c r="K295" s="98" t="str">
        <f t="shared" si="8"/>
        <v>Posgrado</v>
      </c>
      <c r="L295" s="98" t="s">
        <v>394</v>
      </c>
    </row>
    <row r="296" spans="3:12" ht="15.75" thickBot="1">
      <c r="C296" s="137" t="s">
        <v>494</v>
      </c>
      <c r="D296" s="199"/>
      <c r="E296" s="152">
        <v>12</v>
      </c>
      <c r="F296" s="291">
        <f>HLOOKUP($C296,$BZ$2:$CM$3,2,0)</f>
        <v>2007.3</v>
      </c>
      <c r="G296" s="113">
        <f>D296*E296*F296</f>
        <v>0</v>
      </c>
      <c r="H296" s="166"/>
      <c r="I296" s="114" t="s">
        <v>495</v>
      </c>
      <c r="J296" s="114" t="str">
        <f>VLOOKUP(I296,Presupuesto!$B$11:$C$565,2,0)</f>
        <v>SUELDOS Y SALARIOS PERMANENTES</v>
      </c>
      <c r="K296" s="98" t="str">
        <f t="shared" si="8"/>
        <v>Posgrado</v>
      </c>
      <c r="L296" s="98" t="s">
        <v>394</v>
      </c>
    </row>
    <row r="297" spans="3:12">
      <c r="C297" s="171" t="s">
        <v>58</v>
      </c>
      <c r="D297" s="163"/>
      <c r="E297" s="154">
        <v>0</v>
      </c>
      <c r="F297" s="100">
        <f>IF(E296=0,"",(G296/E296)/12*E296)</f>
        <v>0</v>
      </c>
      <c r="G297" s="97">
        <f>F297</f>
        <v>0</v>
      </c>
      <c r="H297" s="164"/>
      <c r="I297" s="116" t="s">
        <v>515</v>
      </c>
      <c r="J297" s="116" t="str">
        <f>VLOOKUP(I297,Presupuesto!$B$11:$C$565,2,0)</f>
        <v>AGUINALDO Y DECIMO CUARTO MES</v>
      </c>
      <c r="K297" s="98" t="str">
        <f t="shared" si="8"/>
        <v>Posgrado</v>
      </c>
      <c r="L297" s="98" t="s">
        <v>394</v>
      </c>
    </row>
    <row r="298" spans="3:12" ht="15.75" thickBot="1">
      <c r="C298" s="172" t="s">
        <v>59</v>
      </c>
      <c r="D298" s="163"/>
      <c r="E298" s="154">
        <v>0</v>
      </c>
      <c r="F298" s="117">
        <f>IF(E296&lt;6,"",((E296-6)/12)*(G296/E296))</f>
        <v>0</v>
      </c>
      <c r="G298" s="97">
        <f>F298</f>
        <v>0</v>
      </c>
      <c r="H298" s="164"/>
      <c r="I298" s="101" t="s">
        <v>518</v>
      </c>
      <c r="J298" s="101" t="str">
        <f>VLOOKUP(I298,Presupuesto!$B$11:$C$565,2,0)</f>
        <v>DECIMOCUARTO MES</v>
      </c>
      <c r="K298" s="98" t="str">
        <f t="shared" si="8"/>
        <v>Posgrado</v>
      </c>
      <c r="L298" s="98" t="s">
        <v>394</v>
      </c>
    </row>
    <row r="299" spans="3:12" ht="15.75" thickBot="1">
      <c r="C299" s="140" t="s">
        <v>83</v>
      </c>
      <c r="D299" s="199"/>
      <c r="E299" s="152">
        <v>12</v>
      </c>
      <c r="F299" s="139">
        <v>30000</v>
      </c>
      <c r="G299" s="113">
        <f>D299*E299*F299</f>
        <v>0</v>
      </c>
      <c r="H299" s="166"/>
      <c r="I299" s="114" t="s">
        <v>563</v>
      </c>
      <c r="J299" s="114" t="str">
        <f>VLOOKUP(I299,Presupuesto!$B$11:$C$565,2,0)</f>
        <v>CONTRATOS ESPECIALES</v>
      </c>
      <c r="K299" s="98" t="str">
        <f t="shared" si="8"/>
        <v>Posgrado</v>
      </c>
      <c r="L299" s="98" t="s">
        <v>394</v>
      </c>
    </row>
    <row r="300" spans="3:12">
      <c r="C300" s="171" t="s">
        <v>58</v>
      </c>
      <c r="D300" s="163"/>
      <c r="E300" s="154">
        <v>0</v>
      </c>
      <c r="F300" s="117">
        <f>IF(E299=0,"",(G299/E299)/12*E299)</f>
        <v>0</v>
      </c>
      <c r="G300" s="97">
        <f>F300</f>
        <v>0</v>
      </c>
      <c r="H300" s="164"/>
      <c r="I300" s="101" t="s">
        <v>563</v>
      </c>
      <c r="J300" s="101" t="str">
        <f>VLOOKUP(I300,Presupuesto!$B$11:$C$565,2,0)</f>
        <v>CONTRATOS ESPECIALES</v>
      </c>
      <c r="K300" s="98" t="str">
        <f t="shared" si="8"/>
        <v>Posgrado</v>
      </c>
      <c r="L300" s="98" t="s">
        <v>393</v>
      </c>
    </row>
    <row r="301" spans="3:12" ht="15.75" thickBot="1">
      <c r="C301" s="172" t="s">
        <v>59</v>
      </c>
      <c r="D301" s="163"/>
      <c r="E301" s="154">
        <v>0</v>
      </c>
      <c r="F301" s="100">
        <f>IF(E299&lt;6,"",((E299-6)/12)*(G299/E299))</f>
        <v>0</v>
      </c>
      <c r="G301" s="97">
        <f>F301</f>
        <v>0</v>
      </c>
      <c r="H301" s="164"/>
      <c r="I301" s="101" t="s">
        <v>563</v>
      </c>
      <c r="J301" s="101" t="str">
        <f>VLOOKUP(I301,Presupuesto!$B$11:$C$565,2,0)</f>
        <v>CONTRATOS ESPECIALES</v>
      </c>
      <c r="K301" s="98" t="str">
        <f t="shared" si="8"/>
        <v>Posgrado</v>
      </c>
      <c r="L301" s="98" t="s">
        <v>398</v>
      </c>
    </row>
    <row r="302" spans="3:12" ht="15.75"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8"/>
        <v>Posgrado</v>
      </c>
      <c r="L302" s="98" t="s">
        <v>393</v>
      </c>
    </row>
    <row r="303" spans="3:12">
      <c r="C303" s="171" t="s">
        <v>58</v>
      </c>
      <c r="D303" s="163"/>
      <c r="E303" s="154">
        <v>0</v>
      </c>
      <c r="F303" s="100">
        <v>0</v>
      </c>
      <c r="G303" s="97">
        <f>F303</f>
        <v>0</v>
      </c>
      <c r="H303" s="164"/>
      <c r="I303" s="101" t="s">
        <v>704</v>
      </c>
      <c r="J303" s="101" t="str">
        <f>VLOOKUP(I303,Presupuesto!$B$11:$C$565,2,0)</f>
        <v>OTROS SERVICIOS TECNICOS Y PROFESIONALES</v>
      </c>
      <c r="K303" s="98" t="str">
        <f t="shared" si="8"/>
        <v>Posgrado</v>
      </c>
      <c r="L303" s="98" t="s">
        <v>393</v>
      </c>
    </row>
    <row r="304" spans="3:12" ht="15.75" thickBot="1">
      <c r="C304" s="172" t="s">
        <v>59</v>
      </c>
      <c r="D304" s="163"/>
      <c r="E304" s="154">
        <v>0</v>
      </c>
      <c r="F304" s="100">
        <v>0</v>
      </c>
      <c r="G304" s="97">
        <f>F304</f>
        <v>0</v>
      </c>
      <c r="H304" s="164"/>
      <c r="I304" s="101" t="s">
        <v>704</v>
      </c>
      <c r="J304" s="101" t="str">
        <f>VLOOKUP(I304,Presupuesto!$B$11:$C$565,2,0)</f>
        <v>OTROS SERVICIOS TECNICOS Y PROFESIONALES</v>
      </c>
      <c r="K304" s="98" t="str">
        <f t="shared" si="8"/>
        <v>Posgrado</v>
      </c>
      <c r="L304" s="98" t="s">
        <v>393</v>
      </c>
    </row>
    <row r="305" spans="3:12" ht="15.75" thickBot="1">
      <c r="C305" s="140" t="s">
        <v>61</v>
      </c>
      <c r="D305" s="199"/>
      <c r="E305" s="152">
        <v>12</v>
      </c>
      <c r="F305" s="118">
        <v>30000</v>
      </c>
      <c r="G305" s="113">
        <f>D305*E305*F305</f>
        <v>0</v>
      </c>
      <c r="H305" s="166"/>
      <c r="I305" s="114" t="s">
        <v>495</v>
      </c>
      <c r="J305" s="114" t="str">
        <f>VLOOKUP(I305,Presupuesto!$B$11:$C$565,2,0)</f>
        <v>SUELDOS Y SALARIOS PERMANENTES</v>
      </c>
      <c r="K305" s="98" t="str">
        <f t="shared" si="8"/>
        <v>Posgrado</v>
      </c>
      <c r="L305" s="98" t="s">
        <v>393</v>
      </c>
    </row>
    <row r="306" spans="3:12">
      <c r="C306" s="171" t="s">
        <v>58</v>
      </c>
      <c r="D306" s="169"/>
      <c r="E306" s="131">
        <v>0</v>
      </c>
      <c r="F306" s="119">
        <f>IF(E305=0,"",(G305/E305)/12*E305)</f>
        <v>0</v>
      </c>
      <c r="G306" s="120">
        <f>F306</f>
        <v>0</v>
      </c>
      <c r="H306" s="164"/>
      <c r="I306" s="101" t="s">
        <v>515</v>
      </c>
      <c r="J306" s="101" t="str">
        <f>VLOOKUP(I306,Presupuesto!$B$11:$C$565,2,0)</f>
        <v>AGUINALDO Y DECIMO CUARTO MES</v>
      </c>
      <c r="K306" s="98" t="str">
        <f t="shared" si="8"/>
        <v>Posgrado</v>
      </c>
      <c r="L306" s="98" t="s">
        <v>393</v>
      </c>
    </row>
    <row r="307" spans="3:12" ht="15.75" thickBot="1">
      <c r="C307" s="173" t="s">
        <v>59</v>
      </c>
      <c r="D307" s="162"/>
      <c r="E307" s="132">
        <v>0</v>
      </c>
      <c r="F307" s="105">
        <f>IF(E305&lt;6,"",((E305-6)/12)*(G305/E305))</f>
        <v>0</v>
      </c>
      <c r="G307" s="105">
        <f>F307</f>
        <v>0</v>
      </c>
      <c r="H307" s="162"/>
      <c r="I307" s="106" t="s">
        <v>518</v>
      </c>
      <c r="J307" s="124" t="str">
        <f>VLOOKUP(I307,Presupuesto!$B$11:$C$565,2,0)</f>
        <v>DECIMOCUARTO MES</v>
      </c>
      <c r="K307" s="106" t="str">
        <f t="shared" si="8"/>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45"/>
      <c r="E313" s="93"/>
      <c r="F313" s="93"/>
      <c r="G313" s="93"/>
      <c r="H313" s="76"/>
      <c r="I313" s="76"/>
      <c r="J313" s="76"/>
      <c r="K313" s="153"/>
    </row>
    <row r="314" spans="3:12" ht="18.75">
      <c r="C314" s="209"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481</v>
      </c>
      <c r="D317" s="199"/>
      <c r="E317" s="152">
        <v>12</v>
      </c>
      <c r="F317" s="291">
        <f>HLOOKUP($C317,$BZ$2:$CM$3,2,0)</f>
        <v>43674.39</v>
      </c>
      <c r="G317" s="113">
        <f>D317*E317*F317</f>
        <v>0</v>
      </c>
      <c r="H317" s="166"/>
      <c r="I317" s="114" t="s">
        <v>495</v>
      </c>
      <c r="J317" s="114" t="str">
        <f>VLOOKUP(I317,Presupuesto!$B$11:$C$565,2,0)</f>
        <v>SUELDOS Y SALARIOS PERMANENTES</v>
      </c>
      <c r="K317" s="217" t="s">
        <v>1453</v>
      </c>
      <c r="L317" s="98" t="s">
        <v>393</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9">$K$317</f>
        <v>Posgrado</v>
      </c>
      <c r="L318" s="98" t="s">
        <v>411</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9"/>
        <v>Posgrado</v>
      </c>
      <c r="L319" s="98" t="s">
        <v>394</v>
      </c>
    </row>
    <row r="320" spans="3:12" ht="15.75" thickBot="1">
      <c r="C320" s="137" t="s">
        <v>482</v>
      </c>
      <c r="D320" s="199"/>
      <c r="E320" s="152">
        <v>12</v>
      </c>
      <c r="F320" s="291">
        <f>HLOOKUP($C320,$BZ$2:$CM$3,2,0)</f>
        <v>39703.99</v>
      </c>
      <c r="G320" s="113">
        <f>D320*E320*F320</f>
        <v>0</v>
      </c>
      <c r="H320" s="166"/>
      <c r="I320" s="114" t="s">
        <v>495</v>
      </c>
      <c r="J320" s="114" t="str">
        <f>VLOOKUP(I320,Presupuesto!$B$11:$C$565,2,0)</f>
        <v>SUELDOS Y SALARIOS PERMANENTES</v>
      </c>
      <c r="K320" s="98" t="str">
        <f t="shared" si="9"/>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9"/>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9"/>
        <v>Posgrado</v>
      </c>
      <c r="L322" s="98" t="s">
        <v>394</v>
      </c>
    </row>
    <row r="323" spans="3:12" ht="15.75" thickBot="1">
      <c r="C323" s="137" t="s">
        <v>483</v>
      </c>
      <c r="D323" s="199"/>
      <c r="E323" s="152">
        <v>12</v>
      </c>
      <c r="F323" s="291">
        <f>HLOOKUP($C323,$BZ$2:$CM$3,2,0)</f>
        <v>35733.589999999997</v>
      </c>
      <c r="G323" s="113">
        <f>D323*E323*F323</f>
        <v>0</v>
      </c>
      <c r="H323" s="166"/>
      <c r="I323" s="114" t="s">
        <v>495</v>
      </c>
      <c r="J323" s="114" t="str">
        <f>VLOOKUP(I323,Presupuesto!$B$11:$C$565,2,0)</f>
        <v>SUELDOS Y SALARIOS PERMANENTES</v>
      </c>
      <c r="K323" s="98" t="str">
        <f t="shared" si="9"/>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9"/>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9"/>
        <v>Posgrado</v>
      </c>
      <c r="L325" s="98" t="s">
        <v>394</v>
      </c>
    </row>
    <row r="326" spans="3:12" ht="15.75" thickBot="1">
      <c r="C326" s="137" t="s">
        <v>484</v>
      </c>
      <c r="D326" s="199"/>
      <c r="E326" s="152">
        <v>12</v>
      </c>
      <c r="F326" s="291">
        <f>HLOOKUP($C326,$BZ$2:$CM$3,2,0)</f>
        <v>31763.19</v>
      </c>
      <c r="G326" s="113">
        <f>D326*E326*F326</f>
        <v>0</v>
      </c>
      <c r="H326" s="166"/>
      <c r="I326" s="114" t="s">
        <v>495</v>
      </c>
      <c r="J326" s="114" t="str">
        <f>VLOOKUP(I326,Presupuesto!$B$11:$C$565,2,0)</f>
        <v>SUELDOS Y SALARIOS PERMANENTES</v>
      </c>
      <c r="K326" s="98" t="str">
        <f t="shared" si="9"/>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9"/>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9"/>
        <v>Posgrado</v>
      </c>
      <c r="L328" s="98" t="s">
        <v>394</v>
      </c>
    </row>
    <row r="329" spans="3:12" ht="15.75" thickBot="1">
      <c r="C329" s="137" t="s">
        <v>485</v>
      </c>
      <c r="D329" s="199"/>
      <c r="E329" s="152">
        <v>12</v>
      </c>
      <c r="F329" s="291">
        <f>HLOOKUP($C329,$BZ$2:$CM$3,2,0)</f>
        <v>29777.99</v>
      </c>
      <c r="G329" s="113">
        <f>D329*E329*F329</f>
        <v>0</v>
      </c>
      <c r="H329" s="166"/>
      <c r="I329" s="114" t="s">
        <v>495</v>
      </c>
      <c r="J329" s="114" t="str">
        <f>VLOOKUP(I329,Presupuesto!$B$11:$C$565,2,0)</f>
        <v>SUELDOS Y SALARIOS PERMANENTES</v>
      </c>
      <c r="K329" s="98" t="str">
        <f t="shared" si="9"/>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9"/>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9"/>
        <v>Posgrado</v>
      </c>
      <c r="L331" s="98" t="s">
        <v>394</v>
      </c>
    </row>
    <row r="332" spans="3:12" ht="15.75" thickBot="1">
      <c r="C332" s="137" t="s">
        <v>486</v>
      </c>
      <c r="D332" s="199"/>
      <c r="E332" s="152">
        <v>12</v>
      </c>
      <c r="F332" s="291">
        <f>HLOOKUP($C332,$BZ$2:$CM$3,2,0)</f>
        <v>27792.79</v>
      </c>
      <c r="G332" s="113">
        <f>D332*E332*F332</f>
        <v>0</v>
      </c>
      <c r="H332" s="166"/>
      <c r="I332" s="114" t="s">
        <v>495</v>
      </c>
      <c r="J332" s="114" t="str">
        <f>VLOOKUP(I332,Presupuesto!$B$11:$C$565,2,0)</f>
        <v>SUELDOS Y SALARIOS PERMANENTES</v>
      </c>
      <c r="K332" s="98" t="str">
        <f t="shared" si="9"/>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9"/>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9"/>
        <v>Posgrado</v>
      </c>
      <c r="L334" s="98" t="s">
        <v>394</v>
      </c>
    </row>
    <row r="335" spans="3:12" ht="15.75" thickBot="1">
      <c r="C335" s="137" t="s">
        <v>487</v>
      </c>
      <c r="D335" s="199"/>
      <c r="E335" s="152">
        <v>12</v>
      </c>
      <c r="F335" s="291">
        <f>HLOOKUP($C335,$BZ$2:$CM$3,2,0)</f>
        <v>18859.39</v>
      </c>
      <c r="G335" s="113">
        <f>D335*E335*F335</f>
        <v>0</v>
      </c>
      <c r="H335" s="166"/>
      <c r="I335" s="114" t="s">
        <v>495</v>
      </c>
      <c r="J335" s="114" t="str">
        <f>VLOOKUP(I335,Presupuesto!$B$11:$C$565,2,0)</f>
        <v>SUELDOS Y SALARIOS PERMANENTES</v>
      </c>
      <c r="K335" s="98" t="str">
        <f t="shared" si="9"/>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9"/>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9"/>
        <v>Posgrado</v>
      </c>
      <c r="L337" s="98" t="s">
        <v>394</v>
      </c>
    </row>
    <row r="338" spans="3:12" ht="15.75" thickBot="1">
      <c r="C338" s="137" t="s">
        <v>488</v>
      </c>
      <c r="D338" s="199"/>
      <c r="E338" s="152">
        <v>12</v>
      </c>
      <c r="F338" s="291">
        <f>HLOOKUP($C338,$BZ$2:$CM$3,2,0)</f>
        <v>17866.8</v>
      </c>
      <c r="G338" s="113">
        <f>D338*E338*F338</f>
        <v>0</v>
      </c>
      <c r="H338" s="166"/>
      <c r="I338" s="114" t="s">
        <v>495</v>
      </c>
      <c r="J338" s="114" t="str">
        <f>VLOOKUP(I338,Presupuesto!$B$11:$C$565,2,0)</f>
        <v>SUELDOS Y SALARIOS PERMANENTES</v>
      </c>
      <c r="K338" s="98" t="str">
        <f t="shared" si="9"/>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9"/>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9"/>
        <v>Posgrado</v>
      </c>
      <c r="L340" s="98" t="s">
        <v>394</v>
      </c>
    </row>
    <row r="341" spans="3:12" ht="15.75" thickBot="1">
      <c r="C341" s="137" t="s">
        <v>489</v>
      </c>
      <c r="D341" s="199"/>
      <c r="E341" s="152">
        <v>12</v>
      </c>
      <c r="F341" s="291">
        <f>HLOOKUP($C341,$BZ$2:$CM$3,2,0)</f>
        <v>13896.4</v>
      </c>
      <c r="G341" s="113">
        <f>D341*E341*F341</f>
        <v>0</v>
      </c>
      <c r="H341" s="166"/>
      <c r="I341" s="114" t="s">
        <v>495</v>
      </c>
      <c r="J341" s="114" t="str">
        <f>VLOOKUP(I341,Presupuesto!$B$11:$C$565,2,0)</f>
        <v>SUELDOS Y SALARIOS PERMANENTES</v>
      </c>
      <c r="K341" s="98" t="str">
        <f t="shared" si="9"/>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9"/>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9"/>
        <v>Posgrado</v>
      </c>
      <c r="L343" s="98" t="s">
        <v>394</v>
      </c>
    </row>
    <row r="344" spans="3:12" ht="15.75" thickBot="1">
      <c r="C344" s="137" t="s">
        <v>490</v>
      </c>
      <c r="D344" s="199"/>
      <c r="E344" s="152">
        <v>12</v>
      </c>
      <c r="F344" s="291">
        <f>HLOOKUP($C344,$BZ$2:$CM$3,2,0)</f>
        <v>15004.09</v>
      </c>
      <c r="G344" s="113">
        <f>D344*E344*F344</f>
        <v>0</v>
      </c>
      <c r="H344" s="166"/>
      <c r="I344" s="114" t="s">
        <v>495</v>
      </c>
      <c r="J344" s="114" t="str">
        <f>VLOOKUP(I344,Presupuesto!$B$11:$C$565,2,0)</f>
        <v>SUELDOS Y SALARIOS PERMANENTES</v>
      </c>
      <c r="K344" s="98" t="str">
        <f t="shared" si="9"/>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9"/>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9"/>
        <v>Posgrado</v>
      </c>
      <c r="L346" s="98" t="s">
        <v>394</v>
      </c>
    </row>
    <row r="347" spans="3:12" ht="15.75" thickBot="1">
      <c r="C347" s="137" t="s">
        <v>491</v>
      </c>
      <c r="D347" s="199"/>
      <c r="E347" s="152">
        <v>12</v>
      </c>
      <c r="F347" s="291">
        <f>HLOOKUP($C347,$BZ$2:$CM$3,2,0)</f>
        <v>13238.9</v>
      </c>
      <c r="G347" s="113">
        <f>D347*E347*F347</f>
        <v>0</v>
      </c>
      <c r="H347" s="166"/>
      <c r="I347" s="114" t="s">
        <v>495</v>
      </c>
      <c r="J347" s="114" t="str">
        <f>VLOOKUP(I347,Presupuesto!$B$11:$C$565,2,0)</f>
        <v>SUELDOS Y SALARIOS PERMANENTES</v>
      </c>
      <c r="K347" s="98" t="str">
        <f t="shared" si="9"/>
        <v>Posgrado</v>
      </c>
      <c r="L347" s="98" t="s">
        <v>394</v>
      </c>
    </row>
    <row r="348" spans="3:12">
      <c r="C348" s="171" t="s">
        <v>58</v>
      </c>
      <c r="D348" s="163"/>
      <c r="E348" s="154">
        <v>0</v>
      </c>
      <c r="F348" s="100">
        <f>IF(E347=0,"",(G347/E347)/12*E347)</f>
        <v>0</v>
      </c>
      <c r="G348" s="97">
        <f>F348</f>
        <v>0</v>
      </c>
      <c r="H348" s="164"/>
      <c r="I348" s="116" t="s">
        <v>515</v>
      </c>
      <c r="J348" s="116" t="str">
        <f>VLOOKUP(I348,Presupuesto!$B$11:$C$565,2,0)</f>
        <v>AGUINALDO Y DECIMO CUARTO MES</v>
      </c>
      <c r="K348" s="98" t="str">
        <f t="shared" si="9"/>
        <v>Posgrado</v>
      </c>
      <c r="L348" s="98" t="s">
        <v>394</v>
      </c>
    </row>
    <row r="349" spans="3:12" ht="15.75" thickBot="1">
      <c r="C349" s="172" t="s">
        <v>59</v>
      </c>
      <c r="D349" s="163"/>
      <c r="E349" s="154">
        <v>0</v>
      </c>
      <c r="F349" s="117">
        <f>IF(E347&lt;6,"",((E347-6)/12)*(G347/E347))</f>
        <v>0</v>
      </c>
      <c r="G349" s="97">
        <f>F349</f>
        <v>0</v>
      </c>
      <c r="H349" s="164"/>
      <c r="I349" s="101" t="s">
        <v>518</v>
      </c>
      <c r="J349" s="101" t="str">
        <f>VLOOKUP(I349,Presupuesto!$B$11:$C$565,2,0)</f>
        <v>DECIMOCUARTO MES</v>
      </c>
      <c r="K349" s="98" t="str">
        <f t="shared" si="9"/>
        <v>Posgrado</v>
      </c>
      <c r="L349" s="98" t="s">
        <v>394</v>
      </c>
    </row>
    <row r="350" spans="3:12" ht="15.75" thickBot="1">
      <c r="C350" s="137" t="s">
        <v>492</v>
      </c>
      <c r="D350" s="199"/>
      <c r="E350" s="152">
        <v>12</v>
      </c>
      <c r="F350" s="291">
        <f>HLOOKUP($C350,$BZ$2:$CM$3,2,0)</f>
        <v>12356.31</v>
      </c>
      <c r="G350" s="113">
        <f>D350*E350*F350</f>
        <v>0</v>
      </c>
      <c r="H350" s="166"/>
      <c r="I350" s="114" t="s">
        <v>495</v>
      </c>
      <c r="J350" s="114" t="str">
        <f>VLOOKUP(I350,Presupuesto!$B$11:$C$565,2,0)</f>
        <v>SUELDOS Y SALARIOS PERMANENTES</v>
      </c>
      <c r="K350" s="98" t="str">
        <f t="shared" ref="K350:K367" si="10">$K$317</f>
        <v>Posgrado</v>
      </c>
      <c r="L350" s="98" t="s">
        <v>394</v>
      </c>
    </row>
    <row r="351" spans="3:12">
      <c r="C351" s="171" t="s">
        <v>58</v>
      </c>
      <c r="D351" s="163"/>
      <c r="E351" s="154">
        <v>0</v>
      </c>
      <c r="F351" s="100">
        <f>IF(E350=0,"",(G350/E350)/12*E350)</f>
        <v>0</v>
      </c>
      <c r="G351" s="97">
        <f>F351</f>
        <v>0</v>
      </c>
      <c r="H351" s="164"/>
      <c r="I351" s="116" t="s">
        <v>515</v>
      </c>
      <c r="J351" s="116" t="str">
        <f>VLOOKUP(I351,Presupuesto!$B$11:$C$565,2,0)</f>
        <v>AGUINALDO Y DECIMO CUARTO MES</v>
      </c>
      <c r="K351" s="98" t="str">
        <f t="shared" si="10"/>
        <v>Posgrado</v>
      </c>
      <c r="L351" s="98" t="s">
        <v>394</v>
      </c>
    </row>
    <row r="352" spans="3:12" ht="15.75" thickBot="1">
      <c r="C352" s="172" t="s">
        <v>59</v>
      </c>
      <c r="D352" s="163"/>
      <c r="E352" s="154">
        <v>0</v>
      </c>
      <c r="F352" s="117">
        <f>IF(E350&lt;6,"",((E350-6)/12)*(G350/E350))</f>
        <v>0</v>
      </c>
      <c r="G352" s="97">
        <f>F352</f>
        <v>0</v>
      </c>
      <c r="H352" s="164"/>
      <c r="I352" s="101" t="s">
        <v>518</v>
      </c>
      <c r="J352" s="101" t="str">
        <f>VLOOKUP(I352,Presupuesto!$B$11:$C$565,2,0)</f>
        <v>DECIMOCUARTO MES</v>
      </c>
      <c r="K352" s="98" t="str">
        <f t="shared" si="10"/>
        <v>Posgrado</v>
      </c>
      <c r="L352" s="98" t="s">
        <v>394</v>
      </c>
    </row>
    <row r="353" spans="3:12" ht="15.75" thickBot="1">
      <c r="C353" s="137" t="s">
        <v>493</v>
      </c>
      <c r="D353" s="199"/>
      <c r="E353" s="152">
        <v>12</v>
      </c>
      <c r="F353" s="291">
        <f>HLOOKUP($C353,$BZ$2:$CM$3,2,0)</f>
        <v>463.22</v>
      </c>
      <c r="G353" s="113">
        <f>D353*E353*F353</f>
        <v>0</v>
      </c>
      <c r="H353" s="166"/>
      <c r="I353" s="114" t="s">
        <v>495</v>
      </c>
      <c r="J353" s="114" t="str">
        <f>VLOOKUP(I353,Presupuesto!$B$11:$C$565,2,0)</f>
        <v>SUELDOS Y SALARIOS PERMANENTES</v>
      </c>
      <c r="K353" s="98" t="str">
        <f t="shared" si="10"/>
        <v>Posgrado</v>
      </c>
      <c r="L353" s="98" t="s">
        <v>394</v>
      </c>
    </row>
    <row r="354" spans="3:12">
      <c r="C354" s="171" t="s">
        <v>58</v>
      </c>
      <c r="D354" s="163"/>
      <c r="E354" s="154">
        <v>0</v>
      </c>
      <c r="F354" s="100">
        <f>IF(E353=0,"",(G353/E353)/12*E353)</f>
        <v>0</v>
      </c>
      <c r="G354" s="97">
        <f>F354</f>
        <v>0</v>
      </c>
      <c r="H354" s="164"/>
      <c r="I354" s="116" t="s">
        <v>515</v>
      </c>
      <c r="J354" s="116" t="str">
        <f>VLOOKUP(I354,Presupuesto!$B$11:$C$565,2,0)</f>
        <v>AGUINALDO Y DECIMO CUARTO MES</v>
      </c>
      <c r="K354" s="98" t="str">
        <f t="shared" si="10"/>
        <v>Posgrado</v>
      </c>
      <c r="L354" s="98" t="s">
        <v>394</v>
      </c>
    </row>
    <row r="355" spans="3:12" ht="15.75" thickBot="1">
      <c r="C355" s="172" t="s">
        <v>59</v>
      </c>
      <c r="D355" s="163"/>
      <c r="E355" s="154">
        <v>0</v>
      </c>
      <c r="F355" s="117">
        <f>IF(E353&lt;6,"",((E353-6)/12)*(G353/E353))</f>
        <v>0</v>
      </c>
      <c r="G355" s="97">
        <f>F355</f>
        <v>0</v>
      </c>
      <c r="H355" s="164"/>
      <c r="I355" s="101" t="s">
        <v>518</v>
      </c>
      <c r="J355" s="101" t="str">
        <f>VLOOKUP(I355,Presupuesto!$B$11:$C$565,2,0)</f>
        <v>DECIMOCUARTO MES</v>
      </c>
      <c r="K355" s="98" t="str">
        <f t="shared" si="10"/>
        <v>Posgrado</v>
      </c>
      <c r="L355" s="98" t="s">
        <v>394</v>
      </c>
    </row>
    <row r="356" spans="3:12" ht="15.75" thickBot="1">
      <c r="C356" s="137" t="s">
        <v>494</v>
      </c>
      <c r="D356" s="199"/>
      <c r="E356" s="152">
        <v>12</v>
      </c>
      <c r="F356" s="291">
        <f>HLOOKUP($C356,$BZ$2:$CM$3,2,0)</f>
        <v>2007.3</v>
      </c>
      <c r="G356" s="113">
        <f>D356*E356*F356</f>
        <v>0</v>
      </c>
      <c r="H356" s="166"/>
      <c r="I356" s="114" t="s">
        <v>495</v>
      </c>
      <c r="J356" s="114" t="str">
        <f>VLOOKUP(I356,Presupuesto!$B$11:$C$565,2,0)</f>
        <v>SUELDOS Y SALARIOS PERMANENTES</v>
      </c>
      <c r="K356" s="98" t="str">
        <f t="shared" si="10"/>
        <v>Posgrado</v>
      </c>
      <c r="L356" s="98" t="s">
        <v>394</v>
      </c>
    </row>
    <row r="357" spans="3:12">
      <c r="C357" s="171" t="s">
        <v>58</v>
      </c>
      <c r="D357" s="163"/>
      <c r="E357" s="154">
        <v>0</v>
      </c>
      <c r="F357" s="100">
        <f>IF(E356=0,"",(G356/E356)/12*E356)</f>
        <v>0</v>
      </c>
      <c r="G357" s="97">
        <f>F357</f>
        <v>0</v>
      </c>
      <c r="H357" s="164"/>
      <c r="I357" s="116" t="s">
        <v>515</v>
      </c>
      <c r="J357" s="116" t="str">
        <f>VLOOKUP(I357,Presupuesto!$B$11:$C$565,2,0)</f>
        <v>AGUINALDO Y DECIMO CUARTO MES</v>
      </c>
      <c r="K357" s="98" t="str">
        <f t="shared" si="10"/>
        <v>Posgrado</v>
      </c>
      <c r="L357" s="98" t="s">
        <v>394</v>
      </c>
    </row>
    <row r="358" spans="3:12" ht="15.75" thickBot="1">
      <c r="C358" s="172" t="s">
        <v>59</v>
      </c>
      <c r="D358" s="163"/>
      <c r="E358" s="154">
        <v>0</v>
      </c>
      <c r="F358" s="117">
        <f>IF(E356&lt;6,"",((E356-6)/12)*(G356/E356))</f>
        <v>0</v>
      </c>
      <c r="G358" s="97">
        <f>F358</f>
        <v>0</v>
      </c>
      <c r="H358" s="164"/>
      <c r="I358" s="101" t="s">
        <v>518</v>
      </c>
      <c r="J358" s="101" t="str">
        <f>VLOOKUP(I358,Presupuesto!$B$11:$C$565,2,0)</f>
        <v>DECIMOCUARTO MES</v>
      </c>
      <c r="K358" s="98" t="str">
        <f t="shared" si="10"/>
        <v>Posgrado</v>
      </c>
      <c r="L358" s="98" t="s">
        <v>394</v>
      </c>
    </row>
    <row r="359" spans="3:12" ht="15.75" thickBot="1">
      <c r="C359" s="140" t="s">
        <v>83</v>
      </c>
      <c r="D359" s="199"/>
      <c r="E359" s="152">
        <v>12</v>
      </c>
      <c r="F359" s="139">
        <v>30000</v>
      </c>
      <c r="G359" s="113">
        <f>D359*E359*F359</f>
        <v>0</v>
      </c>
      <c r="H359" s="166"/>
      <c r="I359" s="114" t="s">
        <v>563</v>
      </c>
      <c r="J359" s="114" t="str">
        <f>VLOOKUP(I359,Presupuesto!$B$11:$C$565,2,0)</f>
        <v>CONTRATOS ESPECIALES</v>
      </c>
      <c r="K359" s="98" t="str">
        <f t="shared" si="10"/>
        <v>Posgrado</v>
      </c>
      <c r="L359" s="98" t="s">
        <v>394</v>
      </c>
    </row>
    <row r="360" spans="3:12">
      <c r="C360" s="171" t="s">
        <v>58</v>
      </c>
      <c r="D360" s="163"/>
      <c r="E360" s="154">
        <v>0</v>
      </c>
      <c r="F360" s="117">
        <f>IF(E359=0,"",(G359/E359)/12*E359)</f>
        <v>0</v>
      </c>
      <c r="G360" s="97">
        <f>F360</f>
        <v>0</v>
      </c>
      <c r="H360" s="164"/>
      <c r="I360" s="101" t="s">
        <v>563</v>
      </c>
      <c r="J360" s="101" t="str">
        <f>VLOOKUP(I360,Presupuesto!$B$11:$C$565,2,0)</f>
        <v>CONTRATOS ESPECIALES</v>
      </c>
      <c r="K360" s="98" t="str">
        <f t="shared" si="10"/>
        <v>Posgrado</v>
      </c>
      <c r="L360" s="98" t="s">
        <v>393</v>
      </c>
    </row>
    <row r="361" spans="3:12" ht="15.75" thickBot="1">
      <c r="C361" s="172" t="s">
        <v>59</v>
      </c>
      <c r="D361" s="163"/>
      <c r="E361" s="154">
        <v>0</v>
      </c>
      <c r="F361" s="100">
        <f>IF(E359&lt;6,"",((E359-6)/12)*(G359/E359))</f>
        <v>0</v>
      </c>
      <c r="G361" s="97">
        <f>F361</f>
        <v>0</v>
      </c>
      <c r="H361" s="164"/>
      <c r="I361" s="101" t="s">
        <v>563</v>
      </c>
      <c r="J361" s="101" t="str">
        <f>VLOOKUP(I361,Presupuesto!$B$11:$C$565,2,0)</f>
        <v>CONTRATOS ESPECIALES</v>
      </c>
      <c r="K361" s="98" t="str">
        <f t="shared" si="10"/>
        <v>Posgrado</v>
      </c>
      <c r="L361" s="98" t="s">
        <v>398</v>
      </c>
    </row>
    <row r="362" spans="3:12" ht="15.75"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0"/>
        <v>Posgrado</v>
      </c>
      <c r="L362" s="98" t="s">
        <v>393</v>
      </c>
    </row>
    <row r="363" spans="3:12">
      <c r="C363" s="171" t="s">
        <v>58</v>
      </c>
      <c r="D363" s="163"/>
      <c r="E363" s="154">
        <v>0</v>
      </c>
      <c r="F363" s="100">
        <v>0</v>
      </c>
      <c r="G363" s="97">
        <f>F363</f>
        <v>0</v>
      </c>
      <c r="H363" s="164"/>
      <c r="I363" s="101" t="s">
        <v>704</v>
      </c>
      <c r="J363" s="101" t="str">
        <f>VLOOKUP(I363,Presupuesto!$B$11:$C$565,2,0)</f>
        <v>OTROS SERVICIOS TECNICOS Y PROFESIONALES</v>
      </c>
      <c r="K363" s="98" t="str">
        <f t="shared" si="10"/>
        <v>Posgrado</v>
      </c>
      <c r="L363" s="98" t="s">
        <v>393</v>
      </c>
    </row>
    <row r="364" spans="3:12" ht="15.75" thickBot="1">
      <c r="C364" s="172" t="s">
        <v>59</v>
      </c>
      <c r="D364" s="163"/>
      <c r="E364" s="154">
        <v>0</v>
      </c>
      <c r="F364" s="100">
        <v>0</v>
      </c>
      <c r="G364" s="97">
        <f>F364</f>
        <v>0</v>
      </c>
      <c r="H364" s="164"/>
      <c r="I364" s="101" t="s">
        <v>704</v>
      </c>
      <c r="J364" s="101" t="str">
        <f>VLOOKUP(I364,Presupuesto!$B$11:$C$565,2,0)</f>
        <v>OTROS SERVICIOS TECNICOS Y PROFESIONALES</v>
      </c>
      <c r="K364" s="98" t="str">
        <f t="shared" si="10"/>
        <v>Posgrado</v>
      </c>
      <c r="L364" s="98" t="s">
        <v>393</v>
      </c>
    </row>
    <row r="365" spans="3:12" ht="15.75" thickBot="1">
      <c r="C365" s="140" t="s">
        <v>61</v>
      </c>
      <c r="D365" s="199"/>
      <c r="E365" s="152">
        <v>12</v>
      </c>
      <c r="F365" s="118">
        <v>30000</v>
      </c>
      <c r="G365" s="113">
        <f>D365*E365*F365</f>
        <v>0</v>
      </c>
      <c r="H365" s="166"/>
      <c r="I365" s="114" t="s">
        <v>495</v>
      </c>
      <c r="J365" s="114" t="str">
        <f>VLOOKUP(I365,Presupuesto!$B$11:$C$565,2,0)</f>
        <v>SUELDOS Y SALARIOS PERMANENTES</v>
      </c>
      <c r="K365" s="98" t="str">
        <f t="shared" si="10"/>
        <v>Posgrado</v>
      </c>
      <c r="L365" s="98" t="s">
        <v>393</v>
      </c>
    </row>
    <row r="366" spans="3:12">
      <c r="C366" s="171" t="s">
        <v>58</v>
      </c>
      <c r="D366" s="169"/>
      <c r="E366" s="131">
        <v>0</v>
      </c>
      <c r="F366" s="119">
        <f>IF(E365=0,"",(G365/E365)/12*E365)</f>
        <v>0</v>
      </c>
      <c r="G366" s="120">
        <f>F366</f>
        <v>0</v>
      </c>
      <c r="H366" s="164"/>
      <c r="I366" s="101" t="s">
        <v>515</v>
      </c>
      <c r="J366" s="101" t="str">
        <f>VLOOKUP(I366,Presupuesto!$B$11:$C$565,2,0)</f>
        <v>AGUINALDO Y DECIMO CUARTO MES</v>
      </c>
      <c r="K366" s="98" t="str">
        <f t="shared" si="10"/>
        <v>Posgrado</v>
      </c>
      <c r="L366" s="98" t="s">
        <v>393</v>
      </c>
    </row>
    <row r="367" spans="3:12" ht="15.75" thickBot="1">
      <c r="C367" s="173" t="s">
        <v>59</v>
      </c>
      <c r="D367" s="162"/>
      <c r="E367" s="132">
        <v>0</v>
      </c>
      <c r="F367" s="105">
        <f>IF(E365&lt;6,"",((E365-6)/12)*(G365/E365))</f>
        <v>0</v>
      </c>
      <c r="G367" s="105">
        <f>F367</f>
        <v>0</v>
      </c>
      <c r="H367" s="162"/>
      <c r="I367" s="106" t="s">
        <v>518</v>
      </c>
      <c r="J367" s="124" t="str">
        <f>VLOOKUP(I367,Presupuesto!$B$11:$C$565,2,0)</f>
        <v>DECIMOCUARTO MES</v>
      </c>
      <c r="K367" s="106" t="str">
        <f t="shared" si="10"/>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45"/>
      <c r="E373" s="93"/>
      <c r="F373" s="93"/>
      <c r="G373" s="93"/>
      <c r="H373" s="76"/>
      <c r="I373" s="76"/>
      <c r="J373" s="76"/>
      <c r="K373" s="153"/>
    </row>
    <row r="374" spans="3:12" ht="18.75">
      <c r="C374" s="209"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481</v>
      </c>
      <c r="D377" s="199"/>
      <c r="E377" s="152">
        <v>12</v>
      </c>
      <c r="F377" s="291">
        <f>HLOOKUP($C377,$BZ$2:$CM$3,2,0)</f>
        <v>43674.39</v>
      </c>
      <c r="G377" s="113">
        <f>D377*E377*F377</f>
        <v>0</v>
      </c>
      <c r="H377" s="166"/>
      <c r="I377" s="114" t="s">
        <v>495</v>
      </c>
      <c r="J377" s="114" t="str">
        <f>VLOOKUP(I377,Presupuesto!$B$11:$C$565,2,0)</f>
        <v>SUELDOS Y SALARIOS PERMANENTES</v>
      </c>
      <c r="K377" s="217" t="s">
        <v>1453</v>
      </c>
      <c r="L377" s="98" t="s">
        <v>393</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1">$K$377</f>
        <v>Posgrado</v>
      </c>
      <c r="L378" s="98" t="s">
        <v>411</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1"/>
        <v>Posgrado</v>
      </c>
      <c r="L379" s="98" t="s">
        <v>394</v>
      </c>
    </row>
    <row r="380" spans="3:12" ht="15.75" thickBot="1">
      <c r="C380" s="137" t="s">
        <v>482</v>
      </c>
      <c r="D380" s="199"/>
      <c r="E380" s="152">
        <v>12</v>
      </c>
      <c r="F380" s="291">
        <f>HLOOKUP($C380,$BZ$2:$CM$3,2,0)</f>
        <v>39703.99</v>
      </c>
      <c r="G380" s="113">
        <f>D380*E380*F380</f>
        <v>0</v>
      </c>
      <c r="H380" s="166"/>
      <c r="I380" s="114" t="s">
        <v>495</v>
      </c>
      <c r="J380" s="114" t="str">
        <f>VLOOKUP(I380,Presupuesto!$B$11:$C$565,2,0)</f>
        <v>SUELDOS Y SALARIOS PERMANENTES</v>
      </c>
      <c r="K380" s="98" t="str">
        <f t="shared" si="11"/>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1"/>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1"/>
        <v>Posgrado</v>
      </c>
      <c r="L382" s="98" t="s">
        <v>394</v>
      </c>
    </row>
    <row r="383" spans="3:12" ht="15.75" thickBot="1">
      <c r="C383" s="137" t="s">
        <v>483</v>
      </c>
      <c r="D383" s="199"/>
      <c r="E383" s="152">
        <v>12</v>
      </c>
      <c r="F383" s="291">
        <f>HLOOKUP($C383,$BZ$2:$CM$3,2,0)</f>
        <v>35733.589999999997</v>
      </c>
      <c r="G383" s="113">
        <f>D383*E383*F383</f>
        <v>0</v>
      </c>
      <c r="H383" s="166"/>
      <c r="I383" s="114" t="s">
        <v>495</v>
      </c>
      <c r="J383" s="114" t="str">
        <f>VLOOKUP(I383,Presupuesto!$B$11:$C$565,2,0)</f>
        <v>SUELDOS Y SALARIOS PERMANENTES</v>
      </c>
      <c r="K383" s="98" t="str">
        <f t="shared" si="11"/>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1"/>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1"/>
        <v>Posgrado</v>
      </c>
      <c r="L385" s="98" t="s">
        <v>394</v>
      </c>
    </row>
    <row r="386" spans="3:12" ht="15.75" thickBot="1">
      <c r="C386" s="137" t="s">
        <v>484</v>
      </c>
      <c r="D386" s="199"/>
      <c r="E386" s="152">
        <v>12</v>
      </c>
      <c r="F386" s="291">
        <f>HLOOKUP($C386,$BZ$2:$CM$3,2,0)</f>
        <v>31763.19</v>
      </c>
      <c r="G386" s="113">
        <f>D386*E386*F386</f>
        <v>0</v>
      </c>
      <c r="H386" s="166"/>
      <c r="I386" s="114" t="s">
        <v>495</v>
      </c>
      <c r="J386" s="114" t="str">
        <f>VLOOKUP(I386,Presupuesto!$B$11:$C$565,2,0)</f>
        <v>SUELDOS Y SALARIOS PERMANENTES</v>
      </c>
      <c r="K386" s="98" t="str">
        <f t="shared" si="11"/>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1"/>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1"/>
        <v>Posgrado</v>
      </c>
      <c r="L388" s="98" t="s">
        <v>394</v>
      </c>
    </row>
    <row r="389" spans="3:12" ht="15.75" thickBot="1">
      <c r="C389" s="137" t="s">
        <v>485</v>
      </c>
      <c r="D389" s="199"/>
      <c r="E389" s="152">
        <v>12</v>
      </c>
      <c r="F389" s="291">
        <f>HLOOKUP($C389,$BZ$2:$CM$3,2,0)</f>
        <v>29777.99</v>
      </c>
      <c r="G389" s="113">
        <f>D389*E389*F389</f>
        <v>0</v>
      </c>
      <c r="H389" s="166"/>
      <c r="I389" s="114" t="s">
        <v>495</v>
      </c>
      <c r="J389" s="114" t="str">
        <f>VLOOKUP(I389,Presupuesto!$B$11:$C$565,2,0)</f>
        <v>SUELDOS Y SALARIOS PERMANENTES</v>
      </c>
      <c r="K389" s="98" t="str">
        <f t="shared" si="11"/>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1"/>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1"/>
        <v>Posgrado</v>
      </c>
      <c r="L391" s="98" t="s">
        <v>394</v>
      </c>
    </row>
    <row r="392" spans="3:12" ht="15.75" thickBot="1">
      <c r="C392" s="137" t="s">
        <v>486</v>
      </c>
      <c r="D392" s="199"/>
      <c r="E392" s="152">
        <v>12</v>
      </c>
      <c r="F392" s="291">
        <f>HLOOKUP($C392,$BZ$2:$CM$3,2,0)</f>
        <v>27792.79</v>
      </c>
      <c r="G392" s="113">
        <f>D392*E392*F392</f>
        <v>0</v>
      </c>
      <c r="H392" s="166"/>
      <c r="I392" s="114" t="s">
        <v>495</v>
      </c>
      <c r="J392" s="114" t="str">
        <f>VLOOKUP(I392,Presupuesto!$B$11:$C$565,2,0)</f>
        <v>SUELDOS Y SALARIOS PERMANENTES</v>
      </c>
      <c r="K392" s="98" t="str">
        <f t="shared" si="11"/>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1"/>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1"/>
        <v>Posgrado</v>
      </c>
      <c r="L394" s="98" t="s">
        <v>394</v>
      </c>
    </row>
    <row r="395" spans="3:12" ht="15.75" thickBot="1">
      <c r="C395" s="137" t="s">
        <v>487</v>
      </c>
      <c r="D395" s="199"/>
      <c r="E395" s="152">
        <v>12</v>
      </c>
      <c r="F395" s="291">
        <f>HLOOKUP($C395,$BZ$2:$CM$3,2,0)</f>
        <v>18859.39</v>
      </c>
      <c r="G395" s="113">
        <f>D395*E395*F395</f>
        <v>0</v>
      </c>
      <c r="H395" s="166"/>
      <c r="I395" s="114" t="s">
        <v>495</v>
      </c>
      <c r="J395" s="114" t="str">
        <f>VLOOKUP(I395,Presupuesto!$B$11:$C$565,2,0)</f>
        <v>SUELDOS Y SALARIOS PERMANENTES</v>
      </c>
      <c r="K395" s="98" t="str">
        <f t="shared" si="11"/>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1"/>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1"/>
        <v>Posgrado</v>
      </c>
      <c r="L397" s="98" t="s">
        <v>394</v>
      </c>
    </row>
    <row r="398" spans="3:12" ht="15.75" thickBot="1">
      <c r="C398" s="137" t="s">
        <v>488</v>
      </c>
      <c r="D398" s="199"/>
      <c r="E398" s="152">
        <v>12</v>
      </c>
      <c r="F398" s="291">
        <f>HLOOKUP($C398,$BZ$2:$CM$3,2,0)</f>
        <v>17866.8</v>
      </c>
      <c r="G398" s="113">
        <f>D398*E398*F398</f>
        <v>0</v>
      </c>
      <c r="H398" s="166"/>
      <c r="I398" s="114" t="s">
        <v>495</v>
      </c>
      <c r="J398" s="114" t="str">
        <f>VLOOKUP(I398,Presupuesto!$B$11:$C$565,2,0)</f>
        <v>SUELDOS Y SALARIOS PERMANENTES</v>
      </c>
      <c r="K398" s="98" t="str">
        <f t="shared" si="11"/>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1"/>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1"/>
        <v>Posgrado</v>
      </c>
      <c r="L400" s="98" t="s">
        <v>394</v>
      </c>
    </row>
    <row r="401" spans="3:12" ht="15.75" thickBot="1">
      <c r="C401" s="137" t="s">
        <v>489</v>
      </c>
      <c r="D401" s="199"/>
      <c r="E401" s="152">
        <v>12</v>
      </c>
      <c r="F401" s="291">
        <f>HLOOKUP($C401,$BZ$2:$CM$3,2,0)</f>
        <v>13896.4</v>
      </c>
      <c r="G401" s="113">
        <f>D401*E401*F401</f>
        <v>0</v>
      </c>
      <c r="H401" s="166"/>
      <c r="I401" s="114" t="s">
        <v>495</v>
      </c>
      <c r="J401" s="114" t="str">
        <f>VLOOKUP(I401,Presupuesto!$B$11:$C$565,2,0)</f>
        <v>SUELDOS Y SALARIOS PERMANENTES</v>
      </c>
      <c r="K401" s="98" t="str">
        <f t="shared" si="11"/>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1"/>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1"/>
        <v>Posgrado</v>
      </c>
      <c r="L403" s="98" t="s">
        <v>394</v>
      </c>
    </row>
    <row r="404" spans="3:12" ht="15.75" thickBot="1">
      <c r="C404" s="137" t="s">
        <v>490</v>
      </c>
      <c r="D404" s="199"/>
      <c r="E404" s="152">
        <v>12</v>
      </c>
      <c r="F404" s="291">
        <f>HLOOKUP($C404,$BZ$2:$CM$3,2,0)</f>
        <v>15004.09</v>
      </c>
      <c r="G404" s="113">
        <f>D404*E404*F404</f>
        <v>0</v>
      </c>
      <c r="H404" s="166"/>
      <c r="I404" s="114" t="s">
        <v>495</v>
      </c>
      <c r="J404" s="114" t="str">
        <f>VLOOKUP(I404,Presupuesto!$B$11:$C$565,2,0)</f>
        <v>SUELDOS Y SALARIOS PERMANENTES</v>
      </c>
      <c r="K404" s="98" t="str">
        <f t="shared" si="11"/>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1"/>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1"/>
        <v>Posgrado</v>
      </c>
      <c r="L406" s="98" t="s">
        <v>394</v>
      </c>
    </row>
    <row r="407" spans="3:12" ht="15.75" thickBot="1">
      <c r="C407" s="137" t="s">
        <v>491</v>
      </c>
      <c r="D407" s="199"/>
      <c r="E407" s="152">
        <v>12</v>
      </c>
      <c r="F407" s="291">
        <f>HLOOKUP($C407,$BZ$2:$CM$3,2,0)</f>
        <v>13238.9</v>
      </c>
      <c r="G407" s="113">
        <f>D407*E407*F407</f>
        <v>0</v>
      </c>
      <c r="H407" s="166"/>
      <c r="I407" s="114" t="s">
        <v>495</v>
      </c>
      <c r="J407" s="114" t="str">
        <f>VLOOKUP(I407,Presupuesto!$B$11:$C$565,2,0)</f>
        <v>SUELDOS Y SALARIOS PERMANENTES</v>
      </c>
      <c r="K407" s="98" t="str">
        <f t="shared" si="11"/>
        <v>Posgrado</v>
      </c>
      <c r="L407" s="98" t="s">
        <v>394</v>
      </c>
    </row>
    <row r="408" spans="3:12">
      <c r="C408" s="171" t="s">
        <v>58</v>
      </c>
      <c r="D408" s="163"/>
      <c r="E408" s="154">
        <v>0</v>
      </c>
      <c r="F408" s="100">
        <f>IF(E407=0,"",(G407/E407)/12*E407)</f>
        <v>0</v>
      </c>
      <c r="G408" s="97">
        <f>F408</f>
        <v>0</v>
      </c>
      <c r="H408" s="164"/>
      <c r="I408" s="116" t="s">
        <v>515</v>
      </c>
      <c r="J408" s="116" t="str">
        <f>VLOOKUP(I408,Presupuesto!$B$11:$C$565,2,0)</f>
        <v>AGUINALDO Y DECIMO CUARTO MES</v>
      </c>
      <c r="K408" s="98" t="str">
        <f t="shared" si="11"/>
        <v>Posgrado</v>
      </c>
      <c r="L408" s="98" t="s">
        <v>394</v>
      </c>
    </row>
    <row r="409" spans="3:12" ht="15.75" thickBot="1">
      <c r="C409" s="172" t="s">
        <v>59</v>
      </c>
      <c r="D409" s="163"/>
      <c r="E409" s="154">
        <v>0</v>
      </c>
      <c r="F409" s="117">
        <f>IF(E407&lt;6,"",((E407-6)/12)*(G407/E407))</f>
        <v>0</v>
      </c>
      <c r="G409" s="97">
        <f>F409</f>
        <v>0</v>
      </c>
      <c r="H409" s="164"/>
      <c r="I409" s="101" t="s">
        <v>518</v>
      </c>
      <c r="J409" s="101" t="str">
        <f>VLOOKUP(I409,Presupuesto!$B$11:$C$565,2,0)</f>
        <v>DECIMOCUARTO MES</v>
      </c>
      <c r="K409" s="98" t="str">
        <f t="shared" si="11"/>
        <v>Posgrado</v>
      </c>
      <c r="L409" s="98" t="s">
        <v>394</v>
      </c>
    </row>
    <row r="410" spans="3:12" ht="15.75" thickBot="1">
      <c r="C410" s="137" t="s">
        <v>492</v>
      </c>
      <c r="D410" s="199"/>
      <c r="E410" s="152">
        <v>12</v>
      </c>
      <c r="F410" s="291">
        <f>HLOOKUP($C410,$BZ$2:$CM$3,2,0)</f>
        <v>12356.31</v>
      </c>
      <c r="G410" s="113">
        <f>D410*E410*F410</f>
        <v>0</v>
      </c>
      <c r="H410" s="166"/>
      <c r="I410" s="114" t="s">
        <v>495</v>
      </c>
      <c r="J410" s="114" t="str">
        <f>VLOOKUP(I410,Presupuesto!$B$11:$C$565,2,0)</f>
        <v>SUELDOS Y SALARIOS PERMANENTES</v>
      </c>
      <c r="K410" s="98" t="str">
        <f t="shared" ref="K410:K427" si="12">$K$377</f>
        <v>Posgrado</v>
      </c>
      <c r="L410" s="98" t="s">
        <v>394</v>
      </c>
    </row>
    <row r="411" spans="3:12">
      <c r="C411" s="171" t="s">
        <v>58</v>
      </c>
      <c r="D411" s="163"/>
      <c r="E411" s="154">
        <v>0</v>
      </c>
      <c r="F411" s="100">
        <f>IF(E410=0,"",(G410/E410)/12*E410)</f>
        <v>0</v>
      </c>
      <c r="G411" s="97">
        <f>F411</f>
        <v>0</v>
      </c>
      <c r="H411" s="164"/>
      <c r="I411" s="116" t="s">
        <v>515</v>
      </c>
      <c r="J411" s="116" t="str">
        <f>VLOOKUP(I411,Presupuesto!$B$11:$C$565,2,0)</f>
        <v>AGUINALDO Y DECIMO CUARTO MES</v>
      </c>
      <c r="K411" s="98" t="str">
        <f t="shared" si="12"/>
        <v>Posgrado</v>
      </c>
      <c r="L411" s="98" t="s">
        <v>394</v>
      </c>
    </row>
    <row r="412" spans="3:12" ht="15.75" thickBot="1">
      <c r="C412" s="172" t="s">
        <v>59</v>
      </c>
      <c r="D412" s="163"/>
      <c r="E412" s="154">
        <v>0</v>
      </c>
      <c r="F412" s="117">
        <f>IF(E410&lt;6,"",((E410-6)/12)*(G410/E410))</f>
        <v>0</v>
      </c>
      <c r="G412" s="97">
        <f>F412</f>
        <v>0</v>
      </c>
      <c r="H412" s="164"/>
      <c r="I412" s="101" t="s">
        <v>518</v>
      </c>
      <c r="J412" s="101" t="str">
        <f>VLOOKUP(I412,Presupuesto!$B$11:$C$565,2,0)</f>
        <v>DECIMOCUARTO MES</v>
      </c>
      <c r="K412" s="98" t="str">
        <f t="shared" si="12"/>
        <v>Posgrado</v>
      </c>
      <c r="L412" s="98" t="s">
        <v>394</v>
      </c>
    </row>
    <row r="413" spans="3:12" ht="15.75" thickBot="1">
      <c r="C413" s="137" t="s">
        <v>493</v>
      </c>
      <c r="D413" s="199"/>
      <c r="E413" s="152">
        <v>12</v>
      </c>
      <c r="F413" s="291">
        <f>HLOOKUP($C413,$BZ$2:$CM$3,2,0)</f>
        <v>463.22</v>
      </c>
      <c r="G413" s="113">
        <f>D413*E413*F413</f>
        <v>0</v>
      </c>
      <c r="H413" s="166"/>
      <c r="I413" s="114" t="s">
        <v>495</v>
      </c>
      <c r="J413" s="114" t="str">
        <f>VLOOKUP(I413,Presupuesto!$B$11:$C$565,2,0)</f>
        <v>SUELDOS Y SALARIOS PERMANENTES</v>
      </c>
      <c r="K413" s="98" t="str">
        <f t="shared" si="12"/>
        <v>Posgrado</v>
      </c>
      <c r="L413" s="98" t="s">
        <v>394</v>
      </c>
    </row>
    <row r="414" spans="3:12">
      <c r="C414" s="171" t="s">
        <v>58</v>
      </c>
      <c r="D414" s="163"/>
      <c r="E414" s="154">
        <v>0</v>
      </c>
      <c r="F414" s="100">
        <f>IF(E413=0,"",(G413/E413)/12*E413)</f>
        <v>0</v>
      </c>
      <c r="G414" s="97">
        <f>F414</f>
        <v>0</v>
      </c>
      <c r="H414" s="164"/>
      <c r="I414" s="116" t="s">
        <v>515</v>
      </c>
      <c r="J414" s="116" t="str">
        <f>VLOOKUP(I414,Presupuesto!$B$11:$C$565,2,0)</f>
        <v>AGUINALDO Y DECIMO CUARTO MES</v>
      </c>
      <c r="K414" s="98" t="str">
        <f t="shared" si="12"/>
        <v>Posgrado</v>
      </c>
      <c r="L414" s="98" t="s">
        <v>394</v>
      </c>
    </row>
    <row r="415" spans="3:12" ht="15.75" thickBot="1">
      <c r="C415" s="172" t="s">
        <v>59</v>
      </c>
      <c r="D415" s="163"/>
      <c r="E415" s="154">
        <v>0</v>
      </c>
      <c r="F415" s="117">
        <f>IF(E413&lt;6,"",((E413-6)/12)*(G413/E413))</f>
        <v>0</v>
      </c>
      <c r="G415" s="97">
        <f>F415</f>
        <v>0</v>
      </c>
      <c r="H415" s="164"/>
      <c r="I415" s="101" t="s">
        <v>518</v>
      </c>
      <c r="J415" s="101" t="str">
        <f>VLOOKUP(I415,Presupuesto!$B$11:$C$565,2,0)</f>
        <v>DECIMOCUARTO MES</v>
      </c>
      <c r="K415" s="98" t="str">
        <f t="shared" si="12"/>
        <v>Posgrado</v>
      </c>
      <c r="L415" s="98" t="s">
        <v>394</v>
      </c>
    </row>
    <row r="416" spans="3:12" ht="15.75" thickBot="1">
      <c r="C416" s="137" t="s">
        <v>494</v>
      </c>
      <c r="D416" s="199"/>
      <c r="E416" s="152">
        <v>12</v>
      </c>
      <c r="F416" s="291">
        <f>HLOOKUP($C416,$BZ$2:$CM$3,2,0)</f>
        <v>2007.3</v>
      </c>
      <c r="G416" s="113">
        <f>D416*E416*F416</f>
        <v>0</v>
      </c>
      <c r="H416" s="166"/>
      <c r="I416" s="114" t="s">
        <v>495</v>
      </c>
      <c r="J416" s="114" t="str">
        <f>VLOOKUP(I416,Presupuesto!$B$11:$C$565,2,0)</f>
        <v>SUELDOS Y SALARIOS PERMANENTES</v>
      </c>
      <c r="K416" s="98" t="str">
        <f t="shared" si="12"/>
        <v>Posgrado</v>
      </c>
      <c r="L416" s="98" t="s">
        <v>394</v>
      </c>
    </row>
    <row r="417" spans="3:12">
      <c r="C417" s="171" t="s">
        <v>58</v>
      </c>
      <c r="D417" s="163"/>
      <c r="E417" s="154">
        <v>0</v>
      </c>
      <c r="F417" s="100">
        <f>IF(E416=0,"",(G416/E416)/12*E416)</f>
        <v>0</v>
      </c>
      <c r="G417" s="97">
        <f>F417</f>
        <v>0</v>
      </c>
      <c r="H417" s="164"/>
      <c r="I417" s="116" t="s">
        <v>515</v>
      </c>
      <c r="J417" s="116" t="str">
        <f>VLOOKUP(I417,Presupuesto!$B$11:$C$565,2,0)</f>
        <v>AGUINALDO Y DECIMO CUARTO MES</v>
      </c>
      <c r="K417" s="98" t="str">
        <f t="shared" si="12"/>
        <v>Posgrado</v>
      </c>
      <c r="L417" s="98" t="s">
        <v>394</v>
      </c>
    </row>
    <row r="418" spans="3:12" ht="15.75" thickBot="1">
      <c r="C418" s="172" t="s">
        <v>59</v>
      </c>
      <c r="D418" s="163"/>
      <c r="E418" s="154">
        <v>0</v>
      </c>
      <c r="F418" s="117">
        <f>IF(E416&lt;6,"",((E416-6)/12)*(G416/E416))</f>
        <v>0</v>
      </c>
      <c r="G418" s="97">
        <f>F418</f>
        <v>0</v>
      </c>
      <c r="H418" s="164"/>
      <c r="I418" s="101" t="s">
        <v>518</v>
      </c>
      <c r="J418" s="101" t="str">
        <f>VLOOKUP(I418,Presupuesto!$B$11:$C$565,2,0)</f>
        <v>DECIMOCUARTO MES</v>
      </c>
      <c r="K418" s="98" t="str">
        <f t="shared" si="12"/>
        <v>Posgrado</v>
      </c>
      <c r="L418" s="98" t="s">
        <v>394</v>
      </c>
    </row>
    <row r="419" spans="3:12" ht="15.75" thickBot="1">
      <c r="C419" s="140" t="s">
        <v>83</v>
      </c>
      <c r="D419" s="199"/>
      <c r="E419" s="152">
        <v>12</v>
      </c>
      <c r="F419" s="139">
        <v>30000</v>
      </c>
      <c r="G419" s="113">
        <f>D419*E419*F419</f>
        <v>0</v>
      </c>
      <c r="H419" s="166"/>
      <c r="I419" s="114" t="s">
        <v>563</v>
      </c>
      <c r="J419" s="114" t="str">
        <f>VLOOKUP(I419,Presupuesto!$B$11:$C$565,2,0)</f>
        <v>CONTRATOS ESPECIALES</v>
      </c>
      <c r="K419" s="98" t="str">
        <f t="shared" si="12"/>
        <v>Posgrado</v>
      </c>
      <c r="L419" s="98" t="s">
        <v>394</v>
      </c>
    </row>
    <row r="420" spans="3:12">
      <c r="C420" s="171" t="s">
        <v>58</v>
      </c>
      <c r="D420" s="163"/>
      <c r="E420" s="154">
        <v>0</v>
      </c>
      <c r="F420" s="117">
        <f>IF(E419=0,"",(G419/E419)/12*E419)</f>
        <v>0</v>
      </c>
      <c r="G420" s="97">
        <f>F420</f>
        <v>0</v>
      </c>
      <c r="H420" s="164"/>
      <c r="I420" s="101" t="s">
        <v>563</v>
      </c>
      <c r="J420" s="101" t="str">
        <f>VLOOKUP(I420,Presupuesto!$B$11:$C$565,2,0)</f>
        <v>CONTRATOS ESPECIALES</v>
      </c>
      <c r="K420" s="98" t="str">
        <f t="shared" si="12"/>
        <v>Posgrado</v>
      </c>
      <c r="L420" s="98" t="s">
        <v>393</v>
      </c>
    </row>
    <row r="421" spans="3:12" ht="15.75" thickBot="1">
      <c r="C421" s="172" t="s">
        <v>59</v>
      </c>
      <c r="D421" s="163"/>
      <c r="E421" s="154">
        <v>0</v>
      </c>
      <c r="F421" s="100">
        <f>IF(E419&lt;6,"",((E419-6)/12)*(G419/E419))</f>
        <v>0</v>
      </c>
      <c r="G421" s="97">
        <f>F421</f>
        <v>0</v>
      </c>
      <c r="H421" s="164"/>
      <c r="I421" s="101" t="s">
        <v>563</v>
      </c>
      <c r="J421" s="101" t="str">
        <f>VLOOKUP(I421,Presupuesto!$B$11:$C$565,2,0)</f>
        <v>CONTRATOS ESPECIALES</v>
      </c>
      <c r="K421" s="98" t="str">
        <f t="shared" si="12"/>
        <v>Posgrado</v>
      </c>
      <c r="L421" s="98" t="s">
        <v>398</v>
      </c>
    </row>
    <row r="422" spans="3:12" ht="15.75"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2"/>
        <v>Posgrado</v>
      </c>
      <c r="L422" s="98" t="s">
        <v>393</v>
      </c>
    </row>
    <row r="423" spans="3:12">
      <c r="C423" s="171" t="s">
        <v>58</v>
      </c>
      <c r="D423" s="163"/>
      <c r="E423" s="154">
        <v>0</v>
      </c>
      <c r="F423" s="100">
        <v>0</v>
      </c>
      <c r="G423" s="97">
        <f>F423</f>
        <v>0</v>
      </c>
      <c r="H423" s="164"/>
      <c r="I423" s="101" t="s">
        <v>704</v>
      </c>
      <c r="J423" s="101" t="str">
        <f>VLOOKUP(I423,Presupuesto!$B$11:$C$565,2,0)</f>
        <v>OTROS SERVICIOS TECNICOS Y PROFESIONALES</v>
      </c>
      <c r="K423" s="98" t="str">
        <f t="shared" si="12"/>
        <v>Posgrado</v>
      </c>
      <c r="L423" s="98" t="s">
        <v>393</v>
      </c>
    </row>
    <row r="424" spans="3:12" ht="15.75" thickBot="1">
      <c r="C424" s="172" t="s">
        <v>59</v>
      </c>
      <c r="D424" s="163"/>
      <c r="E424" s="154">
        <v>0</v>
      </c>
      <c r="F424" s="100">
        <v>0</v>
      </c>
      <c r="G424" s="97">
        <f>F424</f>
        <v>0</v>
      </c>
      <c r="H424" s="164"/>
      <c r="I424" s="101" t="s">
        <v>704</v>
      </c>
      <c r="J424" s="101" t="str">
        <f>VLOOKUP(I424,Presupuesto!$B$11:$C$565,2,0)</f>
        <v>OTROS SERVICIOS TECNICOS Y PROFESIONALES</v>
      </c>
      <c r="K424" s="98" t="str">
        <f t="shared" si="12"/>
        <v>Posgrado</v>
      </c>
      <c r="L424" s="98" t="s">
        <v>393</v>
      </c>
    </row>
    <row r="425" spans="3:12" ht="15.75" thickBot="1">
      <c r="C425" s="140" t="s">
        <v>61</v>
      </c>
      <c r="D425" s="199"/>
      <c r="E425" s="152">
        <v>12</v>
      </c>
      <c r="F425" s="118">
        <v>30000</v>
      </c>
      <c r="G425" s="113">
        <f>D425*E425*F425</f>
        <v>0</v>
      </c>
      <c r="H425" s="166"/>
      <c r="I425" s="114" t="s">
        <v>495</v>
      </c>
      <c r="J425" s="114" t="str">
        <f>VLOOKUP(I425,Presupuesto!$B$11:$C$565,2,0)</f>
        <v>SUELDOS Y SALARIOS PERMANENTES</v>
      </c>
      <c r="K425" s="98" t="str">
        <f t="shared" si="12"/>
        <v>Posgrado</v>
      </c>
      <c r="L425" s="98" t="s">
        <v>393</v>
      </c>
    </row>
    <row r="426" spans="3:12">
      <c r="C426" s="171" t="s">
        <v>58</v>
      </c>
      <c r="D426" s="169"/>
      <c r="E426" s="131">
        <v>0</v>
      </c>
      <c r="F426" s="119">
        <f>IF(E425=0,"",(G425/E425)/12*E425)</f>
        <v>0</v>
      </c>
      <c r="G426" s="120">
        <f>F426</f>
        <v>0</v>
      </c>
      <c r="H426" s="164"/>
      <c r="I426" s="101" t="s">
        <v>515</v>
      </c>
      <c r="J426" s="101" t="str">
        <f>VLOOKUP(I426,Presupuesto!$B$11:$C$565,2,0)</f>
        <v>AGUINALDO Y DECIMO CUARTO MES</v>
      </c>
      <c r="K426" s="98" t="str">
        <f t="shared" si="12"/>
        <v>Posgrado</v>
      </c>
      <c r="L426" s="98" t="s">
        <v>393</v>
      </c>
    </row>
    <row r="427" spans="3:12" ht="15.75" thickBot="1">
      <c r="C427" s="173" t="s">
        <v>59</v>
      </c>
      <c r="D427" s="162"/>
      <c r="E427" s="132">
        <v>0</v>
      </c>
      <c r="F427" s="105">
        <f>IF(E425&lt;6,"",((E425-6)/12)*(G425/E425))</f>
        <v>0</v>
      </c>
      <c r="G427" s="105">
        <f>F427</f>
        <v>0</v>
      </c>
      <c r="H427" s="162"/>
      <c r="I427" s="106" t="s">
        <v>518</v>
      </c>
      <c r="J427" s="124" t="str">
        <f>VLOOKUP(I427,Presupuesto!$B$11:$C$565,2,0)</f>
        <v>DECIMOCUARTO MES</v>
      </c>
      <c r="K427" s="106" t="str">
        <f t="shared" si="12"/>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45"/>
      <c r="E433" s="93"/>
      <c r="F433" s="93"/>
      <c r="G433" s="93"/>
      <c r="H433" s="76"/>
      <c r="I433" s="76"/>
      <c r="J433" s="76"/>
      <c r="K433" s="153"/>
    </row>
    <row r="434" spans="3:12" ht="18.75">
      <c r="C434" s="209"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481</v>
      </c>
      <c r="D437" s="199"/>
      <c r="E437" s="152">
        <v>12</v>
      </c>
      <c r="F437" s="291">
        <f>HLOOKUP($C437,$BZ$2:$CM$3,2,0)</f>
        <v>43674.39</v>
      </c>
      <c r="G437" s="113">
        <f>D437*E437*F437</f>
        <v>0</v>
      </c>
      <c r="H437" s="166"/>
      <c r="I437" s="114" t="s">
        <v>495</v>
      </c>
      <c r="J437" s="114" t="str">
        <f>VLOOKUP(I437,Presupuesto!$B$11:$C$565,2,0)</f>
        <v>SUELDOS Y SALARIOS PERMANENTES</v>
      </c>
      <c r="K437" s="217" t="s">
        <v>1453</v>
      </c>
      <c r="L437" s="98" t="s">
        <v>393</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3">$K$437</f>
        <v>Posgrado</v>
      </c>
      <c r="L438" s="98" t="s">
        <v>411</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3"/>
        <v>Posgrado</v>
      </c>
      <c r="L439" s="98" t="s">
        <v>394</v>
      </c>
    </row>
    <row r="440" spans="3:12" ht="15.75" thickBot="1">
      <c r="C440" s="137" t="s">
        <v>482</v>
      </c>
      <c r="D440" s="199"/>
      <c r="E440" s="152">
        <v>12</v>
      </c>
      <c r="F440" s="291">
        <f>HLOOKUP($C440,$BZ$2:$CM$3,2,0)</f>
        <v>39703.99</v>
      </c>
      <c r="G440" s="113">
        <f>D440*E440*F440</f>
        <v>0</v>
      </c>
      <c r="H440" s="166"/>
      <c r="I440" s="114" t="s">
        <v>495</v>
      </c>
      <c r="J440" s="114" t="str">
        <f>VLOOKUP(I440,Presupuesto!$B$11:$C$565,2,0)</f>
        <v>SUELDOS Y SALARIOS PERMANENTES</v>
      </c>
      <c r="K440" s="98" t="str">
        <f t="shared" si="13"/>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3"/>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3"/>
        <v>Posgrado</v>
      </c>
      <c r="L442" s="98" t="s">
        <v>394</v>
      </c>
    </row>
    <row r="443" spans="3:12" ht="15.75" thickBot="1">
      <c r="C443" s="137" t="s">
        <v>483</v>
      </c>
      <c r="D443" s="199"/>
      <c r="E443" s="152">
        <v>12</v>
      </c>
      <c r="F443" s="291">
        <f>HLOOKUP($C443,$BZ$2:$CM$3,2,0)</f>
        <v>35733.589999999997</v>
      </c>
      <c r="G443" s="113">
        <f>D443*E443*F443</f>
        <v>0</v>
      </c>
      <c r="H443" s="166"/>
      <c r="I443" s="114" t="s">
        <v>495</v>
      </c>
      <c r="J443" s="114" t="str">
        <f>VLOOKUP(I443,Presupuesto!$B$11:$C$565,2,0)</f>
        <v>SUELDOS Y SALARIOS PERMANENTES</v>
      </c>
      <c r="K443" s="98" t="str">
        <f t="shared" si="13"/>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3"/>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3"/>
        <v>Posgrado</v>
      </c>
      <c r="L445" s="98" t="s">
        <v>394</v>
      </c>
    </row>
    <row r="446" spans="3:12" ht="15.75" thickBot="1">
      <c r="C446" s="137" t="s">
        <v>484</v>
      </c>
      <c r="D446" s="199"/>
      <c r="E446" s="152">
        <v>12</v>
      </c>
      <c r="F446" s="291">
        <f>HLOOKUP($C446,$BZ$2:$CM$3,2,0)</f>
        <v>31763.19</v>
      </c>
      <c r="G446" s="113">
        <f>D446*E446*F446</f>
        <v>0</v>
      </c>
      <c r="H446" s="166"/>
      <c r="I446" s="114" t="s">
        <v>495</v>
      </c>
      <c r="J446" s="114" t="str">
        <f>VLOOKUP(I446,Presupuesto!$B$11:$C$565,2,0)</f>
        <v>SUELDOS Y SALARIOS PERMANENTES</v>
      </c>
      <c r="K446" s="98" t="str">
        <f t="shared" si="13"/>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3"/>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3"/>
        <v>Posgrado</v>
      </c>
      <c r="L448" s="98" t="s">
        <v>394</v>
      </c>
    </row>
    <row r="449" spans="3:12" ht="15.75" thickBot="1">
      <c r="C449" s="137" t="s">
        <v>485</v>
      </c>
      <c r="D449" s="199"/>
      <c r="E449" s="152">
        <v>12</v>
      </c>
      <c r="F449" s="291">
        <f>HLOOKUP($C449,$BZ$2:$CM$3,2,0)</f>
        <v>29777.99</v>
      </c>
      <c r="G449" s="113">
        <f>D449*E449*F449</f>
        <v>0</v>
      </c>
      <c r="H449" s="166"/>
      <c r="I449" s="114" t="s">
        <v>495</v>
      </c>
      <c r="J449" s="114" t="str">
        <f>VLOOKUP(I449,Presupuesto!$B$11:$C$565,2,0)</f>
        <v>SUELDOS Y SALARIOS PERMANENTES</v>
      </c>
      <c r="K449" s="98" t="str">
        <f t="shared" si="13"/>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3"/>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3"/>
        <v>Posgrado</v>
      </c>
      <c r="L451" s="98" t="s">
        <v>394</v>
      </c>
    </row>
    <row r="452" spans="3:12" ht="15.75" thickBot="1">
      <c r="C452" s="137" t="s">
        <v>486</v>
      </c>
      <c r="D452" s="199"/>
      <c r="E452" s="152">
        <v>12</v>
      </c>
      <c r="F452" s="291">
        <f>HLOOKUP($C452,$BZ$2:$CM$3,2,0)</f>
        <v>27792.79</v>
      </c>
      <c r="G452" s="113">
        <f>D452*E452*F452</f>
        <v>0</v>
      </c>
      <c r="H452" s="166"/>
      <c r="I452" s="114" t="s">
        <v>495</v>
      </c>
      <c r="J452" s="114" t="str">
        <f>VLOOKUP(I452,Presupuesto!$B$11:$C$565,2,0)</f>
        <v>SUELDOS Y SALARIOS PERMANENTES</v>
      </c>
      <c r="K452" s="98" t="str">
        <f t="shared" si="13"/>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3"/>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3"/>
        <v>Posgrado</v>
      </c>
      <c r="L454" s="98" t="s">
        <v>394</v>
      </c>
    </row>
    <row r="455" spans="3:12" ht="15.75" thickBot="1">
      <c r="C455" s="137" t="s">
        <v>487</v>
      </c>
      <c r="D455" s="199"/>
      <c r="E455" s="152">
        <v>12</v>
      </c>
      <c r="F455" s="291">
        <f>HLOOKUP($C455,$BZ$2:$CM$3,2,0)</f>
        <v>18859.39</v>
      </c>
      <c r="G455" s="113">
        <f>D455*E455*F455</f>
        <v>0</v>
      </c>
      <c r="H455" s="166"/>
      <c r="I455" s="114" t="s">
        <v>495</v>
      </c>
      <c r="J455" s="114" t="str">
        <f>VLOOKUP(I455,Presupuesto!$B$11:$C$565,2,0)</f>
        <v>SUELDOS Y SALARIOS PERMANENTES</v>
      </c>
      <c r="K455" s="98" t="str">
        <f t="shared" si="13"/>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3"/>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3"/>
        <v>Posgrado</v>
      </c>
      <c r="L457" s="98" t="s">
        <v>394</v>
      </c>
    </row>
    <row r="458" spans="3:12" ht="15.75" thickBot="1">
      <c r="C458" s="137" t="s">
        <v>488</v>
      </c>
      <c r="D458" s="199"/>
      <c r="E458" s="152">
        <v>12</v>
      </c>
      <c r="F458" s="291">
        <f>HLOOKUP($C458,$BZ$2:$CM$3,2,0)</f>
        <v>17866.8</v>
      </c>
      <c r="G458" s="113">
        <f>D458*E458*F458</f>
        <v>0</v>
      </c>
      <c r="H458" s="166"/>
      <c r="I458" s="114" t="s">
        <v>495</v>
      </c>
      <c r="J458" s="114" t="str">
        <f>VLOOKUP(I458,Presupuesto!$B$11:$C$565,2,0)</f>
        <v>SUELDOS Y SALARIOS PERMANENTES</v>
      </c>
      <c r="K458" s="98" t="str">
        <f t="shared" si="13"/>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3"/>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3"/>
        <v>Posgrado</v>
      </c>
      <c r="L460" s="98" t="s">
        <v>394</v>
      </c>
    </row>
    <row r="461" spans="3:12" ht="15.75" thickBot="1">
      <c r="C461" s="137" t="s">
        <v>489</v>
      </c>
      <c r="D461" s="199"/>
      <c r="E461" s="152">
        <v>12</v>
      </c>
      <c r="F461" s="291">
        <f>HLOOKUP($C461,$BZ$2:$CM$3,2,0)</f>
        <v>13896.4</v>
      </c>
      <c r="G461" s="113">
        <f>D461*E461*F461</f>
        <v>0</v>
      </c>
      <c r="H461" s="166"/>
      <c r="I461" s="114" t="s">
        <v>495</v>
      </c>
      <c r="J461" s="114" t="str">
        <f>VLOOKUP(I461,Presupuesto!$B$11:$C$565,2,0)</f>
        <v>SUELDOS Y SALARIOS PERMANENTES</v>
      </c>
      <c r="K461" s="98" t="str">
        <f t="shared" si="13"/>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3"/>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3"/>
        <v>Posgrado</v>
      </c>
      <c r="L463" s="98" t="s">
        <v>394</v>
      </c>
    </row>
    <row r="464" spans="3:12" ht="15.75" thickBot="1">
      <c r="C464" s="137" t="s">
        <v>490</v>
      </c>
      <c r="D464" s="199"/>
      <c r="E464" s="152">
        <v>12</v>
      </c>
      <c r="F464" s="291">
        <f>HLOOKUP($C464,$BZ$2:$CM$3,2,0)</f>
        <v>15004.09</v>
      </c>
      <c r="G464" s="113">
        <f>D464*E464*F464</f>
        <v>0</v>
      </c>
      <c r="H464" s="166"/>
      <c r="I464" s="114" t="s">
        <v>495</v>
      </c>
      <c r="J464" s="114" t="str">
        <f>VLOOKUP(I464,Presupuesto!$B$11:$C$565,2,0)</f>
        <v>SUELDOS Y SALARIOS PERMANENTES</v>
      </c>
      <c r="K464" s="98" t="str">
        <f t="shared" si="13"/>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3"/>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3"/>
        <v>Posgrado</v>
      </c>
      <c r="L466" s="98" t="s">
        <v>394</v>
      </c>
    </row>
    <row r="467" spans="3:12" ht="15.75" thickBot="1">
      <c r="C467" s="137" t="s">
        <v>491</v>
      </c>
      <c r="D467" s="199"/>
      <c r="E467" s="152">
        <v>12</v>
      </c>
      <c r="F467" s="291">
        <f>HLOOKUP($C467,$BZ$2:$CM$3,2,0)</f>
        <v>13238.9</v>
      </c>
      <c r="G467" s="113">
        <f>D467*E467*F467</f>
        <v>0</v>
      </c>
      <c r="H467" s="166"/>
      <c r="I467" s="114" t="s">
        <v>495</v>
      </c>
      <c r="J467" s="114" t="str">
        <f>VLOOKUP(I467,Presupuesto!$B$11:$C$565,2,0)</f>
        <v>SUELDOS Y SALARIOS PERMANENTES</v>
      </c>
      <c r="K467" s="98" t="str">
        <f t="shared" si="13"/>
        <v>Posgrado</v>
      </c>
      <c r="L467" s="98" t="s">
        <v>394</v>
      </c>
    </row>
    <row r="468" spans="3:12">
      <c r="C468" s="171" t="s">
        <v>58</v>
      </c>
      <c r="D468" s="163"/>
      <c r="E468" s="154">
        <v>0</v>
      </c>
      <c r="F468" s="100">
        <f>IF(E467=0,"",(G467/E467)/12*E467)</f>
        <v>0</v>
      </c>
      <c r="G468" s="97">
        <f>F468</f>
        <v>0</v>
      </c>
      <c r="H468" s="164"/>
      <c r="I468" s="116" t="s">
        <v>515</v>
      </c>
      <c r="J468" s="116" t="str">
        <f>VLOOKUP(I468,Presupuesto!$B$11:$C$565,2,0)</f>
        <v>AGUINALDO Y DECIMO CUARTO MES</v>
      </c>
      <c r="K468" s="98" t="str">
        <f t="shared" si="13"/>
        <v>Posgrado</v>
      </c>
      <c r="L468" s="98" t="s">
        <v>394</v>
      </c>
    </row>
    <row r="469" spans="3:12" ht="15.75" thickBot="1">
      <c r="C469" s="172" t="s">
        <v>59</v>
      </c>
      <c r="D469" s="163"/>
      <c r="E469" s="154">
        <v>0</v>
      </c>
      <c r="F469" s="117">
        <f>IF(E467&lt;6,"",((E467-6)/12)*(G467/E467))</f>
        <v>0</v>
      </c>
      <c r="G469" s="97">
        <f>F469</f>
        <v>0</v>
      </c>
      <c r="H469" s="164"/>
      <c r="I469" s="101" t="s">
        <v>518</v>
      </c>
      <c r="J469" s="101" t="str">
        <f>VLOOKUP(I469,Presupuesto!$B$11:$C$565,2,0)</f>
        <v>DECIMOCUARTO MES</v>
      </c>
      <c r="K469" s="98" t="str">
        <f t="shared" si="13"/>
        <v>Posgrado</v>
      </c>
      <c r="L469" s="98" t="s">
        <v>394</v>
      </c>
    </row>
    <row r="470" spans="3:12" ht="15.75" thickBot="1">
      <c r="C470" s="137" t="s">
        <v>492</v>
      </c>
      <c r="D470" s="199"/>
      <c r="E470" s="152">
        <v>12</v>
      </c>
      <c r="F470" s="291">
        <f>HLOOKUP($C470,$BZ$2:$CM$3,2,0)</f>
        <v>12356.31</v>
      </c>
      <c r="G470" s="113">
        <f>D470*E470*F470</f>
        <v>0</v>
      </c>
      <c r="H470" s="166"/>
      <c r="I470" s="114" t="s">
        <v>495</v>
      </c>
      <c r="J470" s="114" t="str">
        <f>VLOOKUP(I470,Presupuesto!$B$11:$C$565,2,0)</f>
        <v>SUELDOS Y SALARIOS PERMANENTES</v>
      </c>
      <c r="K470" s="98" t="str">
        <f t="shared" ref="K470:K487" si="14">$K$437</f>
        <v>Posgrado</v>
      </c>
      <c r="L470" s="98" t="s">
        <v>394</v>
      </c>
    </row>
    <row r="471" spans="3:12">
      <c r="C471" s="171" t="s">
        <v>58</v>
      </c>
      <c r="D471" s="163"/>
      <c r="E471" s="154">
        <v>0</v>
      </c>
      <c r="F471" s="100">
        <f>IF(E470=0,"",(G470/E470)/12*E470)</f>
        <v>0</v>
      </c>
      <c r="G471" s="97">
        <f>F471</f>
        <v>0</v>
      </c>
      <c r="H471" s="164"/>
      <c r="I471" s="116" t="s">
        <v>515</v>
      </c>
      <c r="J471" s="116" t="str">
        <f>VLOOKUP(I471,Presupuesto!$B$11:$C$565,2,0)</f>
        <v>AGUINALDO Y DECIMO CUARTO MES</v>
      </c>
      <c r="K471" s="98" t="str">
        <f t="shared" si="14"/>
        <v>Posgrado</v>
      </c>
      <c r="L471" s="98" t="s">
        <v>394</v>
      </c>
    </row>
    <row r="472" spans="3:12" ht="15.75" thickBot="1">
      <c r="C472" s="172" t="s">
        <v>59</v>
      </c>
      <c r="D472" s="163"/>
      <c r="E472" s="154">
        <v>0</v>
      </c>
      <c r="F472" s="117">
        <f>IF(E470&lt;6,"",((E470-6)/12)*(G470/E470))</f>
        <v>0</v>
      </c>
      <c r="G472" s="97">
        <f>F472</f>
        <v>0</v>
      </c>
      <c r="H472" s="164"/>
      <c r="I472" s="101" t="s">
        <v>518</v>
      </c>
      <c r="J472" s="101" t="str">
        <f>VLOOKUP(I472,Presupuesto!$B$11:$C$565,2,0)</f>
        <v>DECIMOCUARTO MES</v>
      </c>
      <c r="K472" s="98" t="str">
        <f t="shared" si="14"/>
        <v>Posgrado</v>
      </c>
      <c r="L472" s="98" t="s">
        <v>394</v>
      </c>
    </row>
    <row r="473" spans="3:12" ht="15.75" thickBot="1">
      <c r="C473" s="137" t="s">
        <v>493</v>
      </c>
      <c r="D473" s="199"/>
      <c r="E473" s="152">
        <v>12</v>
      </c>
      <c r="F473" s="291">
        <f>HLOOKUP($C473,$BZ$2:$CM$3,2,0)</f>
        <v>463.22</v>
      </c>
      <c r="G473" s="113">
        <f>D473*E473*F473</f>
        <v>0</v>
      </c>
      <c r="H473" s="166"/>
      <c r="I473" s="114" t="s">
        <v>495</v>
      </c>
      <c r="J473" s="114" t="str">
        <f>VLOOKUP(I473,Presupuesto!$B$11:$C$565,2,0)</f>
        <v>SUELDOS Y SALARIOS PERMANENTES</v>
      </c>
      <c r="K473" s="98" t="str">
        <f t="shared" si="14"/>
        <v>Posgrado</v>
      </c>
      <c r="L473" s="98" t="s">
        <v>394</v>
      </c>
    </row>
    <row r="474" spans="3:12">
      <c r="C474" s="171" t="s">
        <v>58</v>
      </c>
      <c r="D474" s="163"/>
      <c r="E474" s="154">
        <v>0</v>
      </c>
      <c r="F474" s="100">
        <f>IF(E473=0,"",(G473/E473)/12*E473)</f>
        <v>0</v>
      </c>
      <c r="G474" s="97">
        <f>F474</f>
        <v>0</v>
      </c>
      <c r="H474" s="164"/>
      <c r="I474" s="116" t="s">
        <v>515</v>
      </c>
      <c r="J474" s="116" t="str">
        <f>VLOOKUP(I474,Presupuesto!$B$11:$C$565,2,0)</f>
        <v>AGUINALDO Y DECIMO CUARTO MES</v>
      </c>
      <c r="K474" s="98" t="str">
        <f t="shared" si="14"/>
        <v>Posgrado</v>
      </c>
      <c r="L474" s="98" t="s">
        <v>394</v>
      </c>
    </row>
    <row r="475" spans="3:12" ht="15.75" thickBot="1">
      <c r="C475" s="172" t="s">
        <v>59</v>
      </c>
      <c r="D475" s="163"/>
      <c r="E475" s="154">
        <v>0</v>
      </c>
      <c r="F475" s="117">
        <f>IF(E473&lt;6,"",((E473-6)/12)*(G473/E473))</f>
        <v>0</v>
      </c>
      <c r="G475" s="97">
        <f>F475</f>
        <v>0</v>
      </c>
      <c r="H475" s="164"/>
      <c r="I475" s="101" t="s">
        <v>518</v>
      </c>
      <c r="J475" s="101" t="str">
        <f>VLOOKUP(I475,Presupuesto!$B$11:$C$565,2,0)</f>
        <v>DECIMOCUARTO MES</v>
      </c>
      <c r="K475" s="98" t="str">
        <f t="shared" si="14"/>
        <v>Posgrado</v>
      </c>
      <c r="L475" s="98" t="s">
        <v>394</v>
      </c>
    </row>
    <row r="476" spans="3:12" ht="15.75" thickBot="1">
      <c r="C476" s="137" t="s">
        <v>494</v>
      </c>
      <c r="D476" s="199"/>
      <c r="E476" s="152">
        <v>12</v>
      </c>
      <c r="F476" s="291">
        <f>HLOOKUP($C476,$BZ$2:$CM$3,2,0)</f>
        <v>2007.3</v>
      </c>
      <c r="G476" s="113">
        <f>D476*E476*F476</f>
        <v>0</v>
      </c>
      <c r="H476" s="166"/>
      <c r="I476" s="114" t="s">
        <v>495</v>
      </c>
      <c r="J476" s="114" t="str">
        <f>VLOOKUP(I476,Presupuesto!$B$11:$C$565,2,0)</f>
        <v>SUELDOS Y SALARIOS PERMANENTES</v>
      </c>
      <c r="K476" s="98" t="str">
        <f t="shared" si="14"/>
        <v>Posgrado</v>
      </c>
      <c r="L476" s="98" t="s">
        <v>394</v>
      </c>
    </row>
    <row r="477" spans="3:12">
      <c r="C477" s="171" t="s">
        <v>58</v>
      </c>
      <c r="D477" s="163"/>
      <c r="E477" s="154">
        <v>0</v>
      </c>
      <c r="F477" s="100">
        <f>IF(E476=0,"",(G476/E476)/12*E476)</f>
        <v>0</v>
      </c>
      <c r="G477" s="97">
        <f>F477</f>
        <v>0</v>
      </c>
      <c r="H477" s="164"/>
      <c r="I477" s="116" t="s">
        <v>515</v>
      </c>
      <c r="J477" s="116" t="str">
        <f>VLOOKUP(I477,Presupuesto!$B$11:$C$565,2,0)</f>
        <v>AGUINALDO Y DECIMO CUARTO MES</v>
      </c>
      <c r="K477" s="98" t="str">
        <f t="shared" si="14"/>
        <v>Posgrado</v>
      </c>
      <c r="L477" s="98" t="s">
        <v>394</v>
      </c>
    </row>
    <row r="478" spans="3:12" ht="15.75" thickBot="1">
      <c r="C478" s="172" t="s">
        <v>59</v>
      </c>
      <c r="D478" s="163"/>
      <c r="E478" s="154">
        <v>0</v>
      </c>
      <c r="F478" s="117">
        <f>IF(E476&lt;6,"",((E476-6)/12)*(G476/E476))</f>
        <v>0</v>
      </c>
      <c r="G478" s="97">
        <f>F478</f>
        <v>0</v>
      </c>
      <c r="H478" s="164"/>
      <c r="I478" s="101" t="s">
        <v>518</v>
      </c>
      <c r="J478" s="101" t="str">
        <f>VLOOKUP(I478,Presupuesto!$B$11:$C$565,2,0)</f>
        <v>DECIMOCUARTO MES</v>
      </c>
      <c r="K478" s="98" t="str">
        <f t="shared" si="14"/>
        <v>Posgrado</v>
      </c>
      <c r="L478" s="98" t="s">
        <v>394</v>
      </c>
    </row>
    <row r="479" spans="3:12" ht="15.75" thickBot="1">
      <c r="C479" s="140" t="s">
        <v>83</v>
      </c>
      <c r="D479" s="199"/>
      <c r="E479" s="152">
        <v>12</v>
      </c>
      <c r="F479" s="139">
        <v>30000</v>
      </c>
      <c r="G479" s="113">
        <f>D479*E479*F479</f>
        <v>0</v>
      </c>
      <c r="H479" s="166"/>
      <c r="I479" s="114" t="s">
        <v>563</v>
      </c>
      <c r="J479" s="114" t="str">
        <f>VLOOKUP(I479,Presupuesto!$B$11:$C$565,2,0)</f>
        <v>CONTRATOS ESPECIALES</v>
      </c>
      <c r="K479" s="98" t="str">
        <f t="shared" si="14"/>
        <v>Posgrado</v>
      </c>
      <c r="L479" s="98" t="s">
        <v>394</v>
      </c>
    </row>
    <row r="480" spans="3:12">
      <c r="C480" s="171" t="s">
        <v>58</v>
      </c>
      <c r="D480" s="163"/>
      <c r="E480" s="154">
        <v>0</v>
      </c>
      <c r="F480" s="117">
        <f>IF(E479=0,"",(G479/E479)/12*E479)</f>
        <v>0</v>
      </c>
      <c r="G480" s="97">
        <f>F480</f>
        <v>0</v>
      </c>
      <c r="H480" s="164"/>
      <c r="I480" s="101" t="s">
        <v>563</v>
      </c>
      <c r="J480" s="101" t="str">
        <f>VLOOKUP(I480,Presupuesto!$B$11:$C$565,2,0)</f>
        <v>CONTRATOS ESPECIALES</v>
      </c>
      <c r="K480" s="98" t="str">
        <f t="shared" si="14"/>
        <v>Posgrado</v>
      </c>
      <c r="L480" s="98" t="s">
        <v>393</v>
      </c>
    </row>
    <row r="481" spans="3:12" ht="15.75" thickBot="1">
      <c r="C481" s="172" t="s">
        <v>59</v>
      </c>
      <c r="D481" s="163"/>
      <c r="E481" s="154">
        <v>0</v>
      </c>
      <c r="F481" s="100">
        <f>IF(E479&lt;6,"",((E479-6)/12)*(G479/E479))</f>
        <v>0</v>
      </c>
      <c r="G481" s="97">
        <f>F481</f>
        <v>0</v>
      </c>
      <c r="H481" s="164"/>
      <c r="I481" s="101" t="s">
        <v>563</v>
      </c>
      <c r="J481" s="101" t="str">
        <f>VLOOKUP(I481,Presupuesto!$B$11:$C$565,2,0)</f>
        <v>CONTRATOS ESPECIALES</v>
      </c>
      <c r="K481" s="98" t="str">
        <f t="shared" si="14"/>
        <v>Posgrado</v>
      </c>
      <c r="L481" s="98" t="s">
        <v>398</v>
      </c>
    </row>
    <row r="482" spans="3:12" ht="15.75"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4"/>
        <v>Posgrado</v>
      </c>
      <c r="L482" s="98" t="s">
        <v>393</v>
      </c>
    </row>
    <row r="483" spans="3:12">
      <c r="C483" s="171" t="s">
        <v>58</v>
      </c>
      <c r="D483" s="163"/>
      <c r="E483" s="154">
        <v>0</v>
      </c>
      <c r="F483" s="100">
        <v>0</v>
      </c>
      <c r="G483" s="97">
        <f>F483</f>
        <v>0</v>
      </c>
      <c r="H483" s="164"/>
      <c r="I483" s="101" t="s">
        <v>704</v>
      </c>
      <c r="J483" s="101" t="str">
        <f>VLOOKUP(I483,Presupuesto!$B$11:$C$565,2,0)</f>
        <v>OTROS SERVICIOS TECNICOS Y PROFESIONALES</v>
      </c>
      <c r="K483" s="98" t="str">
        <f t="shared" si="14"/>
        <v>Posgrado</v>
      </c>
      <c r="L483" s="98" t="s">
        <v>393</v>
      </c>
    </row>
    <row r="484" spans="3:12" ht="15.75" thickBot="1">
      <c r="C484" s="172" t="s">
        <v>59</v>
      </c>
      <c r="D484" s="163"/>
      <c r="E484" s="154">
        <v>0</v>
      </c>
      <c r="F484" s="100">
        <v>0</v>
      </c>
      <c r="G484" s="97">
        <f>F484</f>
        <v>0</v>
      </c>
      <c r="H484" s="164"/>
      <c r="I484" s="101" t="s">
        <v>704</v>
      </c>
      <c r="J484" s="101" t="str">
        <f>VLOOKUP(I484,Presupuesto!$B$11:$C$565,2,0)</f>
        <v>OTROS SERVICIOS TECNICOS Y PROFESIONALES</v>
      </c>
      <c r="K484" s="98" t="str">
        <f t="shared" si="14"/>
        <v>Posgrado</v>
      </c>
      <c r="L484" s="98" t="s">
        <v>393</v>
      </c>
    </row>
    <row r="485" spans="3:12" ht="15.75" thickBot="1">
      <c r="C485" s="140" t="s">
        <v>61</v>
      </c>
      <c r="D485" s="199"/>
      <c r="E485" s="152">
        <v>12</v>
      </c>
      <c r="F485" s="118">
        <v>30000</v>
      </c>
      <c r="G485" s="113">
        <f>D485*E485*F485</f>
        <v>0</v>
      </c>
      <c r="H485" s="166"/>
      <c r="I485" s="114" t="s">
        <v>495</v>
      </c>
      <c r="J485" s="114" t="str">
        <f>VLOOKUP(I485,Presupuesto!$B$11:$C$565,2,0)</f>
        <v>SUELDOS Y SALARIOS PERMANENTES</v>
      </c>
      <c r="K485" s="98" t="str">
        <f t="shared" si="14"/>
        <v>Posgrado</v>
      </c>
      <c r="L485" s="98" t="s">
        <v>393</v>
      </c>
    </row>
    <row r="486" spans="3:12">
      <c r="C486" s="171" t="s">
        <v>58</v>
      </c>
      <c r="D486" s="169"/>
      <c r="E486" s="131">
        <v>0</v>
      </c>
      <c r="F486" s="119">
        <f>IF(E485=0,"",(G485/E485)/12*E485)</f>
        <v>0</v>
      </c>
      <c r="G486" s="120">
        <f>F486</f>
        <v>0</v>
      </c>
      <c r="H486" s="164"/>
      <c r="I486" s="101" t="s">
        <v>515</v>
      </c>
      <c r="J486" s="101" t="str">
        <f>VLOOKUP(I486,Presupuesto!$B$11:$C$565,2,0)</f>
        <v>AGUINALDO Y DECIMO CUARTO MES</v>
      </c>
      <c r="K486" s="98" t="str">
        <f t="shared" si="14"/>
        <v>Posgrado</v>
      </c>
      <c r="L486" s="98" t="s">
        <v>393</v>
      </c>
    </row>
    <row r="487" spans="3:12" ht="15.75" thickBot="1">
      <c r="C487" s="173" t="s">
        <v>59</v>
      </c>
      <c r="D487" s="162"/>
      <c r="E487" s="132">
        <v>0</v>
      </c>
      <c r="F487" s="105">
        <f>IF(E485&lt;6,"",((E485-6)/12)*(G485/E485))</f>
        <v>0</v>
      </c>
      <c r="G487" s="105">
        <f>F487</f>
        <v>0</v>
      </c>
      <c r="H487" s="162"/>
      <c r="I487" s="106" t="s">
        <v>518</v>
      </c>
      <c r="J487" s="124" t="str">
        <f>VLOOKUP(I487,Presupuesto!$B$11:$C$565,2,0)</f>
        <v>DECIMOCUARTO MES</v>
      </c>
      <c r="K487" s="106" t="str">
        <f t="shared" si="14"/>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45"/>
      <c r="E493" s="93"/>
      <c r="F493" s="93"/>
      <c r="G493" s="93"/>
      <c r="H493" s="76"/>
      <c r="I493" s="76"/>
      <c r="J493" s="76"/>
      <c r="K493" s="153"/>
    </row>
    <row r="494" spans="3:12" ht="18.75">
      <c r="C494" s="209"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481</v>
      </c>
      <c r="D497" s="199"/>
      <c r="E497" s="152">
        <v>12</v>
      </c>
      <c r="F497" s="291">
        <f>HLOOKUP($C497,$BZ$2:$CM$3,2,0)</f>
        <v>43674.39</v>
      </c>
      <c r="G497" s="113">
        <f>D497*E497*F497</f>
        <v>0</v>
      </c>
      <c r="H497" s="166"/>
      <c r="I497" s="114" t="s">
        <v>495</v>
      </c>
      <c r="J497" s="114" t="str">
        <f>VLOOKUP(I497,Presupuesto!$B$11:$C$565,2,0)</f>
        <v>SUELDOS Y SALARIOS PERMANENTES</v>
      </c>
      <c r="K497" s="217" t="s">
        <v>1453</v>
      </c>
      <c r="L497" s="98" t="s">
        <v>393</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5">$K$497</f>
        <v>Posgrado</v>
      </c>
      <c r="L498" s="98" t="s">
        <v>411</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5"/>
        <v>Posgrado</v>
      </c>
      <c r="L499" s="98" t="s">
        <v>394</v>
      </c>
    </row>
    <row r="500" spans="3:12" ht="15.75" thickBot="1">
      <c r="C500" s="137" t="s">
        <v>482</v>
      </c>
      <c r="D500" s="199"/>
      <c r="E500" s="152">
        <v>12</v>
      </c>
      <c r="F500" s="291">
        <f>HLOOKUP($C500,$BZ$2:$CM$3,2,0)</f>
        <v>39703.99</v>
      </c>
      <c r="G500" s="113">
        <f>D500*E500*F500</f>
        <v>0</v>
      </c>
      <c r="H500" s="166"/>
      <c r="I500" s="114" t="s">
        <v>495</v>
      </c>
      <c r="J500" s="114" t="str">
        <f>VLOOKUP(I500,Presupuesto!$B$11:$C$565,2,0)</f>
        <v>SUELDOS Y SALARIOS PERMANENTES</v>
      </c>
      <c r="K500" s="98" t="str">
        <f t="shared" si="15"/>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5"/>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5"/>
        <v>Posgrado</v>
      </c>
      <c r="L502" s="98" t="s">
        <v>394</v>
      </c>
    </row>
    <row r="503" spans="3:12" ht="15.75" thickBot="1">
      <c r="C503" s="137" t="s">
        <v>483</v>
      </c>
      <c r="D503" s="199"/>
      <c r="E503" s="152">
        <v>12</v>
      </c>
      <c r="F503" s="291">
        <f>HLOOKUP($C503,$BZ$2:$CM$3,2,0)</f>
        <v>35733.589999999997</v>
      </c>
      <c r="G503" s="113">
        <f>D503*E503*F503</f>
        <v>0</v>
      </c>
      <c r="H503" s="166"/>
      <c r="I503" s="114" t="s">
        <v>495</v>
      </c>
      <c r="J503" s="114" t="str">
        <f>VLOOKUP(I503,Presupuesto!$B$11:$C$565,2,0)</f>
        <v>SUELDOS Y SALARIOS PERMANENTES</v>
      </c>
      <c r="K503" s="98" t="str">
        <f t="shared" si="15"/>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5"/>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5"/>
        <v>Posgrado</v>
      </c>
      <c r="L505" s="98" t="s">
        <v>394</v>
      </c>
    </row>
    <row r="506" spans="3:12" ht="15.75" thickBot="1">
      <c r="C506" s="137" t="s">
        <v>484</v>
      </c>
      <c r="D506" s="199"/>
      <c r="E506" s="152">
        <v>12</v>
      </c>
      <c r="F506" s="291">
        <f>HLOOKUP($C506,$BZ$2:$CM$3,2,0)</f>
        <v>31763.19</v>
      </c>
      <c r="G506" s="113">
        <f>D506*E506*F506</f>
        <v>0</v>
      </c>
      <c r="H506" s="166"/>
      <c r="I506" s="114" t="s">
        <v>495</v>
      </c>
      <c r="J506" s="114" t="str">
        <f>VLOOKUP(I506,Presupuesto!$B$11:$C$565,2,0)</f>
        <v>SUELDOS Y SALARIOS PERMANENTES</v>
      </c>
      <c r="K506" s="98" t="str">
        <f t="shared" si="15"/>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5"/>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5"/>
        <v>Posgrado</v>
      </c>
      <c r="L508" s="98" t="s">
        <v>394</v>
      </c>
    </row>
    <row r="509" spans="3:12" ht="15.75" thickBot="1">
      <c r="C509" s="137" t="s">
        <v>485</v>
      </c>
      <c r="D509" s="199"/>
      <c r="E509" s="152">
        <v>12</v>
      </c>
      <c r="F509" s="291">
        <f>HLOOKUP($C509,$BZ$2:$CM$3,2,0)</f>
        <v>29777.99</v>
      </c>
      <c r="G509" s="113">
        <f>D509*E509*F509</f>
        <v>0</v>
      </c>
      <c r="H509" s="166"/>
      <c r="I509" s="114" t="s">
        <v>495</v>
      </c>
      <c r="J509" s="114" t="str">
        <f>VLOOKUP(I509,Presupuesto!$B$11:$C$565,2,0)</f>
        <v>SUELDOS Y SALARIOS PERMANENTES</v>
      </c>
      <c r="K509" s="98" t="str">
        <f t="shared" si="15"/>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5"/>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5"/>
        <v>Posgrado</v>
      </c>
      <c r="L511" s="98" t="s">
        <v>394</v>
      </c>
    </row>
    <row r="512" spans="3:12" ht="15.75" thickBot="1">
      <c r="C512" s="137" t="s">
        <v>486</v>
      </c>
      <c r="D512" s="199"/>
      <c r="E512" s="152">
        <v>12</v>
      </c>
      <c r="F512" s="291">
        <f>HLOOKUP($C512,$BZ$2:$CM$3,2,0)</f>
        <v>27792.79</v>
      </c>
      <c r="G512" s="113">
        <f>D512*E512*F512</f>
        <v>0</v>
      </c>
      <c r="H512" s="166"/>
      <c r="I512" s="114" t="s">
        <v>495</v>
      </c>
      <c r="J512" s="114" t="str">
        <f>VLOOKUP(I512,Presupuesto!$B$11:$C$565,2,0)</f>
        <v>SUELDOS Y SALARIOS PERMANENTES</v>
      </c>
      <c r="K512" s="98" t="str">
        <f t="shared" si="15"/>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5"/>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5"/>
        <v>Posgrado</v>
      </c>
      <c r="L514" s="98" t="s">
        <v>394</v>
      </c>
    </row>
    <row r="515" spans="3:12" ht="15.75" thickBot="1">
      <c r="C515" s="137" t="s">
        <v>487</v>
      </c>
      <c r="D515" s="199"/>
      <c r="E515" s="152">
        <v>12</v>
      </c>
      <c r="F515" s="291">
        <f>HLOOKUP($C515,$BZ$2:$CM$3,2,0)</f>
        <v>18859.39</v>
      </c>
      <c r="G515" s="113">
        <f>D515*E515*F515</f>
        <v>0</v>
      </c>
      <c r="H515" s="166"/>
      <c r="I515" s="114" t="s">
        <v>495</v>
      </c>
      <c r="J515" s="114" t="str">
        <f>VLOOKUP(I515,Presupuesto!$B$11:$C$565,2,0)</f>
        <v>SUELDOS Y SALARIOS PERMANENTES</v>
      </c>
      <c r="K515" s="98" t="str">
        <f t="shared" si="15"/>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5"/>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5"/>
        <v>Posgrado</v>
      </c>
      <c r="L517" s="98" t="s">
        <v>394</v>
      </c>
    </row>
    <row r="518" spans="3:12" ht="15.75" thickBot="1">
      <c r="C518" s="137" t="s">
        <v>488</v>
      </c>
      <c r="D518" s="199"/>
      <c r="E518" s="152">
        <v>12</v>
      </c>
      <c r="F518" s="291">
        <f>HLOOKUP($C518,$BZ$2:$CM$3,2,0)</f>
        <v>17866.8</v>
      </c>
      <c r="G518" s="113">
        <f>D518*E518*F518</f>
        <v>0</v>
      </c>
      <c r="H518" s="166"/>
      <c r="I518" s="114" t="s">
        <v>495</v>
      </c>
      <c r="J518" s="114" t="str">
        <f>VLOOKUP(I518,Presupuesto!$B$11:$C$565,2,0)</f>
        <v>SUELDOS Y SALARIOS PERMANENTES</v>
      </c>
      <c r="K518" s="98" t="str">
        <f t="shared" si="15"/>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5"/>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5"/>
        <v>Posgrado</v>
      </c>
      <c r="L520" s="98" t="s">
        <v>394</v>
      </c>
    </row>
    <row r="521" spans="3:12" ht="15.75" thickBot="1">
      <c r="C521" s="137" t="s">
        <v>489</v>
      </c>
      <c r="D521" s="199"/>
      <c r="E521" s="152">
        <v>12</v>
      </c>
      <c r="F521" s="291">
        <f>HLOOKUP($C521,$BZ$2:$CM$3,2,0)</f>
        <v>13896.4</v>
      </c>
      <c r="G521" s="113">
        <f>D521*E521*F521</f>
        <v>0</v>
      </c>
      <c r="H521" s="166"/>
      <c r="I521" s="114" t="s">
        <v>495</v>
      </c>
      <c r="J521" s="114" t="str">
        <f>VLOOKUP(I521,Presupuesto!$B$11:$C$565,2,0)</f>
        <v>SUELDOS Y SALARIOS PERMANENTES</v>
      </c>
      <c r="K521" s="98" t="str">
        <f t="shared" si="15"/>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5"/>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5"/>
        <v>Posgrado</v>
      </c>
      <c r="L523" s="98" t="s">
        <v>394</v>
      </c>
    </row>
    <row r="524" spans="3:12" ht="15.75" thickBot="1">
      <c r="C524" s="137" t="s">
        <v>490</v>
      </c>
      <c r="D524" s="199"/>
      <c r="E524" s="152">
        <v>12</v>
      </c>
      <c r="F524" s="291">
        <f>HLOOKUP($C524,$BZ$2:$CM$3,2,0)</f>
        <v>15004.09</v>
      </c>
      <c r="G524" s="113">
        <f>D524*E524*F524</f>
        <v>0</v>
      </c>
      <c r="H524" s="166"/>
      <c r="I524" s="114" t="s">
        <v>495</v>
      </c>
      <c r="J524" s="114" t="str">
        <f>VLOOKUP(I524,Presupuesto!$B$11:$C$565,2,0)</f>
        <v>SUELDOS Y SALARIOS PERMANENTES</v>
      </c>
      <c r="K524" s="98" t="str">
        <f t="shared" si="15"/>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5"/>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5"/>
        <v>Posgrado</v>
      </c>
      <c r="L526" s="98" t="s">
        <v>394</v>
      </c>
    </row>
    <row r="527" spans="3:12" ht="15.75" thickBot="1">
      <c r="C527" s="137" t="s">
        <v>491</v>
      </c>
      <c r="D527" s="199"/>
      <c r="E527" s="152">
        <v>12</v>
      </c>
      <c r="F527" s="291">
        <f>HLOOKUP($C527,$BZ$2:$CM$3,2,0)</f>
        <v>13238.9</v>
      </c>
      <c r="G527" s="113">
        <f>D527*E527*F527</f>
        <v>0</v>
      </c>
      <c r="H527" s="166"/>
      <c r="I527" s="114" t="s">
        <v>495</v>
      </c>
      <c r="J527" s="114" t="str">
        <f>VLOOKUP(I527,Presupuesto!$B$11:$C$565,2,0)</f>
        <v>SUELDOS Y SALARIOS PERMANENTES</v>
      </c>
      <c r="K527" s="98" t="str">
        <f t="shared" si="15"/>
        <v>Posgrado</v>
      </c>
      <c r="L527" s="98" t="s">
        <v>394</v>
      </c>
    </row>
    <row r="528" spans="3:12">
      <c r="C528" s="171" t="s">
        <v>58</v>
      </c>
      <c r="D528" s="163"/>
      <c r="E528" s="154">
        <v>0</v>
      </c>
      <c r="F528" s="100">
        <f>IF(E527=0,"",(G527/E527)/12*E527)</f>
        <v>0</v>
      </c>
      <c r="G528" s="97">
        <f>F528</f>
        <v>0</v>
      </c>
      <c r="H528" s="164"/>
      <c r="I528" s="116" t="s">
        <v>515</v>
      </c>
      <c r="J528" s="116" t="str">
        <f>VLOOKUP(I528,Presupuesto!$B$11:$C$565,2,0)</f>
        <v>AGUINALDO Y DECIMO CUARTO MES</v>
      </c>
      <c r="K528" s="98" t="str">
        <f t="shared" si="15"/>
        <v>Posgrado</v>
      </c>
      <c r="L528" s="98" t="s">
        <v>394</v>
      </c>
    </row>
    <row r="529" spans="3:12" ht="15.75" thickBot="1">
      <c r="C529" s="172" t="s">
        <v>59</v>
      </c>
      <c r="D529" s="163"/>
      <c r="E529" s="154">
        <v>0</v>
      </c>
      <c r="F529" s="117">
        <f>IF(E527&lt;6,"",((E527-6)/12)*(G527/E527))</f>
        <v>0</v>
      </c>
      <c r="G529" s="97">
        <f>F529</f>
        <v>0</v>
      </c>
      <c r="H529" s="164"/>
      <c r="I529" s="101" t="s">
        <v>518</v>
      </c>
      <c r="J529" s="101" t="str">
        <f>VLOOKUP(I529,Presupuesto!$B$11:$C$565,2,0)</f>
        <v>DECIMOCUARTO MES</v>
      </c>
      <c r="K529" s="98" t="str">
        <f t="shared" si="15"/>
        <v>Posgrado</v>
      </c>
      <c r="L529" s="98" t="s">
        <v>394</v>
      </c>
    </row>
    <row r="530" spans="3:12" ht="15.75" thickBot="1">
      <c r="C530" s="137" t="s">
        <v>492</v>
      </c>
      <c r="D530" s="199"/>
      <c r="E530" s="152">
        <v>12</v>
      </c>
      <c r="F530" s="291">
        <f>HLOOKUP($C530,$BZ$2:$CM$3,2,0)</f>
        <v>12356.31</v>
      </c>
      <c r="G530" s="113">
        <f>D530*E530*F530</f>
        <v>0</v>
      </c>
      <c r="H530" s="166"/>
      <c r="I530" s="114" t="s">
        <v>495</v>
      </c>
      <c r="J530" s="114" t="str">
        <f>VLOOKUP(I530,Presupuesto!$B$11:$C$565,2,0)</f>
        <v>SUELDOS Y SALARIOS PERMANENTES</v>
      </c>
      <c r="K530" s="98" t="str">
        <f t="shared" ref="K530:K547" si="16">$K$497</f>
        <v>Posgrado</v>
      </c>
      <c r="L530" s="98" t="s">
        <v>394</v>
      </c>
    </row>
    <row r="531" spans="3:12">
      <c r="C531" s="171" t="s">
        <v>58</v>
      </c>
      <c r="D531" s="163"/>
      <c r="E531" s="154">
        <v>0</v>
      </c>
      <c r="F531" s="100">
        <f>IF(E530=0,"",(G530/E530)/12*E530)</f>
        <v>0</v>
      </c>
      <c r="G531" s="97">
        <f>F531</f>
        <v>0</v>
      </c>
      <c r="H531" s="164"/>
      <c r="I531" s="116" t="s">
        <v>515</v>
      </c>
      <c r="J531" s="116" t="str">
        <f>VLOOKUP(I531,Presupuesto!$B$11:$C$565,2,0)</f>
        <v>AGUINALDO Y DECIMO CUARTO MES</v>
      </c>
      <c r="K531" s="98" t="str">
        <f t="shared" si="16"/>
        <v>Posgrado</v>
      </c>
      <c r="L531" s="98" t="s">
        <v>394</v>
      </c>
    </row>
    <row r="532" spans="3:12" ht="15.75" thickBot="1">
      <c r="C532" s="172" t="s">
        <v>59</v>
      </c>
      <c r="D532" s="163"/>
      <c r="E532" s="154">
        <v>0</v>
      </c>
      <c r="F532" s="117">
        <f>IF(E530&lt;6,"",((E530-6)/12)*(G530/E530))</f>
        <v>0</v>
      </c>
      <c r="G532" s="97">
        <f>F532</f>
        <v>0</v>
      </c>
      <c r="H532" s="164"/>
      <c r="I532" s="101" t="s">
        <v>518</v>
      </c>
      <c r="J532" s="101" t="str">
        <f>VLOOKUP(I532,Presupuesto!$B$11:$C$565,2,0)</f>
        <v>DECIMOCUARTO MES</v>
      </c>
      <c r="K532" s="98" t="str">
        <f t="shared" si="16"/>
        <v>Posgrado</v>
      </c>
      <c r="L532" s="98" t="s">
        <v>394</v>
      </c>
    </row>
    <row r="533" spans="3:12" ht="15.75" thickBot="1">
      <c r="C533" s="137" t="s">
        <v>493</v>
      </c>
      <c r="D533" s="199"/>
      <c r="E533" s="152">
        <v>12</v>
      </c>
      <c r="F533" s="291">
        <f>HLOOKUP($C533,$BZ$2:$CM$3,2,0)</f>
        <v>463.22</v>
      </c>
      <c r="G533" s="113">
        <f>D533*E533*F533</f>
        <v>0</v>
      </c>
      <c r="H533" s="166"/>
      <c r="I533" s="114" t="s">
        <v>495</v>
      </c>
      <c r="J533" s="114" t="str">
        <f>VLOOKUP(I533,Presupuesto!$B$11:$C$565,2,0)</f>
        <v>SUELDOS Y SALARIOS PERMANENTES</v>
      </c>
      <c r="K533" s="98" t="str">
        <f t="shared" si="16"/>
        <v>Posgrado</v>
      </c>
      <c r="L533" s="98" t="s">
        <v>394</v>
      </c>
    </row>
    <row r="534" spans="3:12">
      <c r="C534" s="171" t="s">
        <v>58</v>
      </c>
      <c r="D534" s="163"/>
      <c r="E534" s="154">
        <v>0</v>
      </c>
      <c r="F534" s="100">
        <f>IF(E533=0,"",(G533/E533)/12*E533)</f>
        <v>0</v>
      </c>
      <c r="G534" s="97">
        <f>F534</f>
        <v>0</v>
      </c>
      <c r="H534" s="164"/>
      <c r="I534" s="116" t="s">
        <v>515</v>
      </c>
      <c r="J534" s="116" t="str">
        <f>VLOOKUP(I534,Presupuesto!$B$11:$C$565,2,0)</f>
        <v>AGUINALDO Y DECIMO CUARTO MES</v>
      </c>
      <c r="K534" s="98" t="str">
        <f t="shared" si="16"/>
        <v>Posgrado</v>
      </c>
      <c r="L534" s="98" t="s">
        <v>394</v>
      </c>
    </row>
    <row r="535" spans="3:12" ht="15.75" thickBot="1">
      <c r="C535" s="172" t="s">
        <v>59</v>
      </c>
      <c r="D535" s="163"/>
      <c r="E535" s="154">
        <v>0</v>
      </c>
      <c r="F535" s="117">
        <f>IF(E533&lt;6,"",((E533-6)/12)*(G533/E533))</f>
        <v>0</v>
      </c>
      <c r="G535" s="97">
        <f>F535</f>
        <v>0</v>
      </c>
      <c r="H535" s="164"/>
      <c r="I535" s="101" t="s">
        <v>518</v>
      </c>
      <c r="J535" s="101" t="str">
        <f>VLOOKUP(I535,Presupuesto!$B$11:$C$565,2,0)</f>
        <v>DECIMOCUARTO MES</v>
      </c>
      <c r="K535" s="98" t="str">
        <f t="shared" si="16"/>
        <v>Posgrado</v>
      </c>
      <c r="L535" s="98" t="s">
        <v>394</v>
      </c>
    </row>
    <row r="536" spans="3:12" ht="15.75" thickBot="1">
      <c r="C536" s="137" t="s">
        <v>494</v>
      </c>
      <c r="D536" s="199"/>
      <c r="E536" s="152">
        <v>12</v>
      </c>
      <c r="F536" s="291">
        <f>HLOOKUP($C536,$BZ$2:$CM$3,2,0)</f>
        <v>2007.3</v>
      </c>
      <c r="G536" s="113">
        <f>D536*E536*F536</f>
        <v>0</v>
      </c>
      <c r="H536" s="166"/>
      <c r="I536" s="114" t="s">
        <v>495</v>
      </c>
      <c r="J536" s="114" t="str">
        <f>VLOOKUP(I536,Presupuesto!$B$11:$C$565,2,0)</f>
        <v>SUELDOS Y SALARIOS PERMANENTES</v>
      </c>
      <c r="K536" s="98" t="str">
        <f t="shared" si="16"/>
        <v>Posgrado</v>
      </c>
      <c r="L536" s="98" t="s">
        <v>394</v>
      </c>
    </row>
    <row r="537" spans="3:12">
      <c r="C537" s="171" t="s">
        <v>58</v>
      </c>
      <c r="D537" s="163"/>
      <c r="E537" s="154">
        <v>0</v>
      </c>
      <c r="F537" s="100">
        <f>IF(E536=0,"",(G536/E536)/12*E536)</f>
        <v>0</v>
      </c>
      <c r="G537" s="97">
        <f>F537</f>
        <v>0</v>
      </c>
      <c r="H537" s="164"/>
      <c r="I537" s="116" t="s">
        <v>515</v>
      </c>
      <c r="J537" s="116" t="str">
        <f>VLOOKUP(I537,Presupuesto!$B$11:$C$565,2,0)</f>
        <v>AGUINALDO Y DECIMO CUARTO MES</v>
      </c>
      <c r="K537" s="98" t="str">
        <f t="shared" si="16"/>
        <v>Posgrado</v>
      </c>
      <c r="L537" s="98" t="s">
        <v>394</v>
      </c>
    </row>
    <row r="538" spans="3:12" ht="15.75" thickBot="1">
      <c r="C538" s="172" t="s">
        <v>59</v>
      </c>
      <c r="D538" s="163"/>
      <c r="E538" s="154">
        <v>0</v>
      </c>
      <c r="F538" s="117">
        <f>IF(E536&lt;6,"",((E536-6)/12)*(G536/E536))</f>
        <v>0</v>
      </c>
      <c r="G538" s="97">
        <f>F538</f>
        <v>0</v>
      </c>
      <c r="H538" s="164"/>
      <c r="I538" s="101" t="s">
        <v>518</v>
      </c>
      <c r="J538" s="101" t="str">
        <f>VLOOKUP(I538,Presupuesto!$B$11:$C$565,2,0)</f>
        <v>DECIMOCUARTO MES</v>
      </c>
      <c r="K538" s="98" t="str">
        <f t="shared" si="16"/>
        <v>Posgrado</v>
      </c>
      <c r="L538" s="98" t="s">
        <v>394</v>
      </c>
    </row>
    <row r="539" spans="3:12" ht="15.75" thickBot="1">
      <c r="C539" s="140" t="s">
        <v>83</v>
      </c>
      <c r="D539" s="199"/>
      <c r="E539" s="152">
        <v>12</v>
      </c>
      <c r="F539" s="139">
        <v>30000</v>
      </c>
      <c r="G539" s="113">
        <f>D539*E539*F539</f>
        <v>0</v>
      </c>
      <c r="H539" s="166"/>
      <c r="I539" s="114" t="s">
        <v>563</v>
      </c>
      <c r="J539" s="114" t="str">
        <f>VLOOKUP(I539,Presupuesto!$B$11:$C$565,2,0)</f>
        <v>CONTRATOS ESPECIALES</v>
      </c>
      <c r="K539" s="98" t="str">
        <f t="shared" si="16"/>
        <v>Posgrado</v>
      </c>
      <c r="L539" s="98" t="s">
        <v>394</v>
      </c>
    </row>
    <row r="540" spans="3:12">
      <c r="C540" s="171" t="s">
        <v>58</v>
      </c>
      <c r="D540" s="163"/>
      <c r="E540" s="154">
        <v>0</v>
      </c>
      <c r="F540" s="117">
        <f>IF(E539=0,"",(G539/E539)/12*E539)</f>
        <v>0</v>
      </c>
      <c r="G540" s="97">
        <f>F540</f>
        <v>0</v>
      </c>
      <c r="H540" s="164"/>
      <c r="I540" s="101" t="s">
        <v>563</v>
      </c>
      <c r="J540" s="101" t="str">
        <f>VLOOKUP(I540,Presupuesto!$B$11:$C$565,2,0)</f>
        <v>CONTRATOS ESPECIALES</v>
      </c>
      <c r="K540" s="98" t="str">
        <f t="shared" si="16"/>
        <v>Posgrado</v>
      </c>
      <c r="L540" s="98" t="s">
        <v>393</v>
      </c>
    </row>
    <row r="541" spans="3:12" ht="15.75" thickBot="1">
      <c r="C541" s="172" t="s">
        <v>59</v>
      </c>
      <c r="D541" s="163"/>
      <c r="E541" s="154">
        <v>0</v>
      </c>
      <c r="F541" s="100">
        <f>IF(E539&lt;6,"",((E539-6)/12)*(G539/E539))</f>
        <v>0</v>
      </c>
      <c r="G541" s="97">
        <f>F541</f>
        <v>0</v>
      </c>
      <c r="H541" s="164"/>
      <c r="I541" s="101" t="s">
        <v>563</v>
      </c>
      <c r="J541" s="101" t="str">
        <f>VLOOKUP(I541,Presupuesto!$B$11:$C$565,2,0)</f>
        <v>CONTRATOS ESPECIALES</v>
      </c>
      <c r="K541" s="98" t="str">
        <f t="shared" si="16"/>
        <v>Posgrado</v>
      </c>
      <c r="L541" s="98" t="s">
        <v>398</v>
      </c>
    </row>
    <row r="542" spans="3:12" ht="15.75"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6"/>
        <v>Posgrado</v>
      </c>
      <c r="L542" s="98" t="s">
        <v>393</v>
      </c>
    </row>
    <row r="543" spans="3:12">
      <c r="C543" s="171" t="s">
        <v>58</v>
      </c>
      <c r="D543" s="163"/>
      <c r="E543" s="154">
        <v>0</v>
      </c>
      <c r="F543" s="100">
        <v>0</v>
      </c>
      <c r="G543" s="97">
        <f>F543</f>
        <v>0</v>
      </c>
      <c r="H543" s="164"/>
      <c r="I543" s="101" t="s">
        <v>704</v>
      </c>
      <c r="J543" s="101" t="str">
        <f>VLOOKUP(I543,Presupuesto!$B$11:$C$565,2,0)</f>
        <v>OTROS SERVICIOS TECNICOS Y PROFESIONALES</v>
      </c>
      <c r="K543" s="98" t="str">
        <f t="shared" si="16"/>
        <v>Posgrado</v>
      </c>
      <c r="L543" s="98" t="s">
        <v>393</v>
      </c>
    </row>
    <row r="544" spans="3:12" ht="15.75" thickBot="1">
      <c r="C544" s="172" t="s">
        <v>59</v>
      </c>
      <c r="D544" s="163"/>
      <c r="E544" s="154">
        <v>0</v>
      </c>
      <c r="F544" s="100">
        <v>0</v>
      </c>
      <c r="G544" s="97">
        <f>F544</f>
        <v>0</v>
      </c>
      <c r="H544" s="164"/>
      <c r="I544" s="101" t="s">
        <v>704</v>
      </c>
      <c r="J544" s="101" t="str">
        <f>VLOOKUP(I544,Presupuesto!$B$11:$C$565,2,0)</f>
        <v>OTROS SERVICIOS TECNICOS Y PROFESIONALES</v>
      </c>
      <c r="K544" s="98" t="str">
        <f t="shared" si="16"/>
        <v>Posgrado</v>
      </c>
      <c r="L544" s="98" t="s">
        <v>393</v>
      </c>
    </row>
    <row r="545" spans="3:12" ht="15.75" thickBot="1">
      <c r="C545" s="140" t="s">
        <v>61</v>
      </c>
      <c r="D545" s="199"/>
      <c r="E545" s="152">
        <v>12</v>
      </c>
      <c r="F545" s="118">
        <v>30000</v>
      </c>
      <c r="G545" s="113">
        <f>D545*E545*F545</f>
        <v>0</v>
      </c>
      <c r="H545" s="166"/>
      <c r="I545" s="114" t="s">
        <v>495</v>
      </c>
      <c r="J545" s="114" t="str">
        <f>VLOOKUP(I545,Presupuesto!$B$11:$C$565,2,0)</f>
        <v>SUELDOS Y SALARIOS PERMANENTES</v>
      </c>
      <c r="K545" s="98" t="str">
        <f t="shared" si="16"/>
        <v>Posgrado</v>
      </c>
      <c r="L545" s="98" t="s">
        <v>393</v>
      </c>
    </row>
    <row r="546" spans="3:12">
      <c r="C546" s="171" t="s">
        <v>58</v>
      </c>
      <c r="D546" s="169"/>
      <c r="E546" s="131">
        <v>0</v>
      </c>
      <c r="F546" s="119">
        <f>IF(E545=0,"",(G545/E545)/12*E545)</f>
        <v>0</v>
      </c>
      <c r="G546" s="120">
        <f>F546</f>
        <v>0</v>
      </c>
      <c r="H546" s="164"/>
      <c r="I546" s="101" t="s">
        <v>515</v>
      </c>
      <c r="J546" s="101" t="str">
        <f>VLOOKUP(I546,Presupuesto!$B$11:$C$565,2,0)</f>
        <v>AGUINALDO Y DECIMO CUARTO MES</v>
      </c>
      <c r="K546" s="98" t="str">
        <f t="shared" si="16"/>
        <v>Posgrado</v>
      </c>
      <c r="L546" s="98" t="s">
        <v>393</v>
      </c>
    </row>
    <row r="547" spans="3:12" ht="15.75" thickBot="1">
      <c r="C547" s="173" t="s">
        <v>59</v>
      </c>
      <c r="D547" s="162"/>
      <c r="E547" s="132">
        <v>0</v>
      </c>
      <c r="F547" s="105">
        <f>IF(E545&lt;6,"",((E545-6)/12)*(G545/E545))</f>
        <v>0</v>
      </c>
      <c r="G547" s="105">
        <f>F547</f>
        <v>0</v>
      </c>
      <c r="H547" s="162"/>
      <c r="I547" s="106" t="s">
        <v>518</v>
      </c>
      <c r="J547" s="124" t="str">
        <f>VLOOKUP(I547,Presupuesto!$B$11:$C$565,2,0)</f>
        <v>DECIMOCUARTO MES</v>
      </c>
      <c r="K547" s="106" t="str">
        <f t="shared" si="16"/>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45"/>
      <c r="E553" s="93"/>
      <c r="F553" s="93"/>
      <c r="G553" s="93"/>
      <c r="H553" s="76"/>
      <c r="I553" s="76"/>
      <c r="J553" s="76"/>
      <c r="K553" s="153"/>
    </row>
    <row r="554" spans="3:12" ht="18.75">
      <c r="C554" s="209"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481</v>
      </c>
      <c r="D557" s="199"/>
      <c r="E557" s="152">
        <v>12</v>
      </c>
      <c r="F557" s="291">
        <f>HLOOKUP($C557,$BZ$2:$CM$3,2,0)</f>
        <v>43674.39</v>
      </c>
      <c r="G557" s="113">
        <f>D557*E557*F557</f>
        <v>0</v>
      </c>
      <c r="H557" s="166"/>
      <c r="I557" s="114" t="s">
        <v>495</v>
      </c>
      <c r="J557" s="114" t="str">
        <f>VLOOKUP(I557,Presupuesto!$B$11:$C$565,2,0)</f>
        <v>SUELDOS Y SALARIOS PERMANENTES</v>
      </c>
      <c r="K557" s="217" t="s">
        <v>1453</v>
      </c>
      <c r="L557" s="98" t="s">
        <v>393</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7">$K$557</f>
        <v>Posgrado</v>
      </c>
      <c r="L558" s="98" t="s">
        <v>411</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7"/>
        <v>Posgrado</v>
      </c>
      <c r="L559" s="98" t="s">
        <v>394</v>
      </c>
    </row>
    <row r="560" spans="3:12" ht="15.75" thickBot="1">
      <c r="C560" s="137" t="s">
        <v>482</v>
      </c>
      <c r="D560" s="199"/>
      <c r="E560" s="152">
        <v>12</v>
      </c>
      <c r="F560" s="291">
        <f>HLOOKUP($C560,$BZ$2:$CM$3,2,0)</f>
        <v>39703.99</v>
      </c>
      <c r="G560" s="113">
        <f>D560*E560*F560</f>
        <v>0</v>
      </c>
      <c r="H560" s="166"/>
      <c r="I560" s="114" t="s">
        <v>495</v>
      </c>
      <c r="J560" s="114" t="str">
        <f>VLOOKUP(I560,Presupuesto!$B$11:$C$565,2,0)</f>
        <v>SUELDOS Y SALARIOS PERMANENTES</v>
      </c>
      <c r="K560" s="98" t="str">
        <f t="shared" si="17"/>
        <v>Posgrado</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7"/>
        <v>Posgrado</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7"/>
        <v>Posgrado</v>
      </c>
      <c r="L562" s="98" t="s">
        <v>394</v>
      </c>
    </row>
    <row r="563" spans="3:12" ht="15.75" thickBot="1">
      <c r="C563" s="137" t="s">
        <v>483</v>
      </c>
      <c r="D563" s="199"/>
      <c r="E563" s="152">
        <v>12</v>
      </c>
      <c r="F563" s="291">
        <f>HLOOKUP($C563,$BZ$2:$CM$3,2,0)</f>
        <v>35733.589999999997</v>
      </c>
      <c r="G563" s="113">
        <f>D563*E563*F563</f>
        <v>0</v>
      </c>
      <c r="H563" s="166"/>
      <c r="I563" s="114" t="s">
        <v>495</v>
      </c>
      <c r="J563" s="114" t="str">
        <f>VLOOKUP(I563,Presupuesto!$B$11:$C$565,2,0)</f>
        <v>SUELDOS Y SALARIOS PERMANENTES</v>
      </c>
      <c r="K563" s="98" t="str">
        <f t="shared" si="17"/>
        <v>Posgrado</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7"/>
        <v>Posgrado</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7"/>
        <v>Posgrado</v>
      </c>
      <c r="L565" s="98" t="s">
        <v>394</v>
      </c>
    </row>
    <row r="566" spans="3:12" ht="15.75" thickBot="1">
      <c r="C566" s="137" t="s">
        <v>484</v>
      </c>
      <c r="D566" s="199"/>
      <c r="E566" s="152">
        <v>12</v>
      </c>
      <c r="F566" s="291">
        <f>HLOOKUP($C566,$BZ$2:$CM$3,2,0)</f>
        <v>31763.19</v>
      </c>
      <c r="G566" s="113">
        <f>D566*E566*F566</f>
        <v>0</v>
      </c>
      <c r="H566" s="166"/>
      <c r="I566" s="114" t="s">
        <v>495</v>
      </c>
      <c r="J566" s="114" t="str">
        <f>VLOOKUP(I566,Presupuesto!$B$11:$C$565,2,0)</f>
        <v>SUELDOS Y SALARIOS PERMANENTES</v>
      </c>
      <c r="K566" s="98" t="str">
        <f t="shared" si="17"/>
        <v>Posgrado</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7"/>
        <v>Posgrado</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7"/>
        <v>Posgrado</v>
      </c>
      <c r="L568" s="98" t="s">
        <v>394</v>
      </c>
    </row>
    <row r="569" spans="3:12" ht="15.75" thickBot="1">
      <c r="C569" s="137" t="s">
        <v>485</v>
      </c>
      <c r="D569" s="199"/>
      <c r="E569" s="152">
        <v>12</v>
      </c>
      <c r="F569" s="291">
        <f>HLOOKUP($C569,$BZ$2:$CM$3,2,0)</f>
        <v>29777.99</v>
      </c>
      <c r="G569" s="113">
        <f>D569*E569*F569</f>
        <v>0</v>
      </c>
      <c r="H569" s="166"/>
      <c r="I569" s="114" t="s">
        <v>495</v>
      </c>
      <c r="J569" s="114" t="str">
        <f>VLOOKUP(I569,Presupuesto!$B$11:$C$565,2,0)</f>
        <v>SUELDOS Y SALARIOS PERMANENTES</v>
      </c>
      <c r="K569" s="98" t="str">
        <f t="shared" si="17"/>
        <v>Posgrado</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7"/>
        <v>Posgrado</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7"/>
        <v>Posgrado</v>
      </c>
      <c r="L571" s="98" t="s">
        <v>394</v>
      </c>
    </row>
    <row r="572" spans="3:12" ht="15.75" thickBot="1">
      <c r="C572" s="137" t="s">
        <v>486</v>
      </c>
      <c r="D572" s="199"/>
      <c r="E572" s="152">
        <v>12</v>
      </c>
      <c r="F572" s="291">
        <f>HLOOKUP($C572,$BZ$2:$CM$3,2,0)</f>
        <v>27792.79</v>
      </c>
      <c r="G572" s="113">
        <f>D572*E572*F572</f>
        <v>0</v>
      </c>
      <c r="H572" s="166"/>
      <c r="I572" s="114" t="s">
        <v>495</v>
      </c>
      <c r="J572" s="114" t="str">
        <f>VLOOKUP(I572,Presupuesto!$B$11:$C$565,2,0)</f>
        <v>SUELDOS Y SALARIOS PERMANENTES</v>
      </c>
      <c r="K572" s="98" t="str">
        <f t="shared" si="17"/>
        <v>Posgrado</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7"/>
        <v>Posgrado</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7"/>
        <v>Posgrado</v>
      </c>
      <c r="L574" s="98" t="s">
        <v>394</v>
      </c>
    </row>
    <row r="575" spans="3:12" ht="15.75" thickBot="1">
      <c r="C575" s="137" t="s">
        <v>487</v>
      </c>
      <c r="D575" s="199"/>
      <c r="E575" s="152">
        <v>12</v>
      </c>
      <c r="F575" s="291">
        <f>HLOOKUP($C575,$BZ$2:$CM$3,2,0)</f>
        <v>18859.39</v>
      </c>
      <c r="G575" s="113">
        <f>D575*E575*F575</f>
        <v>0</v>
      </c>
      <c r="H575" s="166"/>
      <c r="I575" s="114" t="s">
        <v>495</v>
      </c>
      <c r="J575" s="114" t="str">
        <f>VLOOKUP(I575,Presupuesto!$B$11:$C$565,2,0)</f>
        <v>SUELDOS Y SALARIOS PERMANENTES</v>
      </c>
      <c r="K575" s="98" t="str">
        <f t="shared" si="17"/>
        <v>Posgrado</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7"/>
        <v>Posgrado</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7"/>
        <v>Posgrado</v>
      </c>
      <c r="L577" s="98" t="s">
        <v>394</v>
      </c>
    </row>
    <row r="578" spans="3:12" ht="15.75" thickBot="1">
      <c r="C578" s="137" t="s">
        <v>488</v>
      </c>
      <c r="D578" s="199"/>
      <c r="E578" s="152">
        <v>12</v>
      </c>
      <c r="F578" s="291">
        <f>HLOOKUP($C578,$BZ$2:$CM$3,2,0)</f>
        <v>17866.8</v>
      </c>
      <c r="G578" s="113">
        <f>D578*E578*F578</f>
        <v>0</v>
      </c>
      <c r="H578" s="166"/>
      <c r="I578" s="114" t="s">
        <v>495</v>
      </c>
      <c r="J578" s="114" t="str">
        <f>VLOOKUP(I578,Presupuesto!$B$11:$C$565,2,0)</f>
        <v>SUELDOS Y SALARIOS PERMANENTES</v>
      </c>
      <c r="K578" s="98" t="str">
        <f t="shared" si="17"/>
        <v>Posgrado</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7"/>
        <v>Posgrado</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7"/>
        <v>Posgrado</v>
      </c>
      <c r="L580" s="98" t="s">
        <v>394</v>
      </c>
    </row>
    <row r="581" spans="3:12" ht="15.75" thickBot="1">
      <c r="C581" s="137" t="s">
        <v>489</v>
      </c>
      <c r="D581" s="199"/>
      <c r="E581" s="152">
        <v>12</v>
      </c>
      <c r="F581" s="291">
        <f>HLOOKUP($C581,$BZ$2:$CM$3,2,0)</f>
        <v>13896.4</v>
      </c>
      <c r="G581" s="113">
        <f>D581*E581*F581</f>
        <v>0</v>
      </c>
      <c r="H581" s="166"/>
      <c r="I581" s="114" t="s">
        <v>495</v>
      </c>
      <c r="J581" s="114" t="str">
        <f>VLOOKUP(I581,Presupuesto!$B$11:$C$565,2,0)</f>
        <v>SUELDOS Y SALARIOS PERMANENTES</v>
      </c>
      <c r="K581" s="98" t="str">
        <f t="shared" si="17"/>
        <v>Posgrado</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7"/>
        <v>Posgrado</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7"/>
        <v>Posgrado</v>
      </c>
      <c r="L583" s="98" t="s">
        <v>394</v>
      </c>
    </row>
    <row r="584" spans="3:12" ht="15.75" thickBot="1">
      <c r="C584" s="137" t="s">
        <v>490</v>
      </c>
      <c r="D584" s="199"/>
      <c r="E584" s="152">
        <v>12</v>
      </c>
      <c r="F584" s="291">
        <f>HLOOKUP($C584,$BZ$2:$CM$3,2,0)</f>
        <v>15004.09</v>
      </c>
      <c r="G584" s="113">
        <f>D584*E584*F584</f>
        <v>0</v>
      </c>
      <c r="H584" s="166"/>
      <c r="I584" s="114" t="s">
        <v>495</v>
      </c>
      <c r="J584" s="114" t="str">
        <f>VLOOKUP(I584,Presupuesto!$B$11:$C$565,2,0)</f>
        <v>SUELDOS Y SALARIOS PERMANENTES</v>
      </c>
      <c r="K584" s="98" t="str">
        <f t="shared" si="17"/>
        <v>Posgrado</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7"/>
        <v>Posgrado</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7"/>
        <v>Posgrado</v>
      </c>
      <c r="L586" s="98" t="s">
        <v>394</v>
      </c>
    </row>
    <row r="587" spans="3:12" ht="15.75" thickBot="1">
      <c r="C587" s="137" t="s">
        <v>491</v>
      </c>
      <c r="D587" s="199"/>
      <c r="E587" s="152">
        <v>12</v>
      </c>
      <c r="F587" s="291">
        <f>HLOOKUP($C587,$BZ$2:$CM$3,2,0)</f>
        <v>13238.9</v>
      </c>
      <c r="G587" s="113">
        <f>D587*E587*F587</f>
        <v>0</v>
      </c>
      <c r="H587" s="166"/>
      <c r="I587" s="114" t="s">
        <v>495</v>
      </c>
      <c r="J587" s="114" t="str">
        <f>VLOOKUP(I587,Presupuesto!$B$11:$C$565,2,0)</f>
        <v>SUELDOS Y SALARIOS PERMANENTES</v>
      </c>
      <c r="K587" s="98" t="str">
        <f t="shared" si="17"/>
        <v>Posgrado</v>
      </c>
      <c r="L587" s="98" t="s">
        <v>394</v>
      </c>
    </row>
    <row r="588" spans="3:12">
      <c r="C588" s="171" t="s">
        <v>58</v>
      </c>
      <c r="D588" s="163"/>
      <c r="E588" s="154">
        <v>0</v>
      </c>
      <c r="F588" s="100">
        <f>IF(E587=0,"",(G587/E587)/12*E587)</f>
        <v>0</v>
      </c>
      <c r="G588" s="97">
        <f>F588</f>
        <v>0</v>
      </c>
      <c r="H588" s="164"/>
      <c r="I588" s="116" t="s">
        <v>515</v>
      </c>
      <c r="J588" s="116" t="str">
        <f>VLOOKUP(I588,Presupuesto!$B$11:$C$565,2,0)</f>
        <v>AGUINALDO Y DECIMO CUARTO MES</v>
      </c>
      <c r="K588" s="98" t="str">
        <f t="shared" si="17"/>
        <v>Posgrado</v>
      </c>
      <c r="L588" s="98" t="s">
        <v>394</v>
      </c>
    </row>
    <row r="589" spans="3:12" ht="15.75" thickBot="1">
      <c r="C589" s="172" t="s">
        <v>59</v>
      </c>
      <c r="D589" s="163"/>
      <c r="E589" s="154">
        <v>0</v>
      </c>
      <c r="F589" s="117">
        <f>IF(E587&lt;6,"",((E587-6)/12)*(G587/E587))</f>
        <v>0</v>
      </c>
      <c r="G589" s="97">
        <f>F589</f>
        <v>0</v>
      </c>
      <c r="H589" s="164"/>
      <c r="I589" s="101" t="s">
        <v>518</v>
      </c>
      <c r="J589" s="101" t="str">
        <f>VLOOKUP(I589,Presupuesto!$B$11:$C$565,2,0)</f>
        <v>DECIMOCUARTO MES</v>
      </c>
      <c r="K589" s="98" t="str">
        <f t="shared" si="17"/>
        <v>Posgrado</v>
      </c>
      <c r="L589" s="98" t="s">
        <v>394</v>
      </c>
    </row>
    <row r="590" spans="3:12" ht="15.75" thickBot="1">
      <c r="C590" s="137" t="s">
        <v>492</v>
      </c>
      <c r="D590" s="199"/>
      <c r="E590" s="152">
        <v>12</v>
      </c>
      <c r="F590" s="291">
        <f>HLOOKUP($C590,$BZ$2:$CM$3,2,0)</f>
        <v>12356.31</v>
      </c>
      <c r="G590" s="113">
        <f>D590*E590*F590</f>
        <v>0</v>
      </c>
      <c r="H590" s="166"/>
      <c r="I590" s="114" t="s">
        <v>495</v>
      </c>
      <c r="J590" s="114" t="str">
        <f>VLOOKUP(I590,Presupuesto!$B$11:$C$565,2,0)</f>
        <v>SUELDOS Y SALARIOS PERMANENTES</v>
      </c>
      <c r="K590" s="98" t="str">
        <f t="shared" ref="K590:K607" si="18">$K$557</f>
        <v>Posgrado</v>
      </c>
      <c r="L590" s="98" t="s">
        <v>394</v>
      </c>
    </row>
    <row r="591" spans="3:12">
      <c r="C591" s="171" t="s">
        <v>58</v>
      </c>
      <c r="D591" s="163"/>
      <c r="E591" s="154">
        <v>0</v>
      </c>
      <c r="F591" s="100">
        <f>IF(E590=0,"",(G590/E590)/12*E590)</f>
        <v>0</v>
      </c>
      <c r="G591" s="97">
        <f>F591</f>
        <v>0</v>
      </c>
      <c r="H591" s="164"/>
      <c r="I591" s="116" t="s">
        <v>515</v>
      </c>
      <c r="J591" s="116" t="str">
        <f>VLOOKUP(I591,Presupuesto!$B$11:$C$565,2,0)</f>
        <v>AGUINALDO Y DECIMO CUARTO MES</v>
      </c>
      <c r="K591" s="98" t="str">
        <f t="shared" si="18"/>
        <v>Posgrado</v>
      </c>
      <c r="L591" s="98" t="s">
        <v>394</v>
      </c>
    </row>
    <row r="592" spans="3:12" ht="15.75" thickBot="1">
      <c r="C592" s="172" t="s">
        <v>59</v>
      </c>
      <c r="D592" s="163"/>
      <c r="E592" s="154">
        <v>0</v>
      </c>
      <c r="F592" s="117">
        <f>IF(E590&lt;6,"",((E590-6)/12)*(G590/E590))</f>
        <v>0</v>
      </c>
      <c r="G592" s="97">
        <f>F592</f>
        <v>0</v>
      </c>
      <c r="H592" s="164"/>
      <c r="I592" s="101" t="s">
        <v>518</v>
      </c>
      <c r="J592" s="101" t="str">
        <f>VLOOKUP(I592,Presupuesto!$B$11:$C$565,2,0)</f>
        <v>DECIMOCUARTO MES</v>
      </c>
      <c r="K592" s="98" t="str">
        <f t="shared" si="18"/>
        <v>Posgrado</v>
      </c>
      <c r="L592" s="98" t="s">
        <v>394</v>
      </c>
    </row>
    <row r="593" spans="3:12" ht="15.75" thickBot="1">
      <c r="C593" s="137" t="s">
        <v>493</v>
      </c>
      <c r="D593" s="199"/>
      <c r="E593" s="152">
        <v>12</v>
      </c>
      <c r="F593" s="291">
        <f>HLOOKUP($C593,$BZ$2:$CM$3,2,0)</f>
        <v>463.22</v>
      </c>
      <c r="G593" s="113">
        <f>D593*E593*F593</f>
        <v>0</v>
      </c>
      <c r="H593" s="166"/>
      <c r="I593" s="114" t="s">
        <v>495</v>
      </c>
      <c r="J593" s="114" t="str">
        <f>VLOOKUP(I593,Presupuesto!$B$11:$C$565,2,0)</f>
        <v>SUELDOS Y SALARIOS PERMANENTES</v>
      </c>
      <c r="K593" s="98" t="str">
        <f t="shared" si="18"/>
        <v>Posgrado</v>
      </c>
      <c r="L593" s="98" t="s">
        <v>394</v>
      </c>
    </row>
    <row r="594" spans="3:12">
      <c r="C594" s="171" t="s">
        <v>58</v>
      </c>
      <c r="D594" s="163"/>
      <c r="E594" s="154">
        <v>0</v>
      </c>
      <c r="F594" s="100">
        <f>IF(E593=0,"",(G593/E593)/12*E593)</f>
        <v>0</v>
      </c>
      <c r="G594" s="97">
        <f>F594</f>
        <v>0</v>
      </c>
      <c r="H594" s="164"/>
      <c r="I594" s="116" t="s">
        <v>515</v>
      </c>
      <c r="J594" s="116" t="str">
        <f>VLOOKUP(I594,Presupuesto!$B$11:$C$565,2,0)</f>
        <v>AGUINALDO Y DECIMO CUARTO MES</v>
      </c>
      <c r="K594" s="98" t="str">
        <f t="shared" si="18"/>
        <v>Posgrado</v>
      </c>
      <c r="L594" s="98" t="s">
        <v>394</v>
      </c>
    </row>
    <row r="595" spans="3:12" ht="15.75" thickBot="1">
      <c r="C595" s="172" t="s">
        <v>59</v>
      </c>
      <c r="D595" s="163"/>
      <c r="E595" s="154">
        <v>0</v>
      </c>
      <c r="F595" s="117">
        <f>IF(E593&lt;6,"",((E593-6)/12)*(G593/E593))</f>
        <v>0</v>
      </c>
      <c r="G595" s="97">
        <f>F595</f>
        <v>0</v>
      </c>
      <c r="H595" s="164"/>
      <c r="I595" s="101" t="s">
        <v>518</v>
      </c>
      <c r="J595" s="101" t="str">
        <f>VLOOKUP(I595,Presupuesto!$B$11:$C$565,2,0)</f>
        <v>DECIMOCUARTO MES</v>
      </c>
      <c r="K595" s="98" t="str">
        <f t="shared" si="18"/>
        <v>Posgrado</v>
      </c>
      <c r="L595" s="98" t="s">
        <v>394</v>
      </c>
    </row>
    <row r="596" spans="3:12" ht="15.75" thickBot="1">
      <c r="C596" s="137" t="s">
        <v>494</v>
      </c>
      <c r="D596" s="199"/>
      <c r="E596" s="152">
        <v>12</v>
      </c>
      <c r="F596" s="291">
        <f>HLOOKUP($C596,$BZ$2:$CM$3,2,0)</f>
        <v>2007.3</v>
      </c>
      <c r="G596" s="113">
        <f>D596*E596*F596</f>
        <v>0</v>
      </c>
      <c r="H596" s="166"/>
      <c r="I596" s="114" t="s">
        <v>495</v>
      </c>
      <c r="J596" s="114" t="str">
        <f>VLOOKUP(I596,Presupuesto!$B$11:$C$565,2,0)</f>
        <v>SUELDOS Y SALARIOS PERMANENTES</v>
      </c>
      <c r="K596" s="98" t="str">
        <f t="shared" si="18"/>
        <v>Posgrado</v>
      </c>
      <c r="L596" s="98" t="s">
        <v>394</v>
      </c>
    </row>
    <row r="597" spans="3:12">
      <c r="C597" s="171" t="s">
        <v>58</v>
      </c>
      <c r="D597" s="163"/>
      <c r="E597" s="154">
        <v>0</v>
      </c>
      <c r="F597" s="100">
        <f>IF(E596=0,"",(G596/E596)/12*E596)</f>
        <v>0</v>
      </c>
      <c r="G597" s="97">
        <f>F597</f>
        <v>0</v>
      </c>
      <c r="H597" s="164"/>
      <c r="I597" s="116" t="s">
        <v>515</v>
      </c>
      <c r="J597" s="116" t="str">
        <f>VLOOKUP(I597,Presupuesto!$B$11:$C$565,2,0)</f>
        <v>AGUINALDO Y DECIMO CUARTO MES</v>
      </c>
      <c r="K597" s="98" t="str">
        <f t="shared" si="18"/>
        <v>Posgrado</v>
      </c>
      <c r="L597" s="98" t="s">
        <v>394</v>
      </c>
    </row>
    <row r="598" spans="3:12" ht="15.75" thickBot="1">
      <c r="C598" s="172" t="s">
        <v>59</v>
      </c>
      <c r="D598" s="163"/>
      <c r="E598" s="154">
        <v>0</v>
      </c>
      <c r="F598" s="117">
        <f>IF(E596&lt;6,"",((E596-6)/12)*(G596/E596))</f>
        <v>0</v>
      </c>
      <c r="G598" s="97">
        <f>F598</f>
        <v>0</v>
      </c>
      <c r="H598" s="164"/>
      <c r="I598" s="101" t="s">
        <v>518</v>
      </c>
      <c r="J598" s="101" t="str">
        <f>VLOOKUP(I598,Presupuesto!$B$11:$C$565,2,0)</f>
        <v>DECIMOCUARTO MES</v>
      </c>
      <c r="K598" s="98" t="str">
        <f t="shared" si="18"/>
        <v>Posgrado</v>
      </c>
      <c r="L598" s="98" t="s">
        <v>394</v>
      </c>
    </row>
    <row r="599" spans="3:12" ht="15.75" thickBot="1">
      <c r="C599" s="140" t="s">
        <v>83</v>
      </c>
      <c r="D599" s="199"/>
      <c r="E599" s="152">
        <v>12</v>
      </c>
      <c r="F599" s="139">
        <v>30000</v>
      </c>
      <c r="G599" s="113">
        <f>D599*E599*F599</f>
        <v>0</v>
      </c>
      <c r="H599" s="166"/>
      <c r="I599" s="114" t="s">
        <v>563</v>
      </c>
      <c r="J599" s="114" t="str">
        <f>VLOOKUP(I599,Presupuesto!$B$11:$C$565,2,0)</f>
        <v>CONTRATOS ESPECIALES</v>
      </c>
      <c r="K599" s="98" t="str">
        <f t="shared" si="18"/>
        <v>Posgrado</v>
      </c>
      <c r="L599" s="98" t="s">
        <v>394</v>
      </c>
    </row>
    <row r="600" spans="3:12">
      <c r="C600" s="171" t="s">
        <v>58</v>
      </c>
      <c r="D600" s="163"/>
      <c r="E600" s="154">
        <v>0</v>
      </c>
      <c r="F600" s="117">
        <f>IF(E599=0,"",(G599/E599)/12*E599)</f>
        <v>0</v>
      </c>
      <c r="G600" s="97">
        <f>F600</f>
        <v>0</v>
      </c>
      <c r="H600" s="164"/>
      <c r="I600" s="101" t="s">
        <v>563</v>
      </c>
      <c r="J600" s="101" t="str">
        <f>VLOOKUP(I600,Presupuesto!$B$11:$C$565,2,0)</f>
        <v>CONTRATOS ESPECIALES</v>
      </c>
      <c r="K600" s="98" t="str">
        <f t="shared" si="18"/>
        <v>Posgrado</v>
      </c>
      <c r="L600" s="98" t="s">
        <v>393</v>
      </c>
    </row>
    <row r="601" spans="3:12" ht="15.75" thickBot="1">
      <c r="C601" s="172" t="s">
        <v>59</v>
      </c>
      <c r="D601" s="163"/>
      <c r="E601" s="154">
        <v>0</v>
      </c>
      <c r="F601" s="100">
        <f>IF(E599&lt;6,"",((E599-6)/12)*(G599/E599))</f>
        <v>0</v>
      </c>
      <c r="G601" s="97">
        <f>F601</f>
        <v>0</v>
      </c>
      <c r="H601" s="164"/>
      <c r="I601" s="101" t="s">
        <v>563</v>
      </c>
      <c r="J601" s="101" t="str">
        <f>VLOOKUP(I601,Presupuesto!$B$11:$C$565,2,0)</f>
        <v>CONTRATOS ESPECIALES</v>
      </c>
      <c r="K601" s="98" t="str">
        <f t="shared" si="18"/>
        <v>Posgrado</v>
      </c>
      <c r="L601" s="98" t="s">
        <v>398</v>
      </c>
    </row>
    <row r="602" spans="3:12" ht="15.75"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8"/>
        <v>Posgrado</v>
      </c>
      <c r="L602" s="98" t="s">
        <v>393</v>
      </c>
    </row>
    <row r="603" spans="3:12">
      <c r="C603" s="171" t="s">
        <v>58</v>
      </c>
      <c r="D603" s="163"/>
      <c r="E603" s="154">
        <v>0</v>
      </c>
      <c r="F603" s="100">
        <v>0</v>
      </c>
      <c r="G603" s="97">
        <f>F603</f>
        <v>0</v>
      </c>
      <c r="H603" s="164"/>
      <c r="I603" s="101" t="s">
        <v>704</v>
      </c>
      <c r="J603" s="101" t="str">
        <f>VLOOKUP(I603,Presupuesto!$B$11:$C$565,2,0)</f>
        <v>OTROS SERVICIOS TECNICOS Y PROFESIONALES</v>
      </c>
      <c r="K603" s="98" t="str">
        <f t="shared" si="18"/>
        <v>Posgrado</v>
      </c>
      <c r="L603" s="98" t="s">
        <v>393</v>
      </c>
    </row>
    <row r="604" spans="3:12" ht="15.75" thickBot="1">
      <c r="C604" s="172" t="s">
        <v>59</v>
      </c>
      <c r="D604" s="163"/>
      <c r="E604" s="154">
        <v>0</v>
      </c>
      <c r="F604" s="100">
        <v>0</v>
      </c>
      <c r="G604" s="97">
        <f>F604</f>
        <v>0</v>
      </c>
      <c r="H604" s="164"/>
      <c r="I604" s="101" t="s">
        <v>704</v>
      </c>
      <c r="J604" s="101" t="str">
        <f>VLOOKUP(I604,Presupuesto!$B$11:$C$565,2,0)</f>
        <v>OTROS SERVICIOS TECNICOS Y PROFESIONALES</v>
      </c>
      <c r="K604" s="98" t="str">
        <f t="shared" si="18"/>
        <v>Posgrado</v>
      </c>
      <c r="L604" s="98" t="s">
        <v>393</v>
      </c>
    </row>
    <row r="605" spans="3:12" ht="15.75" thickBot="1">
      <c r="C605" s="140" t="s">
        <v>61</v>
      </c>
      <c r="D605" s="199"/>
      <c r="E605" s="152">
        <v>12</v>
      </c>
      <c r="F605" s="118">
        <v>30000</v>
      </c>
      <c r="G605" s="113">
        <f>D605*E605*F605</f>
        <v>0</v>
      </c>
      <c r="H605" s="166"/>
      <c r="I605" s="114" t="s">
        <v>495</v>
      </c>
      <c r="J605" s="114" t="str">
        <f>VLOOKUP(I605,Presupuesto!$B$11:$C$565,2,0)</f>
        <v>SUELDOS Y SALARIOS PERMANENTES</v>
      </c>
      <c r="K605" s="98" t="str">
        <f t="shared" si="18"/>
        <v>Posgrado</v>
      </c>
      <c r="L605" s="98" t="s">
        <v>393</v>
      </c>
    </row>
    <row r="606" spans="3:12">
      <c r="C606" s="171" t="s">
        <v>58</v>
      </c>
      <c r="D606" s="169"/>
      <c r="E606" s="131">
        <v>0</v>
      </c>
      <c r="F606" s="119">
        <f>IF(E605=0,"",(G605/E605)/12*E605)</f>
        <v>0</v>
      </c>
      <c r="G606" s="120">
        <f>F606</f>
        <v>0</v>
      </c>
      <c r="H606" s="164"/>
      <c r="I606" s="101" t="s">
        <v>515</v>
      </c>
      <c r="J606" s="101" t="str">
        <f>VLOOKUP(I606,Presupuesto!$B$11:$C$565,2,0)</f>
        <v>AGUINALDO Y DECIMO CUARTO MES</v>
      </c>
      <c r="K606" s="98" t="str">
        <f t="shared" si="18"/>
        <v>Posgrado</v>
      </c>
      <c r="L606" s="98" t="s">
        <v>393</v>
      </c>
    </row>
    <row r="607" spans="3:12" ht="15.75" thickBot="1">
      <c r="C607" s="173" t="s">
        <v>59</v>
      </c>
      <c r="D607" s="162"/>
      <c r="E607" s="132">
        <v>0</v>
      </c>
      <c r="F607" s="105">
        <f>IF(E605&lt;6,"",((E605-6)/12)*(G605/E605))</f>
        <v>0</v>
      </c>
      <c r="G607" s="105">
        <f>F607</f>
        <v>0</v>
      </c>
      <c r="H607" s="162"/>
      <c r="I607" s="106" t="s">
        <v>518</v>
      </c>
      <c r="J607" s="124" t="str">
        <f>VLOOKUP(I607,Presupuesto!$B$11:$C$565,2,0)</f>
        <v>DECIMOCUARTO MES</v>
      </c>
      <c r="K607" s="106" t="str">
        <f t="shared" si="18"/>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45"/>
      <c r="E613" s="93"/>
      <c r="F613" s="93"/>
      <c r="G613" s="93"/>
      <c r="H613" s="76"/>
      <c r="I613" s="76"/>
      <c r="J613" s="76"/>
      <c r="K613" s="153"/>
    </row>
    <row r="614" spans="3:12" ht="18.75">
      <c r="C614" s="209"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481</v>
      </c>
      <c r="D617" s="199"/>
      <c r="E617" s="152">
        <v>12</v>
      </c>
      <c r="F617" s="291">
        <f>HLOOKUP($C617,$BZ$2:$CM$3,2,0)</f>
        <v>43674.39</v>
      </c>
      <c r="G617" s="113">
        <f>D617*E617*F617</f>
        <v>0</v>
      </c>
      <c r="H617" s="166"/>
      <c r="I617" s="114" t="s">
        <v>495</v>
      </c>
      <c r="J617" s="114" t="str">
        <f>VLOOKUP(I617,Presupuesto!$B$11:$C$565,2,0)</f>
        <v>SUELDOS Y SALARIOS PERMANENTES</v>
      </c>
      <c r="K617" s="217" t="s">
        <v>1453</v>
      </c>
      <c r="L617" s="98" t="s">
        <v>393</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19">$K$617</f>
        <v>Posgrado</v>
      </c>
      <c r="L618" s="98" t="s">
        <v>411</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19"/>
        <v>Posgrado</v>
      </c>
      <c r="L619" s="98" t="s">
        <v>394</v>
      </c>
    </row>
    <row r="620" spans="3:12" ht="15.75" thickBot="1">
      <c r="C620" s="137" t="s">
        <v>482</v>
      </c>
      <c r="D620" s="199"/>
      <c r="E620" s="152">
        <v>12</v>
      </c>
      <c r="F620" s="291">
        <f>HLOOKUP($C620,$BZ$2:$CM$3,2,0)</f>
        <v>39703.99</v>
      </c>
      <c r="G620" s="113">
        <f>D620*E620*F620</f>
        <v>0</v>
      </c>
      <c r="H620" s="166"/>
      <c r="I620" s="114" t="s">
        <v>495</v>
      </c>
      <c r="J620" s="114" t="str">
        <f>VLOOKUP(I620,Presupuesto!$B$11:$C$565,2,0)</f>
        <v>SUELDOS Y SALARIOS PERMANENTES</v>
      </c>
      <c r="K620" s="98" t="str">
        <f t="shared" si="19"/>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19"/>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19"/>
        <v>Posgrado</v>
      </c>
      <c r="L622" s="98" t="s">
        <v>394</v>
      </c>
    </row>
    <row r="623" spans="3:12" ht="15.75" thickBot="1">
      <c r="C623" s="137" t="s">
        <v>483</v>
      </c>
      <c r="D623" s="199"/>
      <c r="E623" s="152">
        <v>12</v>
      </c>
      <c r="F623" s="291">
        <f>HLOOKUP($C623,$BZ$2:$CM$3,2,0)</f>
        <v>35733.589999999997</v>
      </c>
      <c r="G623" s="113">
        <f>D623*E623*F623</f>
        <v>0</v>
      </c>
      <c r="H623" s="166"/>
      <c r="I623" s="114" t="s">
        <v>495</v>
      </c>
      <c r="J623" s="114" t="str">
        <f>VLOOKUP(I623,Presupuesto!$B$11:$C$565,2,0)</f>
        <v>SUELDOS Y SALARIOS PERMANENTES</v>
      </c>
      <c r="K623" s="98" t="str">
        <f t="shared" si="19"/>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19"/>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19"/>
        <v>Posgrado</v>
      </c>
      <c r="L625" s="98" t="s">
        <v>394</v>
      </c>
    </row>
    <row r="626" spans="3:12" ht="15.75" thickBot="1">
      <c r="C626" s="137" t="s">
        <v>484</v>
      </c>
      <c r="D626" s="199"/>
      <c r="E626" s="152">
        <v>12</v>
      </c>
      <c r="F626" s="291">
        <f>HLOOKUP($C626,$BZ$2:$CM$3,2,0)</f>
        <v>31763.19</v>
      </c>
      <c r="G626" s="113">
        <f>D626*E626*F626</f>
        <v>0</v>
      </c>
      <c r="H626" s="166"/>
      <c r="I626" s="114" t="s">
        <v>495</v>
      </c>
      <c r="J626" s="114" t="str">
        <f>VLOOKUP(I626,Presupuesto!$B$11:$C$565,2,0)</f>
        <v>SUELDOS Y SALARIOS PERMANENTES</v>
      </c>
      <c r="K626" s="98" t="str">
        <f t="shared" si="19"/>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19"/>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19"/>
        <v>Posgrado</v>
      </c>
      <c r="L628" s="98" t="s">
        <v>394</v>
      </c>
    </row>
    <row r="629" spans="3:12" ht="15.75" thickBot="1">
      <c r="C629" s="137" t="s">
        <v>485</v>
      </c>
      <c r="D629" s="199"/>
      <c r="E629" s="152">
        <v>12</v>
      </c>
      <c r="F629" s="291">
        <f>HLOOKUP($C629,$BZ$2:$CM$3,2,0)</f>
        <v>29777.99</v>
      </c>
      <c r="G629" s="113">
        <f>D629*E629*F629</f>
        <v>0</v>
      </c>
      <c r="H629" s="166"/>
      <c r="I629" s="114" t="s">
        <v>495</v>
      </c>
      <c r="J629" s="114" t="str">
        <f>VLOOKUP(I629,Presupuesto!$B$11:$C$565,2,0)</f>
        <v>SUELDOS Y SALARIOS PERMANENTES</v>
      </c>
      <c r="K629" s="98" t="str">
        <f t="shared" si="19"/>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19"/>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19"/>
        <v>Posgrado</v>
      </c>
      <c r="L631" s="98" t="s">
        <v>394</v>
      </c>
    </row>
    <row r="632" spans="3:12" ht="15.75" thickBot="1">
      <c r="C632" s="137" t="s">
        <v>486</v>
      </c>
      <c r="D632" s="199"/>
      <c r="E632" s="152">
        <v>12</v>
      </c>
      <c r="F632" s="291">
        <f>HLOOKUP($C632,$BZ$2:$CM$3,2,0)</f>
        <v>27792.79</v>
      </c>
      <c r="G632" s="113">
        <f>D632*E632*F632</f>
        <v>0</v>
      </c>
      <c r="H632" s="166"/>
      <c r="I632" s="114" t="s">
        <v>495</v>
      </c>
      <c r="J632" s="114" t="str">
        <f>VLOOKUP(I632,Presupuesto!$B$11:$C$565,2,0)</f>
        <v>SUELDOS Y SALARIOS PERMANENTES</v>
      </c>
      <c r="K632" s="98" t="str">
        <f t="shared" si="19"/>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19"/>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19"/>
        <v>Posgrado</v>
      </c>
      <c r="L634" s="98" t="s">
        <v>394</v>
      </c>
    </row>
    <row r="635" spans="3:12" ht="15.75" thickBot="1">
      <c r="C635" s="137" t="s">
        <v>487</v>
      </c>
      <c r="D635" s="199"/>
      <c r="E635" s="152">
        <v>12</v>
      </c>
      <c r="F635" s="291">
        <f>HLOOKUP($C635,$BZ$2:$CM$3,2,0)</f>
        <v>18859.39</v>
      </c>
      <c r="G635" s="113">
        <f>D635*E635*F635</f>
        <v>0</v>
      </c>
      <c r="H635" s="166"/>
      <c r="I635" s="114" t="s">
        <v>495</v>
      </c>
      <c r="J635" s="114" t="str">
        <f>VLOOKUP(I635,Presupuesto!$B$11:$C$565,2,0)</f>
        <v>SUELDOS Y SALARIOS PERMANENTES</v>
      </c>
      <c r="K635" s="98" t="str">
        <f t="shared" si="19"/>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19"/>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19"/>
        <v>Posgrado</v>
      </c>
      <c r="L637" s="98" t="s">
        <v>394</v>
      </c>
    </row>
    <row r="638" spans="3:12" ht="15.75" thickBot="1">
      <c r="C638" s="137" t="s">
        <v>488</v>
      </c>
      <c r="D638" s="199"/>
      <c r="E638" s="152">
        <v>12</v>
      </c>
      <c r="F638" s="291">
        <f>HLOOKUP($C638,$BZ$2:$CM$3,2,0)</f>
        <v>17866.8</v>
      </c>
      <c r="G638" s="113">
        <f>D638*E638*F638</f>
        <v>0</v>
      </c>
      <c r="H638" s="166"/>
      <c r="I638" s="114" t="s">
        <v>495</v>
      </c>
      <c r="J638" s="114" t="str">
        <f>VLOOKUP(I638,Presupuesto!$B$11:$C$565,2,0)</f>
        <v>SUELDOS Y SALARIOS PERMANENTES</v>
      </c>
      <c r="K638" s="98" t="str">
        <f t="shared" si="19"/>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19"/>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19"/>
        <v>Posgrado</v>
      </c>
      <c r="L640" s="98" t="s">
        <v>394</v>
      </c>
    </row>
    <row r="641" spans="3:12" ht="15.75" thickBot="1">
      <c r="C641" s="137" t="s">
        <v>489</v>
      </c>
      <c r="D641" s="199"/>
      <c r="E641" s="152">
        <v>12</v>
      </c>
      <c r="F641" s="291">
        <f>HLOOKUP($C641,$BZ$2:$CM$3,2,0)</f>
        <v>13896.4</v>
      </c>
      <c r="G641" s="113">
        <f>D641*E641*F641</f>
        <v>0</v>
      </c>
      <c r="H641" s="166"/>
      <c r="I641" s="114" t="s">
        <v>495</v>
      </c>
      <c r="J641" s="114" t="str">
        <f>VLOOKUP(I641,Presupuesto!$B$11:$C$565,2,0)</f>
        <v>SUELDOS Y SALARIOS PERMANENTES</v>
      </c>
      <c r="K641" s="98" t="str">
        <f t="shared" si="19"/>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19"/>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19"/>
        <v>Posgrado</v>
      </c>
      <c r="L643" s="98" t="s">
        <v>394</v>
      </c>
    </row>
    <row r="644" spans="3:12" ht="15.75" thickBot="1">
      <c r="C644" s="137" t="s">
        <v>490</v>
      </c>
      <c r="D644" s="199"/>
      <c r="E644" s="152">
        <v>12</v>
      </c>
      <c r="F644" s="291">
        <f>HLOOKUP($C644,$BZ$2:$CM$3,2,0)</f>
        <v>15004.09</v>
      </c>
      <c r="G644" s="113">
        <f>D644*E644*F644</f>
        <v>0</v>
      </c>
      <c r="H644" s="166"/>
      <c r="I644" s="114" t="s">
        <v>495</v>
      </c>
      <c r="J644" s="114" t="str">
        <f>VLOOKUP(I644,Presupuesto!$B$11:$C$565,2,0)</f>
        <v>SUELDOS Y SALARIOS PERMANENTES</v>
      </c>
      <c r="K644" s="98" t="str">
        <f t="shared" si="19"/>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19"/>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19"/>
        <v>Posgrado</v>
      </c>
      <c r="L646" s="98" t="s">
        <v>394</v>
      </c>
    </row>
    <row r="647" spans="3:12" ht="15.75" thickBot="1">
      <c r="C647" s="137" t="s">
        <v>491</v>
      </c>
      <c r="D647" s="199"/>
      <c r="E647" s="152">
        <v>12</v>
      </c>
      <c r="F647" s="291">
        <f>HLOOKUP($C647,$BZ$2:$CM$3,2,0)</f>
        <v>13238.9</v>
      </c>
      <c r="G647" s="113">
        <f>D647*E647*F647</f>
        <v>0</v>
      </c>
      <c r="H647" s="166"/>
      <c r="I647" s="114" t="s">
        <v>495</v>
      </c>
      <c r="J647" s="114" t="str">
        <f>VLOOKUP(I647,Presupuesto!$B$11:$C$565,2,0)</f>
        <v>SUELDOS Y SALARIOS PERMANENTES</v>
      </c>
      <c r="K647" s="98" t="str">
        <f t="shared" si="19"/>
        <v>Posgrado</v>
      </c>
      <c r="L647" s="98" t="s">
        <v>394</v>
      </c>
    </row>
    <row r="648" spans="3:12">
      <c r="C648" s="171" t="s">
        <v>58</v>
      </c>
      <c r="D648" s="163"/>
      <c r="E648" s="154">
        <v>0</v>
      </c>
      <c r="F648" s="100">
        <f>IF(E647=0,"",(G647/E647)/12*E647)</f>
        <v>0</v>
      </c>
      <c r="G648" s="97">
        <f>F648</f>
        <v>0</v>
      </c>
      <c r="H648" s="164"/>
      <c r="I648" s="116" t="s">
        <v>515</v>
      </c>
      <c r="J648" s="116" t="str">
        <f>VLOOKUP(I648,Presupuesto!$B$11:$C$565,2,0)</f>
        <v>AGUINALDO Y DECIMO CUARTO MES</v>
      </c>
      <c r="K648" s="98" t="str">
        <f t="shared" si="19"/>
        <v>Posgrado</v>
      </c>
      <c r="L648" s="98" t="s">
        <v>394</v>
      </c>
    </row>
    <row r="649" spans="3:12" ht="15.75" thickBot="1">
      <c r="C649" s="172" t="s">
        <v>59</v>
      </c>
      <c r="D649" s="163"/>
      <c r="E649" s="154">
        <v>0</v>
      </c>
      <c r="F649" s="117">
        <f>IF(E647&lt;6,"",((E647-6)/12)*(G647/E647))</f>
        <v>0</v>
      </c>
      <c r="G649" s="97">
        <f>F649</f>
        <v>0</v>
      </c>
      <c r="H649" s="164"/>
      <c r="I649" s="101" t="s">
        <v>518</v>
      </c>
      <c r="J649" s="101" t="str">
        <f>VLOOKUP(I649,Presupuesto!$B$11:$C$565,2,0)</f>
        <v>DECIMOCUARTO MES</v>
      </c>
      <c r="K649" s="98" t="str">
        <f t="shared" si="19"/>
        <v>Posgrado</v>
      </c>
      <c r="L649" s="98" t="s">
        <v>394</v>
      </c>
    </row>
    <row r="650" spans="3:12" ht="15.75" thickBot="1">
      <c r="C650" s="137" t="s">
        <v>492</v>
      </c>
      <c r="D650" s="199"/>
      <c r="E650" s="152">
        <v>12</v>
      </c>
      <c r="F650" s="291">
        <f>HLOOKUP($C650,$BZ$2:$CM$3,2,0)</f>
        <v>12356.31</v>
      </c>
      <c r="G650" s="113">
        <f>D650*E650*F650</f>
        <v>0</v>
      </c>
      <c r="H650" s="166"/>
      <c r="I650" s="114" t="s">
        <v>495</v>
      </c>
      <c r="J650" s="114" t="str">
        <f>VLOOKUP(I650,Presupuesto!$B$11:$C$565,2,0)</f>
        <v>SUELDOS Y SALARIOS PERMANENTES</v>
      </c>
      <c r="K650" s="98" t="str">
        <f t="shared" ref="K650:K667" si="20">$K$617</f>
        <v>Posgrado</v>
      </c>
      <c r="L650" s="98" t="s">
        <v>394</v>
      </c>
    </row>
    <row r="651" spans="3:12">
      <c r="C651" s="171" t="s">
        <v>58</v>
      </c>
      <c r="D651" s="163"/>
      <c r="E651" s="154">
        <v>0</v>
      </c>
      <c r="F651" s="100">
        <f>IF(E650=0,"",(G650/E650)/12*E650)</f>
        <v>0</v>
      </c>
      <c r="G651" s="97">
        <f>F651</f>
        <v>0</v>
      </c>
      <c r="H651" s="164"/>
      <c r="I651" s="116" t="s">
        <v>515</v>
      </c>
      <c r="J651" s="116" t="str">
        <f>VLOOKUP(I651,Presupuesto!$B$11:$C$565,2,0)</f>
        <v>AGUINALDO Y DECIMO CUARTO MES</v>
      </c>
      <c r="K651" s="98" t="str">
        <f t="shared" si="20"/>
        <v>Posgrado</v>
      </c>
      <c r="L651" s="98" t="s">
        <v>394</v>
      </c>
    </row>
    <row r="652" spans="3:12" ht="15.75" thickBot="1">
      <c r="C652" s="172" t="s">
        <v>59</v>
      </c>
      <c r="D652" s="163"/>
      <c r="E652" s="154">
        <v>0</v>
      </c>
      <c r="F652" s="117">
        <f>IF(E650&lt;6,"",((E650-6)/12)*(G650/E650))</f>
        <v>0</v>
      </c>
      <c r="G652" s="97">
        <f>F652</f>
        <v>0</v>
      </c>
      <c r="H652" s="164"/>
      <c r="I652" s="101" t="s">
        <v>518</v>
      </c>
      <c r="J652" s="101" t="str">
        <f>VLOOKUP(I652,Presupuesto!$B$11:$C$565,2,0)</f>
        <v>DECIMOCUARTO MES</v>
      </c>
      <c r="K652" s="98" t="str">
        <f t="shared" si="20"/>
        <v>Posgrado</v>
      </c>
      <c r="L652" s="98" t="s">
        <v>394</v>
      </c>
    </row>
    <row r="653" spans="3:12" ht="15.75" thickBot="1">
      <c r="C653" s="137" t="s">
        <v>493</v>
      </c>
      <c r="D653" s="199"/>
      <c r="E653" s="152">
        <v>12</v>
      </c>
      <c r="F653" s="291">
        <f>HLOOKUP($C653,$BZ$2:$CM$3,2,0)</f>
        <v>463.22</v>
      </c>
      <c r="G653" s="113">
        <f>D653*E653*F653</f>
        <v>0</v>
      </c>
      <c r="H653" s="166"/>
      <c r="I653" s="114" t="s">
        <v>495</v>
      </c>
      <c r="J653" s="114" t="str">
        <f>VLOOKUP(I653,Presupuesto!$B$11:$C$565,2,0)</f>
        <v>SUELDOS Y SALARIOS PERMANENTES</v>
      </c>
      <c r="K653" s="98" t="str">
        <f t="shared" si="20"/>
        <v>Posgrado</v>
      </c>
      <c r="L653" s="98" t="s">
        <v>394</v>
      </c>
    </row>
    <row r="654" spans="3:12">
      <c r="C654" s="171" t="s">
        <v>58</v>
      </c>
      <c r="D654" s="163"/>
      <c r="E654" s="154">
        <v>0</v>
      </c>
      <c r="F654" s="100">
        <f>IF(E653=0,"",(G653/E653)/12*E653)</f>
        <v>0</v>
      </c>
      <c r="G654" s="97">
        <f>F654</f>
        <v>0</v>
      </c>
      <c r="H654" s="164"/>
      <c r="I654" s="116" t="s">
        <v>515</v>
      </c>
      <c r="J654" s="116" t="str">
        <f>VLOOKUP(I654,Presupuesto!$B$11:$C$565,2,0)</f>
        <v>AGUINALDO Y DECIMO CUARTO MES</v>
      </c>
      <c r="K654" s="98" t="str">
        <f t="shared" si="20"/>
        <v>Posgrado</v>
      </c>
      <c r="L654" s="98" t="s">
        <v>394</v>
      </c>
    </row>
    <row r="655" spans="3:12" ht="15.75" thickBot="1">
      <c r="C655" s="172" t="s">
        <v>59</v>
      </c>
      <c r="D655" s="163"/>
      <c r="E655" s="154">
        <v>0</v>
      </c>
      <c r="F655" s="117">
        <f>IF(E653&lt;6,"",((E653-6)/12)*(G653/E653))</f>
        <v>0</v>
      </c>
      <c r="G655" s="97">
        <f>F655</f>
        <v>0</v>
      </c>
      <c r="H655" s="164"/>
      <c r="I655" s="101" t="s">
        <v>518</v>
      </c>
      <c r="J655" s="101" t="str">
        <f>VLOOKUP(I655,Presupuesto!$B$11:$C$565,2,0)</f>
        <v>DECIMOCUARTO MES</v>
      </c>
      <c r="K655" s="98" t="str">
        <f t="shared" si="20"/>
        <v>Posgrado</v>
      </c>
      <c r="L655" s="98" t="s">
        <v>394</v>
      </c>
    </row>
    <row r="656" spans="3:12" ht="15.75" thickBot="1">
      <c r="C656" s="137" t="s">
        <v>494</v>
      </c>
      <c r="D656" s="199"/>
      <c r="E656" s="152">
        <v>12</v>
      </c>
      <c r="F656" s="291">
        <f>HLOOKUP($C656,$BZ$2:$CM$3,2,0)</f>
        <v>2007.3</v>
      </c>
      <c r="G656" s="113">
        <f>D656*E656*F656</f>
        <v>0</v>
      </c>
      <c r="H656" s="166"/>
      <c r="I656" s="114" t="s">
        <v>495</v>
      </c>
      <c r="J656" s="114" t="str">
        <f>VLOOKUP(I656,Presupuesto!$B$11:$C$565,2,0)</f>
        <v>SUELDOS Y SALARIOS PERMANENTES</v>
      </c>
      <c r="K656" s="98" t="str">
        <f t="shared" si="20"/>
        <v>Posgrado</v>
      </c>
      <c r="L656" s="98" t="s">
        <v>394</v>
      </c>
    </row>
    <row r="657" spans="3:12">
      <c r="C657" s="171" t="s">
        <v>58</v>
      </c>
      <c r="D657" s="163"/>
      <c r="E657" s="154">
        <v>0</v>
      </c>
      <c r="F657" s="100">
        <f>IF(E656=0,"",(G656/E656)/12*E656)</f>
        <v>0</v>
      </c>
      <c r="G657" s="97">
        <f>F657</f>
        <v>0</v>
      </c>
      <c r="H657" s="164"/>
      <c r="I657" s="116" t="s">
        <v>515</v>
      </c>
      <c r="J657" s="116" t="str">
        <f>VLOOKUP(I657,Presupuesto!$B$11:$C$565,2,0)</f>
        <v>AGUINALDO Y DECIMO CUARTO MES</v>
      </c>
      <c r="K657" s="98" t="str">
        <f t="shared" si="20"/>
        <v>Posgrado</v>
      </c>
      <c r="L657" s="98" t="s">
        <v>394</v>
      </c>
    </row>
    <row r="658" spans="3:12" ht="15.75" thickBot="1">
      <c r="C658" s="172" t="s">
        <v>59</v>
      </c>
      <c r="D658" s="163"/>
      <c r="E658" s="154">
        <v>0</v>
      </c>
      <c r="F658" s="117">
        <f>IF(E656&lt;6,"",((E656-6)/12)*(G656/E656))</f>
        <v>0</v>
      </c>
      <c r="G658" s="97">
        <f>F658</f>
        <v>0</v>
      </c>
      <c r="H658" s="164"/>
      <c r="I658" s="101" t="s">
        <v>518</v>
      </c>
      <c r="J658" s="101" t="str">
        <f>VLOOKUP(I658,Presupuesto!$B$11:$C$565,2,0)</f>
        <v>DECIMOCUARTO MES</v>
      </c>
      <c r="K658" s="98" t="str">
        <f t="shared" si="20"/>
        <v>Posgrado</v>
      </c>
      <c r="L658" s="98" t="s">
        <v>394</v>
      </c>
    </row>
    <row r="659" spans="3:12" ht="15.75" thickBot="1">
      <c r="C659" s="140" t="s">
        <v>83</v>
      </c>
      <c r="D659" s="199"/>
      <c r="E659" s="152">
        <v>12</v>
      </c>
      <c r="F659" s="139">
        <v>30000</v>
      </c>
      <c r="G659" s="113">
        <f>D659*E659*F659</f>
        <v>0</v>
      </c>
      <c r="H659" s="166"/>
      <c r="I659" s="114" t="s">
        <v>563</v>
      </c>
      <c r="J659" s="114" t="str">
        <f>VLOOKUP(I659,Presupuesto!$B$11:$C$565,2,0)</f>
        <v>CONTRATOS ESPECIALES</v>
      </c>
      <c r="K659" s="98" t="str">
        <f t="shared" si="20"/>
        <v>Posgrado</v>
      </c>
      <c r="L659" s="98" t="s">
        <v>394</v>
      </c>
    </row>
    <row r="660" spans="3:12">
      <c r="C660" s="171" t="s">
        <v>58</v>
      </c>
      <c r="D660" s="163"/>
      <c r="E660" s="154">
        <v>0</v>
      </c>
      <c r="F660" s="117">
        <f>IF(E659=0,"",(G659/E659)/12*E659)</f>
        <v>0</v>
      </c>
      <c r="G660" s="97">
        <f>F660</f>
        <v>0</v>
      </c>
      <c r="H660" s="164"/>
      <c r="I660" s="101" t="s">
        <v>563</v>
      </c>
      <c r="J660" s="101" t="str">
        <f>VLOOKUP(I660,Presupuesto!$B$11:$C$565,2,0)</f>
        <v>CONTRATOS ESPECIALES</v>
      </c>
      <c r="K660" s="98" t="str">
        <f t="shared" si="20"/>
        <v>Posgrado</v>
      </c>
      <c r="L660" s="98" t="s">
        <v>393</v>
      </c>
    </row>
    <row r="661" spans="3:12" ht="15.75" thickBot="1">
      <c r="C661" s="172" t="s">
        <v>59</v>
      </c>
      <c r="D661" s="163"/>
      <c r="E661" s="154">
        <v>0</v>
      </c>
      <c r="F661" s="100">
        <f>IF(E659&lt;6,"",((E659-6)/12)*(G659/E659))</f>
        <v>0</v>
      </c>
      <c r="G661" s="97">
        <f>F661</f>
        <v>0</v>
      </c>
      <c r="H661" s="164"/>
      <c r="I661" s="101" t="s">
        <v>563</v>
      </c>
      <c r="J661" s="101" t="str">
        <f>VLOOKUP(I661,Presupuesto!$B$11:$C$565,2,0)</f>
        <v>CONTRATOS ESPECIALES</v>
      </c>
      <c r="K661" s="98" t="str">
        <f t="shared" si="20"/>
        <v>Posgrado</v>
      </c>
      <c r="L661" s="98" t="s">
        <v>398</v>
      </c>
    </row>
    <row r="662" spans="3:12" ht="15.75"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0"/>
        <v>Posgrado</v>
      </c>
      <c r="L662" s="98" t="s">
        <v>393</v>
      </c>
    </row>
    <row r="663" spans="3:12">
      <c r="C663" s="171" t="s">
        <v>58</v>
      </c>
      <c r="D663" s="163"/>
      <c r="E663" s="154">
        <v>0</v>
      </c>
      <c r="F663" s="100">
        <v>0</v>
      </c>
      <c r="G663" s="97">
        <f>F663</f>
        <v>0</v>
      </c>
      <c r="H663" s="164"/>
      <c r="I663" s="101" t="s">
        <v>704</v>
      </c>
      <c r="J663" s="101" t="str">
        <f>VLOOKUP(I663,Presupuesto!$B$11:$C$565,2,0)</f>
        <v>OTROS SERVICIOS TECNICOS Y PROFESIONALES</v>
      </c>
      <c r="K663" s="98" t="str">
        <f t="shared" si="20"/>
        <v>Posgrado</v>
      </c>
      <c r="L663" s="98" t="s">
        <v>393</v>
      </c>
    </row>
    <row r="664" spans="3:12" ht="15.75" thickBot="1">
      <c r="C664" s="172" t="s">
        <v>59</v>
      </c>
      <c r="D664" s="163"/>
      <c r="E664" s="154">
        <v>0</v>
      </c>
      <c r="F664" s="100">
        <v>0</v>
      </c>
      <c r="G664" s="97">
        <f>F664</f>
        <v>0</v>
      </c>
      <c r="H664" s="164"/>
      <c r="I664" s="101" t="s">
        <v>704</v>
      </c>
      <c r="J664" s="101" t="str">
        <f>VLOOKUP(I664,Presupuesto!$B$11:$C$565,2,0)</f>
        <v>OTROS SERVICIOS TECNICOS Y PROFESIONALES</v>
      </c>
      <c r="K664" s="98" t="str">
        <f t="shared" si="20"/>
        <v>Posgrado</v>
      </c>
      <c r="L664" s="98" t="s">
        <v>393</v>
      </c>
    </row>
    <row r="665" spans="3:12" ht="15.75" thickBot="1">
      <c r="C665" s="140" t="s">
        <v>61</v>
      </c>
      <c r="D665" s="199"/>
      <c r="E665" s="152">
        <v>12</v>
      </c>
      <c r="F665" s="118">
        <v>30000</v>
      </c>
      <c r="G665" s="113">
        <f>D665*E665*F665</f>
        <v>0</v>
      </c>
      <c r="H665" s="166"/>
      <c r="I665" s="114" t="s">
        <v>495</v>
      </c>
      <c r="J665" s="114" t="str">
        <f>VLOOKUP(I665,Presupuesto!$B$11:$C$565,2,0)</f>
        <v>SUELDOS Y SALARIOS PERMANENTES</v>
      </c>
      <c r="K665" s="98" t="str">
        <f t="shared" si="20"/>
        <v>Posgrado</v>
      </c>
      <c r="L665" s="98" t="s">
        <v>393</v>
      </c>
    </row>
    <row r="666" spans="3:12">
      <c r="C666" s="171" t="s">
        <v>58</v>
      </c>
      <c r="D666" s="169"/>
      <c r="E666" s="131">
        <v>0</v>
      </c>
      <c r="F666" s="119">
        <f>IF(E665=0,"",(G665/E665)/12*E665)</f>
        <v>0</v>
      </c>
      <c r="G666" s="120">
        <f>F666</f>
        <v>0</v>
      </c>
      <c r="H666" s="164"/>
      <c r="I666" s="101" t="s">
        <v>515</v>
      </c>
      <c r="J666" s="101" t="str">
        <f>VLOOKUP(I666,Presupuesto!$B$11:$C$565,2,0)</f>
        <v>AGUINALDO Y DECIMO CUARTO MES</v>
      </c>
      <c r="K666" s="98" t="str">
        <f t="shared" si="20"/>
        <v>Posgrado</v>
      </c>
      <c r="L666" s="98" t="s">
        <v>393</v>
      </c>
    </row>
    <row r="667" spans="3:12" ht="15.75" thickBot="1">
      <c r="C667" s="173" t="s">
        <v>59</v>
      </c>
      <c r="D667" s="162"/>
      <c r="E667" s="132">
        <v>0</v>
      </c>
      <c r="F667" s="105">
        <f>IF(E665&lt;6,"",((E665-6)/12)*(G665/E665))</f>
        <v>0</v>
      </c>
      <c r="G667" s="105">
        <f>F667</f>
        <v>0</v>
      </c>
      <c r="H667" s="162"/>
      <c r="I667" s="106" t="s">
        <v>518</v>
      </c>
      <c r="J667" s="124" t="str">
        <f>VLOOKUP(I667,Presupuesto!$B$11:$C$565,2,0)</f>
        <v>DECIMOCUARTO MES</v>
      </c>
      <c r="K667" s="106" t="str">
        <f t="shared" si="20"/>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45"/>
      <c r="E673" s="93"/>
      <c r="F673" s="93"/>
      <c r="G673" s="93"/>
      <c r="H673" s="76"/>
      <c r="I673" s="76"/>
      <c r="J673" s="76"/>
      <c r="K673" s="153"/>
    </row>
    <row r="674" spans="3:12" ht="18.75">
      <c r="C674" s="209"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481</v>
      </c>
      <c r="D677" s="199"/>
      <c r="E677" s="152">
        <v>12</v>
      </c>
      <c r="F677" s="291">
        <f>HLOOKUP($C677,$BZ$2:$CM$3,2,0)</f>
        <v>43674.39</v>
      </c>
      <c r="G677" s="113">
        <f>D677*E677*F677</f>
        <v>0</v>
      </c>
      <c r="H677" s="166"/>
      <c r="I677" s="114" t="s">
        <v>495</v>
      </c>
      <c r="J677" s="114" t="str">
        <f>VLOOKUP(I677,Presupuesto!$B$11:$C$565,2,0)</f>
        <v>SUELDOS Y SALARIOS PERMANENTES</v>
      </c>
      <c r="K677" s="217" t="s">
        <v>1453</v>
      </c>
      <c r="L677" s="98" t="s">
        <v>393</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1">$K$677</f>
        <v>Posgrado</v>
      </c>
      <c r="L678" s="98" t="s">
        <v>411</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1"/>
        <v>Posgrado</v>
      </c>
      <c r="L679" s="98" t="s">
        <v>394</v>
      </c>
    </row>
    <row r="680" spans="3:12" ht="15.75" thickBot="1">
      <c r="C680" s="137" t="s">
        <v>482</v>
      </c>
      <c r="D680" s="199"/>
      <c r="E680" s="152">
        <v>12</v>
      </c>
      <c r="F680" s="291">
        <f>HLOOKUP($C680,$BZ$2:$CM$3,2,0)</f>
        <v>39703.99</v>
      </c>
      <c r="G680" s="113">
        <f>D680*E680*F680</f>
        <v>0</v>
      </c>
      <c r="H680" s="166"/>
      <c r="I680" s="114" t="s">
        <v>495</v>
      </c>
      <c r="J680" s="114" t="str">
        <f>VLOOKUP(I680,Presupuesto!$B$11:$C$565,2,0)</f>
        <v>SUELDOS Y SALARIOS PERMANENTES</v>
      </c>
      <c r="K680" s="98" t="str">
        <f t="shared" si="21"/>
        <v>Posgrado</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1"/>
        <v>Posgrado</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1"/>
        <v>Posgrado</v>
      </c>
      <c r="L682" s="98" t="s">
        <v>394</v>
      </c>
    </row>
    <row r="683" spans="3:12" ht="15.75" thickBot="1">
      <c r="C683" s="137" t="s">
        <v>483</v>
      </c>
      <c r="D683" s="199"/>
      <c r="E683" s="152">
        <v>12</v>
      </c>
      <c r="F683" s="291">
        <f>HLOOKUP($C683,$BZ$2:$CM$3,2,0)</f>
        <v>35733.589999999997</v>
      </c>
      <c r="G683" s="113">
        <f>D683*E683*F683</f>
        <v>0</v>
      </c>
      <c r="H683" s="166"/>
      <c r="I683" s="114" t="s">
        <v>495</v>
      </c>
      <c r="J683" s="114" t="str">
        <f>VLOOKUP(I683,Presupuesto!$B$11:$C$565,2,0)</f>
        <v>SUELDOS Y SALARIOS PERMANENTES</v>
      </c>
      <c r="K683" s="98" t="str">
        <f t="shared" si="21"/>
        <v>Posgrado</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1"/>
        <v>Posgrado</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1"/>
        <v>Posgrado</v>
      </c>
      <c r="L685" s="98" t="s">
        <v>394</v>
      </c>
    </row>
    <row r="686" spans="3:12" ht="15.75" thickBot="1">
      <c r="C686" s="137" t="s">
        <v>484</v>
      </c>
      <c r="D686" s="199"/>
      <c r="E686" s="152">
        <v>12</v>
      </c>
      <c r="F686" s="291">
        <f>HLOOKUP($C686,$BZ$2:$CM$3,2,0)</f>
        <v>31763.19</v>
      </c>
      <c r="G686" s="113">
        <f>D686*E686*F686</f>
        <v>0</v>
      </c>
      <c r="H686" s="166"/>
      <c r="I686" s="114" t="s">
        <v>495</v>
      </c>
      <c r="J686" s="114" t="str">
        <f>VLOOKUP(I686,Presupuesto!$B$11:$C$565,2,0)</f>
        <v>SUELDOS Y SALARIOS PERMANENTES</v>
      </c>
      <c r="K686" s="98" t="str">
        <f t="shared" si="21"/>
        <v>Posgrado</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1"/>
        <v>Posgrado</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1"/>
        <v>Posgrado</v>
      </c>
      <c r="L688" s="98" t="s">
        <v>394</v>
      </c>
    </row>
    <row r="689" spans="3:12" ht="15.75" thickBot="1">
      <c r="C689" s="137" t="s">
        <v>485</v>
      </c>
      <c r="D689" s="199"/>
      <c r="E689" s="152">
        <v>12</v>
      </c>
      <c r="F689" s="291">
        <f>HLOOKUP($C689,$BZ$2:$CM$3,2,0)</f>
        <v>29777.99</v>
      </c>
      <c r="G689" s="113">
        <f>D689*E689*F689</f>
        <v>0</v>
      </c>
      <c r="H689" s="166"/>
      <c r="I689" s="114" t="s">
        <v>495</v>
      </c>
      <c r="J689" s="114" t="str">
        <f>VLOOKUP(I689,Presupuesto!$B$11:$C$565,2,0)</f>
        <v>SUELDOS Y SALARIOS PERMANENTES</v>
      </c>
      <c r="K689" s="98" t="str">
        <f t="shared" si="21"/>
        <v>Posgrado</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1"/>
        <v>Posgrado</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1"/>
        <v>Posgrado</v>
      </c>
      <c r="L691" s="98" t="s">
        <v>394</v>
      </c>
    </row>
    <row r="692" spans="3:12" ht="15.75" thickBot="1">
      <c r="C692" s="137" t="s">
        <v>486</v>
      </c>
      <c r="D692" s="199"/>
      <c r="E692" s="152">
        <v>12</v>
      </c>
      <c r="F692" s="291">
        <f>HLOOKUP($C692,$BZ$2:$CM$3,2,0)</f>
        <v>27792.79</v>
      </c>
      <c r="G692" s="113">
        <f>D692*E692*F692</f>
        <v>0</v>
      </c>
      <c r="H692" s="166"/>
      <c r="I692" s="114" t="s">
        <v>495</v>
      </c>
      <c r="J692" s="114" t="str">
        <f>VLOOKUP(I692,Presupuesto!$B$11:$C$565,2,0)</f>
        <v>SUELDOS Y SALARIOS PERMANENTES</v>
      </c>
      <c r="K692" s="98" t="str">
        <f t="shared" si="21"/>
        <v>Posgrado</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1"/>
        <v>Posgrado</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1"/>
        <v>Posgrado</v>
      </c>
      <c r="L694" s="98" t="s">
        <v>394</v>
      </c>
    </row>
    <row r="695" spans="3:12" ht="15.75" thickBot="1">
      <c r="C695" s="137" t="s">
        <v>487</v>
      </c>
      <c r="D695" s="199"/>
      <c r="E695" s="152">
        <v>12</v>
      </c>
      <c r="F695" s="291">
        <f>HLOOKUP($C695,$BZ$2:$CM$3,2,0)</f>
        <v>18859.39</v>
      </c>
      <c r="G695" s="113">
        <f>D695*E695*F695</f>
        <v>0</v>
      </c>
      <c r="H695" s="166"/>
      <c r="I695" s="114" t="s">
        <v>495</v>
      </c>
      <c r="J695" s="114" t="str">
        <f>VLOOKUP(I695,Presupuesto!$B$11:$C$565,2,0)</f>
        <v>SUELDOS Y SALARIOS PERMANENTES</v>
      </c>
      <c r="K695" s="98" t="str">
        <f t="shared" si="21"/>
        <v>Posgrado</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1"/>
        <v>Posgrado</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1"/>
        <v>Posgrado</v>
      </c>
      <c r="L697" s="98" t="s">
        <v>394</v>
      </c>
    </row>
    <row r="698" spans="3:12" ht="15.75" thickBot="1">
      <c r="C698" s="137" t="s">
        <v>488</v>
      </c>
      <c r="D698" s="199"/>
      <c r="E698" s="152">
        <v>12</v>
      </c>
      <c r="F698" s="291">
        <f>HLOOKUP($C698,$BZ$2:$CM$3,2,0)</f>
        <v>17866.8</v>
      </c>
      <c r="G698" s="113">
        <f>D698*E698*F698</f>
        <v>0</v>
      </c>
      <c r="H698" s="166"/>
      <c r="I698" s="114" t="s">
        <v>495</v>
      </c>
      <c r="J698" s="114" t="str">
        <f>VLOOKUP(I698,Presupuesto!$B$11:$C$565,2,0)</f>
        <v>SUELDOS Y SALARIOS PERMANENTES</v>
      </c>
      <c r="K698" s="98" t="str">
        <f t="shared" si="21"/>
        <v>Posgrado</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1"/>
        <v>Posgrado</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1"/>
        <v>Posgrado</v>
      </c>
      <c r="L700" s="98" t="s">
        <v>394</v>
      </c>
    </row>
    <row r="701" spans="3:12" ht="15.75" thickBot="1">
      <c r="C701" s="137" t="s">
        <v>489</v>
      </c>
      <c r="D701" s="199"/>
      <c r="E701" s="152">
        <v>12</v>
      </c>
      <c r="F701" s="291">
        <f>HLOOKUP($C701,$BZ$2:$CM$3,2,0)</f>
        <v>13896.4</v>
      </c>
      <c r="G701" s="113">
        <f>D701*E701*F701</f>
        <v>0</v>
      </c>
      <c r="H701" s="166"/>
      <c r="I701" s="114" t="s">
        <v>495</v>
      </c>
      <c r="J701" s="114" t="str">
        <f>VLOOKUP(I701,Presupuesto!$B$11:$C$565,2,0)</f>
        <v>SUELDOS Y SALARIOS PERMANENTES</v>
      </c>
      <c r="K701" s="98" t="str">
        <f t="shared" si="21"/>
        <v>Posgrado</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1"/>
        <v>Posgrado</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1"/>
        <v>Posgrado</v>
      </c>
      <c r="L703" s="98" t="s">
        <v>394</v>
      </c>
    </row>
    <row r="704" spans="3:12" ht="15.75" thickBot="1">
      <c r="C704" s="137" t="s">
        <v>490</v>
      </c>
      <c r="D704" s="199"/>
      <c r="E704" s="152">
        <v>12</v>
      </c>
      <c r="F704" s="291">
        <f>HLOOKUP($C704,$BZ$2:$CM$3,2,0)</f>
        <v>15004.09</v>
      </c>
      <c r="G704" s="113">
        <f>D704*E704*F704</f>
        <v>0</v>
      </c>
      <c r="H704" s="166"/>
      <c r="I704" s="114" t="s">
        <v>495</v>
      </c>
      <c r="J704" s="114" t="str">
        <f>VLOOKUP(I704,Presupuesto!$B$11:$C$565,2,0)</f>
        <v>SUELDOS Y SALARIOS PERMANENTES</v>
      </c>
      <c r="K704" s="98" t="str">
        <f t="shared" si="21"/>
        <v>Posgrado</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1"/>
        <v>Posgrado</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1"/>
        <v>Posgrado</v>
      </c>
      <c r="L706" s="98" t="s">
        <v>394</v>
      </c>
    </row>
    <row r="707" spans="3:12" ht="15.75" thickBot="1">
      <c r="C707" s="137" t="s">
        <v>491</v>
      </c>
      <c r="D707" s="199"/>
      <c r="E707" s="152">
        <v>12</v>
      </c>
      <c r="F707" s="291">
        <f>HLOOKUP($C707,$BZ$2:$CM$3,2,0)</f>
        <v>13238.9</v>
      </c>
      <c r="G707" s="113">
        <f>D707*E707*F707</f>
        <v>0</v>
      </c>
      <c r="H707" s="166"/>
      <c r="I707" s="114" t="s">
        <v>495</v>
      </c>
      <c r="J707" s="114" t="str">
        <f>VLOOKUP(I707,Presupuesto!$B$11:$C$565,2,0)</f>
        <v>SUELDOS Y SALARIOS PERMANENTES</v>
      </c>
      <c r="K707" s="98" t="str">
        <f t="shared" si="21"/>
        <v>Posgrado</v>
      </c>
      <c r="L707" s="98" t="s">
        <v>394</v>
      </c>
    </row>
    <row r="708" spans="3:12">
      <c r="C708" s="171" t="s">
        <v>58</v>
      </c>
      <c r="D708" s="163"/>
      <c r="E708" s="154">
        <v>0</v>
      </c>
      <c r="F708" s="100">
        <f>IF(E707=0,"",(G707/E707)/12*E707)</f>
        <v>0</v>
      </c>
      <c r="G708" s="97">
        <f>F708</f>
        <v>0</v>
      </c>
      <c r="H708" s="164"/>
      <c r="I708" s="116" t="s">
        <v>515</v>
      </c>
      <c r="J708" s="116" t="str">
        <f>VLOOKUP(I708,Presupuesto!$B$11:$C$565,2,0)</f>
        <v>AGUINALDO Y DECIMO CUARTO MES</v>
      </c>
      <c r="K708" s="98" t="str">
        <f t="shared" si="21"/>
        <v>Posgrado</v>
      </c>
      <c r="L708" s="98" t="s">
        <v>394</v>
      </c>
    </row>
    <row r="709" spans="3:12" ht="15.75" thickBot="1">
      <c r="C709" s="172" t="s">
        <v>59</v>
      </c>
      <c r="D709" s="163"/>
      <c r="E709" s="154">
        <v>0</v>
      </c>
      <c r="F709" s="117">
        <f>IF(E707&lt;6,"",((E707-6)/12)*(G707/E707))</f>
        <v>0</v>
      </c>
      <c r="G709" s="97">
        <f>F709</f>
        <v>0</v>
      </c>
      <c r="H709" s="164"/>
      <c r="I709" s="101" t="s">
        <v>518</v>
      </c>
      <c r="J709" s="101" t="str">
        <f>VLOOKUP(I709,Presupuesto!$B$11:$C$565,2,0)</f>
        <v>DECIMOCUARTO MES</v>
      </c>
      <c r="K709" s="98" t="str">
        <f t="shared" si="21"/>
        <v>Posgrado</v>
      </c>
      <c r="L709" s="98" t="s">
        <v>394</v>
      </c>
    </row>
    <row r="710" spans="3:12" ht="15.75" thickBot="1">
      <c r="C710" s="137" t="s">
        <v>492</v>
      </c>
      <c r="D710" s="199"/>
      <c r="E710" s="152">
        <v>12</v>
      </c>
      <c r="F710" s="291">
        <f>HLOOKUP($C710,$BZ$2:$CM$3,2,0)</f>
        <v>12356.31</v>
      </c>
      <c r="G710" s="113">
        <f>D710*E710*F710</f>
        <v>0</v>
      </c>
      <c r="H710" s="166"/>
      <c r="I710" s="114" t="s">
        <v>495</v>
      </c>
      <c r="J710" s="114" t="str">
        <f>VLOOKUP(I710,Presupuesto!$B$11:$C$565,2,0)</f>
        <v>SUELDOS Y SALARIOS PERMANENTES</v>
      </c>
      <c r="K710" s="98" t="str">
        <f t="shared" ref="K710:K727" si="22">$K$677</f>
        <v>Posgrado</v>
      </c>
      <c r="L710" s="98" t="s">
        <v>394</v>
      </c>
    </row>
    <row r="711" spans="3:12">
      <c r="C711" s="171" t="s">
        <v>58</v>
      </c>
      <c r="D711" s="163"/>
      <c r="E711" s="154">
        <v>0</v>
      </c>
      <c r="F711" s="100">
        <f>IF(E710=0,"",(G710/E710)/12*E710)</f>
        <v>0</v>
      </c>
      <c r="G711" s="97">
        <f>F711</f>
        <v>0</v>
      </c>
      <c r="H711" s="164"/>
      <c r="I711" s="116" t="s">
        <v>515</v>
      </c>
      <c r="J711" s="116" t="str">
        <f>VLOOKUP(I711,Presupuesto!$B$11:$C$565,2,0)</f>
        <v>AGUINALDO Y DECIMO CUARTO MES</v>
      </c>
      <c r="K711" s="98" t="str">
        <f t="shared" si="22"/>
        <v>Posgrado</v>
      </c>
      <c r="L711" s="98" t="s">
        <v>394</v>
      </c>
    </row>
    <row r="712" spans="3:12" ht="15.75" thickBot="1">
      <c r="C712" s="172" t="s">
        <v>59</v>
      </c>
      <c r="D712" s="163"/>
      <c r="E712" s="154">
        <v>0</v>
      </c>
      <c r="F712" s="117">
        <f>IF(E710&lt;6,"",((E710-6)/12)*(G710/E710))</f>
        <v>0</v>
      </c>
      <c r="G712" s="97">
        <f>F712</f>
        <v>0</v>
      </c>
      <c r="H712" s="164"/>
      <c r="I712" s="101" t="s">
        <v>518</v>
      </c>
      <c r="J712" s="101" t="str">
        <f>VLOOKUP(I712,Presupuesto!$B$11:$C$565,2,0)</f>
        <v>DECIMOCUARTO MES</v>
      </c>
      <c r="K712" s="98" t="str">
        <f t="shared" si="22"/>
        <v>Posgrado</v>
      </c>
      <c r="L712" s="98" t="s">
        <v>394</v>
      </c>
    </row>
    <row r="713" spans="3:12" ht="15.75" thickBot="1">
      <c r="C713" s="137" t="s">
        <v>493</v>
      </c>
      <c r="D713" s="199"/>
      <c r="E713" s="152">
        <v>12</v>
      </c>
      <c r="F713" s="291">
        <f>HLOOKUP($C713,$BZ$2:$CM$3,2,0)</f>
        <v>463.22</v>
      </c>
      <c r="G713" s="113">
        <f>D713*E713*F713</f>
        <v>0</v>
      </c>
      <c r="H713" s="166"/>
      <c r="I713" s="114" t="s">
        <v>495</v>
      </c>
      <c r="J713" s="114" t="str">
        <f>VLOOKUP(I713,Presupuesto!$B$11:$C$565,2,0)</f>
        <v>SUELDOS Y SALARIOS PERMANENTES</v>
      </c>
      <c r="K713" s="98" t="str">
        <f t="shared" si="22"/>
        <v>Posgrado</v>
      </c>
      <c r="L713" s="98" t="s">
        <v>394</v>
      </c>
    </row>
    <row r="714" spans="3:12">
      <c r="C714" s="171" t="s">
        <v>58</v>
      </c>
      <c r="D714" s="163"/>
      <c r="E714" s="154">
        <v>0</v>
      </c>
      <c r="F714" s="100">
        <f>IF(E713=0,"",(G713/E713)/12*E713)</f>
        <v>0</v>
      </c>
      <c r="G714" s="97">
        <f>F714</f>
        <v>0</v>
      </c>
      <c r="H714" s="164"/>
      <c r="I714" s="116" t="s">
        <v>515</v>
      </c>
      <c r="J714" s="116" t="str">
        <f>VLOOKUP(I714,Presupuesto!$B$11:$C$565,2,0)</f>
        <v>AGUINALDO Y DECIMO CUARTO MES</v>
      </c>
      <c r="K714" s="98" t="str">
        <f t="shared" si="22"/>
        <v>Posgrado</v>
      </c>
      <c r="L714" s="98" t="s">
        <v>394</v>
      </c>
    </row>
    <row r="715" spans="3:12" ht="15.75" thickBot="1">
      <c r="C715" s="172" t="s">
        <v>59</v>
      </c>
      <c r="D715" s="163"/>
      <c r="E715" s="154">
        <v>0</v>
      </c>
      <c r="F715" s="117">
        <f>IF(E713&lt;6,"",((E713-6)/12)*(G713/E713))</f>
        <v>0</v>
      </c>
      <c r="G715" s="97">
        <f>F715</f>
        <v>0</v>
      </c>
      <c r="H715" s="164"/>
      <c r="I715" s="101" t="s">
        <v>518</v>
      </c>
      <c r="J715" s="101" t="str">
        <f>VLOOKUP(I715,Presupuesto!$B$11:$C$565,2,0)</f>
        <v>DECIMOCUARTO MES</v>
      </c>
      <c r="K715" s="98" t="str">
        <f t="shared" si="22"/>
        <v>Posgrado</v>
      </c>
      <c r="L715" s="98" t="s">
        <v>394</v>
      </c>
    </row>
    <row r="716" spans="3:12" ht="15.75" thickBot="1">
      <c r="C716" s="137" t="s">
        <v>494</v>
      </c>
      <c r="D716" s="199"/>
      <c r="E716" s="152">
        <v>12</v>
      </c>
      <c r="F716" s="291">
        <f>HLOOKUP($C716,$BZ$2:$CM$3,2,0)</f>
        <v>2007.3</v>
      </c>
      <c r="G716" s="113">
        <f>D716*E716*F716</f>
        <v>0</v>
      </c>
      <c r="H716" s="166"/>
      <c r="I716" s="114" t="s">
        <v>495</v>
      </c>
      <c r="J716" s="114" t="str">
        <f>VLOOKUP(I716,Presupuesto!$B$11:$C$565,2,0)</f>
        <v>SUELDOS Y SALARIOS PERMANENTES</v>
      </c>
      <c r="K716" s="98" t="str">
        <f t="shared" si="22"/>
        <v>Posgrado</v>
      </c>
      <c r="L716" s="98" t="s">
        <v>394</v>
      </c>
    </row>
    <row r="717" spans="3:12">
      <c r="C717" s="171" t="s">
        <v>58</v>
      </c>
      <c r="D717" s="163"/>
      <c r="E717" s="154">
        <v>0</v>
      </c>
      <c r="F717" s="100">
        <f>IF(E716=0,"",(G716/E716)/12*E716)</f>
        <v>0</v>
      </c>
      <c r="G717" s="97">
        <f>F717</f>
        <v>0</v>
      </c>
      <c r="H717" s="164"/>
      <c r="I717" s="116" t="s">
        <v>515</v>
      </c>
      <c r="J717" s="116" t="str">
        <f>VLOOKUP(I717,Presupuesto!$B$11:$C$565,2,0)</f>
        <v>AGUINALDO Y DECIMO CUARTO MES</v>
      </c>
      <c r="K717" s="98" t="str">
        <f t="shared" si="22"/>
        <v>Posgrado</v>
      </c>
      <c r="L717" s="98" t="s">
        <v>394</v>
      </c>
    </row>
    <row r="718" spans="3:12" ht="15.75" thickBot="1">
      <c r="C718" s="172" t="s">
        <v>59</v>
      </c>
      <c r="D718" s="163"/>
      <c r="E718" s="154">
        <v>0</v>
      </c>
      <c r="F718" s="117">
        <f>IF(E716&lt;6,"",((E716-6)/12)*(G716/E716))</f>
        <v>0</v>
      </c>
      <c r="G718" s="97">
        <f>F718</f>
        <v>0</v>
      </c>
      <c r="H718" s="164"/>
      <c r="I718" s="101" t="s">
        <v>518</v>
      </c>
      <c r="J718" s="101" t="str">
        <f>VLOOKUP(I718,Presupuesto!$B$11:$C$565,2,0)</f>
        <v>DECIMOCUARTO MES</v>
      </c>
      <c r="K718" s="98" t="str">
        <f t="shared" si="22"/>
        <v>Posgrado</v>
      </c>
      <c r="L718" s="98" t="s">
        <v>394</v>
      </c>
    </row>
    <row r="719" spans="3:12" ht="15.75" thickBot="1">
      <c r="C719" s="140" t="s">
        <v>83</v>
      </c>
      <c r="D719" s="199"/>
      <c r="E719" s="152">
        <v>12</v>
      </c>
      <c r="F719" s="139">
        <v>30000</v>
      </c>
      <c r="G719" s="113">
        <f>D719*E719*F719</f>
        <v>0</v>
      </c>
      <c r="H719" s="166"/>
      <c r="I719" s="114" t="s">
        <v>563</v>
      </c>
      <c r="J719" s="114" t="str">
        <f>VLOOKUP(I719,Presupuesto!$B$11:$C$565,2,0)</f>
        <v>CONTRATOS ESPECIALES</v>
      </c>
      <c r="K719" s="98" t="str">
        <f t="shared" si="22"/>
        <v>Posgrado</v>
      </c>
      <c r="L719" s="98" t="s">
        <v>394</v>
      </c>
    </row>
    <row r="720" spans="3:12">
      <c r="C720" s="171" t="s">
        <v>58</v>
      </c>
      <c r="D720" s="163"/>
      <c r="E720" s="154">
        <v>0</v>
      </c>
      <c r="F720" s="117">
        <f>IF(E719=0,"",(G719/E719)/12*E719)</f>
        <v>0</v>
      </c>
      <c r="G720" s="97">
        <f>F720</f>
        <v>0</v>
      </c>
      <c r="H720" s="164"/>
      <c r="I720" s="101" t="s">
        <v>563</v>
      </c>
      <c r="J720" s="101" t="str">
        <f>VLOOKUP(I720,Presupuesto!$B$11:$C$565,2,0)</f>
        <v>CONTRATOS ESPECIALES</v>
      </c>
      <c r="K720" s="98" t="str">
        <f t="shared" si="22"/>
        <v>Posgrado</v>
      </c>
      <c r="L720" s="98" t="s">
        <v>393</v>
      </c>
    </row>
    <row r="721" spans="3:12" ht="15.75" thickBot="1">
      <c r="C721" s="172" t="s">
        <v>59</v>
      </c>
      <c r="D721" s="163"/>
      <c r="E721" s="154">
        <v>0</v>
      </c>
      <c r="F721" s="100">
        <f>IF(E719&lt;6,"",((E719-6)/12)*(G719/E719))</f>
        <v>0</v>
      </c>
      <c r="G721" s="97">
        <f>F721</f>
        <v>0</v>
      </c>
      <c r="H721" s="164"/>
      <c r="I721" s="101" t="s">
        <v>563</v>
      </c>
      <c r="J721" s="101" t="str">
        <f>VLOOKUP(I721,Presupuesto!$B$11:$C$565,2,0)</f>
        <v>CONTRATOS ESPECIALES</v>
      </c>
      <c r="K721" s="98" t="str">
        <f t="shared" si="22"/>
        <v>Posgrado</v>
      </c>
      <c r="L721" s="98" t="s">
        <v>398</v>
      </c>
    </row>
    <row r="722" spans="3:12" ht="15.75"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2"/>
        <v>Posgrado</v>
      </c>
      <c r="L722" s="98" t="s">
        <v>393</v>
      </c>
    </row>
    <row r="723" spans="3:12">
      <c r="C723" s="171" t="s">
        <v>58</v>
      </c>
      <c r="D723" s="163"/>
      <c r="E723" s="154">
        <v>0</v>
      </c>
      <c r="F723" s="100">
        <v>0</v>
      </c>
      <c r="G723" s="97">
        <f>F723</f>
        <v>0</v>
      </c>
      <c r="H723" s="164"/>
      <c r="I723" s="101" t="s">
        <v>704</v>
      </c>
      <c r="J723" s="101" t="str">
        <f>VLOOKUP(I723,Presupuesto!$B$11:$C$565,2,0)</f>
        <v>OTROS SERVICIOS TECNICOS Y PROFESIONALES</v>
      </c>
      <c r="K723" s="98" t="str">
        <f t="shared" si="22"/>
        <v>Posgrado</v>
      </c>
      <c r="L723" s="98" t="s">
        <v>393</v>
      </c>
    </row>
    <row r="724" spans="3:12" ht="15.75" thickBot="1">
      <c r="C724" s="172" t="s">
        <v>59</v>
      </c>
      <c r="D724" s="163"/>
      <c r="E724" s="154">
        <v>0</v>
      </c>
      <c r="F724" s="100">
        <v>0</v>
      </c>
      <c r="G724" s="97">
        <f>F724</f>
        <v>0</v>
      </c>
      <c r="H724" s="164"/>
      <c r="I724" s="101" t="s">
        <v>704</v>
      </c>
      <c r="J724" s="101" t="str">
        <f>VLOOKUP(I724,Presupuesto!$B$11:$C$565,2,0)</f>
        <v>OTROS SERVICIOS TECNICOS Y PROFESIONALES</v>
      </c>
      <c r="K724" s="98" t="str">
        <f t="shared" si="22"/>
        <v>Posgrado</v>
      </c>
      <c r="L724" s="98" t="s">
        <v>393</v>
      </c>
    </row>
    <row r="725" spans="3:12" ht="15.75" thickBot="1">
      <c r="C725" s="140" t="s">
        <v>61</v>
      </c>
      <c r="D725" s="199"/>
      <c r="E725" s="152">
        <v>12</v>
      </c>
      <c r="F725" s="118">
        <v>30000</v>
      </c>
      <c r="G725" s="113">
        <f>D725*E725*F725</f>
        <v>0</v>
      </c>
      <c r="H725" s="166"/>
      <c r="I725" s="114" t="s">
        <v>495</v>
      </c>
      <c r="J725" s="114" t="str">
        <f>VLOOKUP(I725,Presupuesto!$B$11:$C$565,2,0)</f>
        <v>SUELDOS Y SALARIOS PERMANENTES</v>
      </c>
      <c r="K725" s="98" t="str">
        <f t="shared" si="22"/>
        <v>Posgrado</v>
      </c>
      <c r="L725" s="98" t="s">
        <v>393</v>
      </c>
    </row>
    <row r="726" spans="3:12">
      <c r="C726" s="171" t="s">
        <v>58</v>
      </c>
      <c r="D726" s="169"/>
      <c r="E726" s="131">
        <v>0</v>
      </c>
      <c r="F726" s="119">
        <f>IF(E725=0,"",(G725/E725)/12*E725)</f>
        <v>0</v>
      </c>
      <c r="G726" s="120">
        <f>F726</f>
        <v>0</v>
      </c>
      <c r="H726" s="164"/>
      <c r="I726" s="101" t="s">
        <v>515</v>
      </c>
      <c r="J726" s="101" t="str">
        <f>VLOOKUP(I726,Presupuesto!$B$11:$C$565,2,0)</f>
        <v>AGUINALDO Y DECIMO CUARTO MES</v>
      </c>
      <c r="K726" s="98" t="str">
        <f t="shared" si="22"/>
        <v>Posgrado</v>
      </c>
      <c r="L726" s="98" t="s">
        <v>393</v>
      </c>
    </row>
    <row r="727" spans="3:12" ht="15.75" thickBot="1">
      <c r="C727" s="173" t="s">
        <v>59</v>
      </c>
      <c r="D727" s="162"/>
      <c r="E727" s="132">
        <v>0</v>
      </c>
      <c r="F727" s="105">
        <f>IF(E725&lt;6,"",((E725-6)/12)*(G725/E725))</f>
        <v>0</v>
      </c>
      <c r="G727" s="105">
        <f>F727</f>
        <v>0</v>
      </c>
      <c r="H727" s="162"/>
      <c r="I727" s="106" t="s">
        <v>518</v>
      </c>
      <c r="J727" s="124" t="str">
        <f>VLOOKUP(I727,Presupuesto!$B$11:$C$565,2,0)</f>
        <v>DECIMOCUARTO MES</v>
      </c>
      <c r="K727" s="106" t="str">
        <f t="shared" si="22"/>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45"/>
      <c r="E733" s="93"/>
      <c r="F733" s="93"/>
      <c r="G733" s="93"/>
      <c r="H733" s="76"/>
      <c r="I733" s="76"/>
      <c r="J733" s="76"/>
      <c r="K733" s="153"/>
    </row>
    <row r="734" spans="3:12" ht="18.75">
      <c r="C734" s="209"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481</v>
      </c>
      <c r="D737" s="199"/>
      <c r="E737" s="152">
        <v>12</v>
      </c>
      <c r="F737" s="291">
        <f>HLOOKUP($C737,$BZ$2:$CM$3,2,0)</f>
        <v>43674.39</v>
      </c>
      <c r="G737" s="113">
        <f>D737*E737*F737</f>
        <v>0</v>
      </c>
      <c r="H737" s="166"/>
      <c r="I737" s="114" t="s">
        <v>495</v>
      </c>
      <c r="J737" s="114" t="str">
        <f>VLOOKUP(I737,Presupuesto!$B$11:$C$565,2,0)</f>
        <v>SUELDOS Y SALARIOS PERMANENTES</v>
      </c>
      <c r="K737" s="217" t="s">
        <v>1453</v>
      </c>
      <c r="L737" s="98" t="s">
        <v>393</v>
      </c>
    </row>
    <row r="738" spans="3:12">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3">$K$737</f>
        <v>Posgrado</v>
      </c>
      <c r="L738" s="98" t="s">
        <v>411</v>
      </c>
    </row>
    <row r="739" spans="3:12" ht="15.75" thickBot="1">
      <c r="C739" s="172" t="s">
        <v>59</v>
      </c>
      <c r="D739" s="163"/>
      <c r="E739" s="154">
        <v>0</v>
      </c>
      <c r="F739" s="117">
        <f>IF(E737&lt;6,"",((E737-6)/12)*(G737/E737))</f>
        <v>0</v>
      </c>
      <c r="G739" s="97">
        <f>F739</f>
        <v>0</v>
      </c>
      <c r="H739" s="164"/>
      <c r="I739" s="101" t="s">
        <v>518</v>
      </c>
      <c r="J739" s="101" t="str">
        <f>VLOOKUP(I739,Presupuesto!$B$11:$C$565,2,0)</f>
        <v>DECIMOCUARTO MES</v>
      </c>
      <c r="K739" s="98" t="str">
        <f t="shared" si="23"/>
        <v>Posgrado</v>
      </c>
      <c r="L739" s="98" t="s">
        <v>394</v>
      </c>
    </row>
    <row r="740" spans="3:12" ht="15.75" thickBot="1">
      <c r="C740" s="137" t="s">
        <v>482</v>
      </c>
      <c r="D740" s="199"/>
      <c r="E740" s="152">
        <v>12</v>
      </c>
      <c r="F740" s="291">
        <f>HLOOKUP($C740,$BZ$2:$CM$3,2,0)</f>
        <v>39703.99</v>
      </c>
      <c r="G740" s="113">
        <f>D740*E740*F740</f>
        <v>0</v>
      </c>
      <c r="H740" s="166"/>
      <c r="I740" s="114" t="s">
        <v>495</v>
      </c>
      <c r="J740" s="114" t="str">
        <f>VLOOKUP(I740,Presupuesto!$B$11:$C$565,2,0)</f>
        <v>SUELDOS Y SALARIOS PERMANENTES</v>
      </c>
      <c r="K740" s="98" t="str">
        <f t="shared" si="23"/>
        <v>Posgrado</v>
      </c>
      <c r="L740" s="98" t="s">
        <v>394</v>
      </c>
    </row>
    <row r="741" spans="3:12">
      <c r="C741" s="171" t="s">
        <v>58</v>
      </c>
      <c r="D741" s="163"/>
      <c r="E741" s="154">
        <v>0</v>
      </c>
      <c r="F741" s="100">
        <f>IF(E740=0,"",(G740/E740)/12*E740)</f>
        <v>0</v>
      </c>
      <c r="G741" s="97">
        <f>F741</f>
        <v>0</v>
      </c>
      <c r="H741" s="164"/>
      <c r="I741" s="116" t="s">
        <v>515</v>
      </c>
      <c r="J741" s="116" t="str">
        <f>VLOOKUP(I741,Presupuesto!$B$11:$C$565,2,0)</f>
        <v>AGUINALDO Y DECIMO CUARTO MES</v>
      </c>
      <c r="K741" s="98" t="str">
        <f t="shared" si="23"/>
        <v>Posgrado</v>
      </c>
      <c r="L741" s="98" t="s">
        <v>394</v>
      </c>
    </row>
    <row r="742" spans="3:12" ht="15.75" thickBot="1">
      <c r="C742" s="172" t="s">
        <v>59</v>
      </c>
      <c r="D742" s="163"/>
      <c r="E742" s="154">
        <v>0</v>
      </c>
      <c r="F742" s="117">
        <f>IF(E740&lt;6,"",((E740-6)/12)*(G740/E740))</f>
        <v>0</v>
      </c>
      <c r="G742" s="97">
        <f>F742</f>
        <v>0</v>
      </c>
      <c r="H742" s="164"/>
      <c r="I742" s="101" t="s">
        <v>518</v>
      </c>
      <c r="J742" s="101" t="str">
        <f>VLOOKUP(I742,Presupuesto!$B$11:$C$565,2,0)</f>
        <v>DECIMOCUARTO MES</v>
      </c>
      <c r="K742" s="98" t="str">
        <f t="shared" si="23"/>
        <v>Posgrado</v>
      </c>
      <c r="L742" s="98" t="s">
        <v>394</v>
      </c>
    </row>
    <row r="743" spans="3:12" ht="15.75" thickBot="1">
      <c r="C743" s="137" t="s">
        <v>483</v>
      </c>
      <c r="D743" s="199"/>
      <c r="E743" s="152">
        <v>12</v>
      </c>
      <c r="F743" s="291">
        <f>HLOOKUP($C743,$BZ$2:$CM$3,2,0)</f>
        <v>35733.589999999997</v>
      </c>
      <c r="G743" s="113">
        <f>D743*E743*F743</f>
        <v>0</v>
      </c>
      <c r="H743" s="166"/>
      <c r="I743" s="114" t="s">
        <v>495</v>
      </c>
      <c r="J743" s="114" t="str">
        <f>VLOOKUP(I743,Presupuesto!$B$11:$C$565,2,0)</f>
        <v>SUELDOS Y SALARIOS PERMANENTES</v>
      </c>
      <c r="K743" s="98" t="str">
        <f t="shared" si="23"/>
        <v>Posgrado</v>
      </c>
      <c r="L743" s="98" t="s">
        <v>394</v>
      </c>
    </row>
    <row r="744" spans="3:12">
      <c r="C744" s="171" t="s">
        <v>58</v>
      </c>
      <c r="D744" s="163"/>
      <c r="E744" s="154">
        <v>0</v>
      </c>
      <c r="F744" s="100">
        <f>IF(E743=0,"",(G743/E743)/12*E743)</f>
        <v>0</v>
      </c>
      <c r="G744" s="97">
        <f>F744</f>
        <v>0</v>
      </c>
      <c r="H744" s="164"/>
      <c r="I744" s="116" t="s">
        <v>515</v>
      </c>
      <c r="J744" s="116" t="str">
        <f>VLOOKUP(I744,Presupuesto!$B$11:$C$565,2,0)</f>
        <v>AGUINALDO Y DECIMO CUARTO MES</v>
      </c>
      <c r="K744" s="98" t="str">
        <f t="shared" si="23"/>
        <v>Posgrado</v>
      </c>
      <c r="L744" s="98" t="s">
        <v>394</v>
      </c>
    </row>
    <row r="745" spans="3:12" ht="15.75" thickBot="1">
      <c r="C745" s="172" t="s">
        <v>59</v>
      </c>
      <c r="D745" s="163"/>
      <c r="E745" s="154">
        <v>0</v>
      </c>
      <c r="F745" s="117">
        <f>IF(E743&lt;6,"",((E743-6)/12)*(G743/E743))</f>
        <v>0</v>
      </c>
      <c r="G745" s="97">
        <f>F745</f>
        <v>0</v>
      </c>
      <c r="H745" s="164"/>
      <c r="I745" s="101" t="s">
        <v>518</v>
      </c>
      <c r="J745" s="101" t="str">
        <f>VLOOKUP(I745,Presupuesto!$B$11:$C$565,2,0)</f>
        <v>DECIMOCUARTO MES</v>
      </c>
      <c r="K745" s="98" t="str">
        <f t="shared" si="23"/>
        <v>Posgrado</v>
      </c>
      <c r="L745" s="98" t="s">
        <v>394</v>
      </c>
    </row>
    <row r="746" spans="3:12" ht="15.75" thickBot="1">
      <c r="C746" s="137" t="s">
        <v>484</v>
      </c>
      <c r="D746" s="199"/>
      <c r="E746" s="152">
        <v>12</v>
      </c>
      <c r="F746" s="291">
        <f>HLOOKUP($C746,$BZ$2:$CM$3,2,0)</f>
        <v>31763.19</v>
      </c>
      <c r="G746" s="113">
        <f>D746*E746*F746</f>
        <v>0</v>
      </c>
      <c r="H746" s="166"/>
      <c r="I746" s="114" t="s">
        <v>495</v>
      </c>
      <c r="J746" s="114" t="str">
        <f>VLOOKUP(I746,Presupuesto!$B$11:$C$565,2,0)</f>
        <v>SUELDOS Y SALARIOS PERMANENTES</v>
      </c>
      <c r="K746" s="98" t="str">
        <f t="shared" si="23"/>
        <v>Posgrado</v>
      </c>
      <c r="L746" s="98" t="s">
        <v>394</v>
      </c>
    </row>
    <row r="747" spans="3:12">
      <c r="C747" s="171" t="s">
        <v>58</v>
      </c>
      <c r="D747" s="163"/>
      <c r="E747" s="154">
        <v>0</v>
      </c>
      <c r="F747" s="100">
        <f>IF(E746=0,"",(G746/E746)/12*E746)</f>
        <v>0</v>
      </c>
      <c r="G747" s="97">
        <f>F747</f>
        <v>0</v>
      </c>
      <c r="H747" s="164"/>
      <c r="I747" s="116" t="s">
        <v>515</v>
      </c>
      <c r="J747" s="116" t="str">
        <f>VLOOKUP(I747,Presupuesto!$B$11:$C$565,2,0)</f>
        <v>AGUINALDO Y DECIMO CUARTO MES</v>
      </c>
      <c r="K747" s="98" t="str">
        <f t="shared" si="23"/>
        <v>Posgrado</v>
      </c>
      <c r="L747" s="98" t="s">
        <v>394</v>
      </c>
    </row>
    <row r="748" spans="3:12" ht="15.75" thickBot="1">
      <c r="C748" s="172" t="s">
        <v>59</v>
      </c>
      <c r="D748" s="163"/>
      <c r="E748" s="154">
        <v>0</v>
      </c>
      <c r="F748" s="117">
        <f>IF(E746&lt;6,"",((E746-6)/12)*(G746/E746))</f>
        <v>0</v>
      </c>
      <c r="G748" s="97">
        <f>F748</f>
        <v>0</v>
      </c>
      <c r="H748" s="164"/>
      <c r="I748" s="101" t="s">
        <v>518</v>
      </c>
      <c r="J748" s="101" t="str">
        <f>VLOOKUP(I748,Presupuesto!$B$11:$C$565,2,0)</f>
        <v>DECIMOCUARTO MES</v>
      </c>
      <c r="K748" s="98" t="str">
        <f t="shared" si="23"/>
        <v>Posgrado</v>
      </c>
      <c r="L748" s="98" t="s">
        <v>394</v>
      </c>
    </row>
    <row r="749" spans="3:12" ht="15.75" thickBot="1">
      <c r="C749" s="137" t="s">
        <v>485</v>
      </c>
      <c r="D749" s="199"/>
      <c r="E749" s="152">
        <v>12</v>
      </c>
      <c r="F749" s="291">
        <f>HLOOKUP($C749,$BZ$2:$CM$3,2,0)</f>
        <v>29777.99</v>
      </c>
      <c r="G749" s="113">
        <f>D749*E749*F749</f>
        <v>0</v>
      </c>
      <c r="H749" s="166"/>
      <c r="I749" s="114" t="s">
        <v>495</v>
      </c>
      <c r="J749" s="114" t="str">
        <f>VLOOKUP(I749,Presupuesto!$B$11:$C$565,2,0)</f>
        <v>SUELDOS Y SALARIOS PERMANENTES</v>
      </c>
      <c r="K749" s="98" t="str">
        <f t="shared" si="23"/>
        <v>Posgrado</v>
      </c>
      <c r="L749" s="98" t="s">
        <v>394</v>
      </c>
    </row>
    <row r="750" spans="3:12">
      <c r="C750" s="171" t="s">
        <v>58</v>
      </c>
      <c r="D750" s="163"/>
      <c r="E750" s="154">
        <v>0</v>
      </c>
      <c r="F750" s="100">
        <f>IF(E749=0,"",(G749/E749)/12*E749)</f>
        <v>0</v>
      </c>
      <c r="G750" s="97">
        <f>F750</f>
        <v>0</v>
      </c>
      <c r="H750" s="164"/>
      <c r="I750" s="116" t="s">
        <v>515</v>
      </c>
      <c r="J750" s="116" t="str">
        <f>VLOOKUP(I750,Presupuesto!$B$11:$C$565,2,0)</f>
        <v>AGUINALDO Y DECIMO CUARTO MES</v>
      </c>
      <c r="K750" s="98" t="str">
        <f t="shared" si="23"/>
        <v>Posgrado</v>
      </c>
      <c r="L750" s="98" t="s">
        <v>394</v>
      </c>
    </row>
    <row r="751" spans="3:12" ht="15.75" thickBot="1">
      <c r="C751" s="172" t="s">
        <v>59</v>
      </c>
      <c r="D751" s="163"/>
      <c r="E751" s="154">
        <v>0</v>
      </c>
      <c r="F751" s="117">
        <f>IF(E749&lt;6,"",((E749-6)/12)*(G749/E749))</f>
        <v>0</v>
      </c>
      <c r="G751" s="97">
        <f>F751</f>
        <v>0</v>
      </c>
      <c r="H751" s="164"/>
      <c r="I751" s="101" t="s">
        <v>518</v>
      </c>
      <c r="J751" s="101" t="str">
        <f>VLOOKUP(I751,Presupuesto!$B$11:$C$565,2,0)</f>
        <v>DECIMOCUARTO MES</v>
      </c>
      <c r="K751" s="98" t="str">
        <f t="shared" si="23"/>
        <v>Posgrado</v>
      </c>
      <c r="L751" s="98" t="s">
        <v>394</v>
      </c>
    </row>
    <row r="752" spans="3:12" ht="15.75" thickBot="1">
      <c r="C752" s="137" t="s">
        <v>486</v>
      </c>
      <c r="D752" s="199"/>
      <c r="E752" s="152">
        <v>12</v>
      </c>
      <c r="F752" s="291">
        <f>HLOOKUP($C752,$BZ$2:$CM$3,2,0)</f>
        <v>27792.79</v>
      </c>
      <c r="G752" s="113">
        <f>D752*E752*F752</f>
        <v>0</v>
      </c>
      <c r="H752" s="166"/>
      <c r="I752" s="114" t="s">
        <v>495</v>
      </c>
      <c r="J752" s="114" t="str">
        <f>VLOOKUP(I752,Presupuesto!$B$11:$C$565,2,0)</f>
        <v>SUELDOS Y SALARIOS PERMANENTES</v>
      </c>
      <c r="K752" s="98" t="str">
        <f t="shared" si="23"/>
        <v>Posgrado</v>
      </c>
      <c r="L752" s="98" t="s">
        <v>394</v>
      </c>
    </row>
    <row r="753" spans="3:12">
      <c r="C753" s="171" t="s">
        <v>58</v>
      </c>
      <c r="D753" s="163"/>
      <c r="E753" s="154">
        <v>0</v>
      </c>
      <c r="F753" s="100">
        <f>IF(E752=0,"",(G752/E752)/12*E752)</f>
        <v>0</v>
      </c>
      <c r="G753" s="97">
        <f>F753</f>
        <v>0</v>
      </c>
      <c r="H753" s="164"/>
      <c r="I753" s="116" t="s">
        <v>515</v>
      </c>
      <c r="J753" s="116" t="str">
        <f>VLOOKUP(I753,Presupuesto!$B$11:$C$565,2,0)</f>
        <v>AGUINALDO Y DECIMO CUARTO MES</v>
      </c>
      <c r="K753" s="98" t="str">
        <f t="shared" si="23"/>
        <v>Posgrado</v>
      </c>
      <c r="L753" s="98" t="s">
        <v>394</v>
      </c>
    </row>
    <row r="754" spans="3:12" ht="15.75" thickBot="1">
      <c r="C754" s="172" t="s">
        <v>59</v>
      </c>
      <c r="D754" s="163"/>
      <c r="E754" s="154">
        <v>0</v>
      </c>
      <c r="F754" s="117">
        <f>IF(E752&lt;6,"",((E752-6)/12)*(G752/E752))</f>
        <v>0</v>
      </c>
      <c r="G754" s="97">
        <f>F754</f>
        <v>0</v>
      </c>
      <c r="H754" s="164"/>
      <c r="I754" s="101" t="s">
        <v>518</v>
      </c>
      <c r="J754" s="101" t="str">
        <f>VLOOKUP(I754,Presupuesto!$B$11:$C$565,2,0)</f>
        <v>DECIMOCUARTO MES</v>
      </c>
      <c r="K754" s="98" t="str">
        <f t="shared" si="23"/>
        <v>Posgrado</v>
      </c>
      <c r="L754" s="98" t="s">
        <v>394</v>
      </c>
    </row>
    <row r="755" spans="3:12" ht="15.75" thickBot="1">
      <c r="C755" s="137" t="s">
        <v>487</v>
      </c>
      <c r="D755" s="199"/>
      <c r="E755" s="152">
        <v>12</v>
      </c>
      <c r="F755" s="291">
        <f>HLOOKUP($C755,$BZ$2:$CM$3,2,0)</f>
        <v>18859.39</v>
      </c>
      <c r="G755" s="113">
        <f>D755*E755*F755</f>
        <v>0</v>
      </c>
      <c r="H755" s="166"/>
      <c r="I755" s="114" t="s">
        <v>495</v>
      </c>
      <c r="J755" s="114" t="str">
        <f>VLOOKUP(I755,Presupuesto!$B$11:$C$565,2,0)</f>
        <v>SUELDOS Y SALARIOS PERMANENTES</v>
      </c>
      <c r="K755" s="98" t="str">
        <f t="shared" si="23"/>
        <v>Posgrado</v>
      </c>
      <c r="L755" s="98" t="s">
        <v>394</v>
      </c>
    </row>
    <row r="756" spans="3:12">
      <c r="C756" s="171" t="s">
        <v>58</v>
      </c>
      <c r="D756" s="163"/>
      <c r="E756" s="154">
        <v>0</v>
      </c>
      <c r="F756" s="100">
        <f>IF(E755=0,"",(G755/E755)/12*E755)</f>
        <v>0</v>
      </c>
      <c r="G756" s="97">
        <f>F756</f>
        <v>0</v>
      </c>
      <c r="H756" s="164"/>
      <c r="I756" s="116" t="s">
        <v>515</v>
      </c>
      <c r="J756" s="116" t="str">
        <f>VLOOKUP(I756,Presupuesto!$B$11:$C$565,2,0)</f>
        <v>AGUINALDO Y DECIMO CUARTO MES</v>
      </c>
      <c r="K756" s="98" t="str">
        <f t="shared" si="23"/>
        <v>Posgrado</v>
      </c>
      <c r="L756" s="98" t="s">
        <v>394</v>
      </c>
    </row>
    <row r="757" spans="3:12" ht="15.75" thickBot="1">
      <c r="C757" s="172" t="s">
        <v>59</v>
      </c>
      <c r="D757" s="163"/>
      <c r="E757" s="154">
        <v>0</v>
      </c>
      <c r="F757" s="117">
        <f>IF(E755&lt;6,"",((E755-6)/12)*(G755/E755))</f>
        <v>0</v>
      </c>
      <c r="G757" s="97">
        <f>F757</f>
        <v>0</v>
      </c>
      <c r="H757" s="164"/>
      <c r="I757" s="101" t="s">
        <v>518</v>
      </c>
      <c r="J757" s="101" t="str">
        <f>VLOOKUP(I757,Presupuesto!$B$11:$C$565,2,0)</f>
        <v>DECIMOCUARTO MES</v>
      </c>
      <c r="K757" s="98" t="str">
        <f t="shared" si="23"/>
        <v>Posgrado</v>
      </c>
      <c r="L757" s="98" t="s">
        <v>394</v>
      </c>
    </row>
    <row r="758" spans="3:12" ht="15.75" thickBot="1">
      <c r="C758" s="137" t="s">
        <v>488</v>
      </c>
      <c r="D758" s="199"/>
      <c r="E758" s="152">
        <v>12</v>
      </c>
      <c r="F758" s="291">
        <f>HLOOKUP($C758,$BZ$2:$CM$3,2,0)</f>
        <v>17866.8</v>
      </c>
      <c r="G758" s="113">
        <f>D758*E758*F758</f>
        <v>0</v>
      </c>
      <c r="H758" s="166"/>
      <c r="I758" s="114" t="s">
        <v>495</v>
      </c>
      <c r="J758" s="114" t="str">
        <f>VLOOKUP(I758,Presupuesto!$B$11:$C$565,2,0)</f>
        <v>SUELDOS Y SALARIOS PERMANENTES</v>
      </c>
      <c r="K758" s="98" t="str">
        <f t="shared" si="23"/>
        <v>Posgrado</v>
      </c>
      <c r="L758" s="98" t="s">
        <v>394</v>
      </c>
    </row>
    <row r="759" spans="3:12">
      <c r="C759" s="171" t="s">
        <v>58</v>
      </c>
      <c r="D759" s="163"/>
      <c r="E759" s="154">
        <v>0</v>
      </c>
      <c r="F759" s="100">
        <f>IF(E758=0,"",(G758/E758)/12*E758)</f>
        <v>0</v>
      </c>
      <c r="G759" s="97">
        <f>F759</f>
        <v>0</v>
      </c>
      <c r="H759" s="164"/>
      <c r="I759" s="116" t="s">
        <v>515</v>
      </c>
      <c r="J759" s="116" t="str">
        <f>VLOOKUP(I759,Presupuesto!$B$11:$C$565,2,0)</f>
        <v>AGUINALDO Y DECIMO CUARTO MES</v>
      </c>
      <c r="K759" s="98" t="str">
        <f t="shared" si="23"/>
        <v>Posgrado</v>
      </c>
      <c r="L759" s="98" t="s">
        <v>394</v>
      </c>
    </row>
    <row r="760" spans="3:12" ht="15.75" thickBot="1">
      <c r="C760" s="172" t="s">
        <v>59</v>
      </c>
      <c r="D760" s="163"/>
      <c r="E760" s="154">
        <v>0</v>
      </c>
      <c r="F760" s="117">
        <f>IF(E758&lt;6,"",((E758-6)/12)*(G758/E758))</f>
        <v>0</v>
      </c>
      <c r="G760" s="97">
        <f>F760</f>
        <v>0</v>
      </c>
      <c r="H760" s="164"/>
      <c r="I760" s="101" t="s">
        <v>518</v>
      </c>
      <c r="J760" s="101" t="str">
        <f>VLOOKUP(I760,Presupuesto!$B$11:$C$565,2,0)</f>
        <v>DECIMOCUARTO MES</v>
      </c>
      <c r="K760" s="98" t="str">
        <f t="shared" si="23"/>
        <v>Posgrado</v>
      </c>
      <c r="L760" s="98" t="s">
        <v>394</v>
      </c>
    </row>
    <row r="761" spans="3:12" ht="15.75" thickBot="1">
      <c r="C761" s="137" t="s">
        <v>489</v>
      </c>
      <c r="D761" s="199"/>
      <c r="E761" s="152">
        <v>12</v>
      </c>
      <c r="F761" s="291">
        <f>HLOOKUP($C761,$BZ$2:$CM$3,2,0)</f>
        <v>13896.4</v>
      </c>
      <c r="G761" s="113">
        <f>D761*E761*F761</f>
        <v>0</v>
      </c>
      <c r="H761" s="166"/>
      <c r="I761" s="114" t="s">
        <v>495</v>
      </c>
      <c r="J761" s="114" t="str">
        <f>VLOOKUP(I761,Presupuesto!$B$11:$C$565,2,0)</f>
        <v>SUELDOS Y SALARIOS PERMANENTES</v>
      </c>
      <c r="K761" s="98" t="str">
        <f t="shared" si="23"/>
        <v>Posgrado</v>
      </c>
      <c r="L761" s="98" t="s">
        <v>394</v>
      </c>
    </row>
    <row r="762" spans="3:12">
      <c r="C762" s="171" t="s">
        <v>58</v>
      </c>
      <c r="D762" s="163"/>
      <c r="E762" s="154">
        <v>0</v>
      </c>
      <c r="F762" s="100">
        <f>IF(E761=0,"",(G761/E761)/12*E761)</f>
        <v>0</v>
      </c>
      <c r="G762" s="97">
        <f>F762</f>
        <v>0</v>
      </c>
      <c r="H762" s="164"/>
      <c r="I762" s="116" t="s">
        <v>515</v>
      </c>
      <c r="J762" s="116" t="str">
        <f>VLOOKUP(I762,Presupuesto!$B$11:$C$565,2,0)</f>
        <v>AGUINALDO Y DECIMO CUARTO MES</v>
      </c>
      <c r="K762" s="98" t="str">
        <f t="shared" si="23"/>
        <v>Posgrado</v>
      </c>
      <c r="L762" s="98" t="s">
        <v>394</v>
      </c>
    </row>
    <row r="763" spans="3:12" ht="15.75" thickBot="1">
      <c r="C763" s="172" t="s">
        <v>59</v>
      </c>
      <c r="D763" s="163"/>
      <c r="E763" s="154">
        <v>0</v>
      </c>
      <c r="F763" s="117">
        <f>IF(E761&lt;6,"",((E761-6)/12)*(G761/E761))</f>
        <v>0</v>
      </c>
      <c r="G763" s="97">
        <f>F763</f>
        <v>0</v>
      </c>
      <c r="H763" s="164"/>
      <c r="I763" s="101" t="s">
        <v>518</v>
      </c>
      <c r="J763" s="101" t="str">
        <f>VLOOKUP(I763,Presupuesto!$B$11:$C$565,2,0)</f>
        <v>DECIMOCUARTO MES</v>
      </c>
      <c r="K763" s="98" t="str">
        <f t="shared" si="23"/>
        <v>Posgrado</v>
      </c>
      <c r="L763" s="98" t="s">
        <v>394</v>
      </c>
    </row>
    <row r="764" spans="3:12" ht="15.75" thickBot="1">
      <c r="C764" s="137" t="s">
        <v>490</v>
      </c>
      <c r="D764" s="199"/>
      <c r="E764" s="152">
        <v>12</v>
      </c>
      <c r="F764" s="291">
        <f>HLOOKUP($C764,$BZ$2:$CM$3,2,0)</f>
        <v>15004.09</v>
      </c>
      <c r="G764" s="113">
        <f>D764*E764*F764</f>
        <v>0</v>
      </c>
      <c r="H764" s="166"/>
      <c r="I764" s="114" t="s">
        <v>495</v>
      </c>
      <c r="J764" s="114" t="str">
        <f>VLOOKUP(I764,Presupuesto!$B$11:$C$565,2,0)</f>
        <v>SUELDOS Y SALARIOS PERMANENTES</v>
      </c>
      <c r="K764" s="98" t="str">
        <f t="shared" si="23"/>
        <v>Posgrado</v>
      </c>
      <c r="L764" s="98" t="s">
        <v>394</v>
      </c>
    </row>
    <row r="765" spans="3:12">
      <c r="C765" s="171" t="s">
        <v>58</v>
      </c>
      <c r="D765" s="163"/>
      <c r="E765" s="154">
        <v>0</v>
      </c>
      <c r="F765" s="100">
        <f>IF(E764=0,"",(G764/E764)/12*E764)</f>
        <v>0</v>
      </c>
      <c r="G765" s="97">
        <f>F765</f>
        <v>0</v>
      </c>
      <c r="H765" s="164"/>
      <c r="I765" s="116" t="s">
        <v>515</v>
      </c>
      <c r="J765" s="116" t="str">
        <f>VLOOKUP(I765,Presupuesto!$B$11:$C$565,2,0)</f>
        <v>AGUINALDO Y DECIMO CUARTO MES</v>
      </c>
      <c r="K765" s="98" t="str">
        <f t="shared" si="23"/>
        <v>Posgrado</v>
      </c>
      <c r="L765" s="98" t="s">
        <v>394</v>
      </c>
    </row>
    <row r="766" spans="3:12" ht="15.75" thickBot="1">
      <c r="C766" s="172" t="s">
        <v>59</v>
      </c>
      <c r="D766" s="163"/>
      <c r="E766" s="154">
        <v>0</v>
      </c>
      <c r="F766" s="117">
        <f>IF(E764&lt;6,"",((E764-6)/12)*(G764/E764))</f>
        <v>0</v>
      </c>
      <c r="G766" s="97">
        <f>F766</f>
        <v>0</v>
      </c>
      <c r="H766" s="164"/>
      <c r="I766" s="101" t="s">
        <v>518</v>
      </c>
      <c r="J766" s="101" t="str">
        <f>VLOOKUP(I766,Presupuesto!$B$11:$C$565,2,0)</f>
        <v>DECIMOCUARTO MES</v>
      </c>
      <c r="K766" s="98" t="str">
        <f t="shared" si="23"/>
        <v>Posgrado</v>
      </c>
      <c r="L766" s="98" t="s">
        <v>394</v>
      </c>
    </row>
    <row r="767" spans="3:12" ht="15.75" thickBot="1">
      <c r="C767" s="137" t="s">
        <v>491</v>
      </c>
      <c r="D767" s="199"/>
      <c r="E767" s="152">
        <v>12</v>
      </c>
      <c r="F767" s="291">
        <f>HLOOKUP($C767,$BZ$2:$CM$3,2,0)</f>
        <v>13238.9</v>
      </c>
      <c r="G767" s="113">
        <f>D767*E767*F767</f>
        <v>0</v>
      </c>
      <c r="H767" s="166"/>
      <c r="I767" s="114" t="s">
        <v>495</v>
      </c>
      <c r="J767" s="114" t="str">
        <f>VLOOKUP(I767,Presupuesto!$B$11:$C$565,2,0)</f>
        <v>SUELDOS Y SALARIOS PERMANENTES</v>
      </c>
      <c r="K767" s="98" t="str">
        <f t="shared" si="23"/>
        <v>Posgrado</v>
      </c>
      <c r="L767" s="98" t="s">
        <v>394</v>
      </c>
    </row>
    <row r="768" spans="3:12">
      <c r="C768" s="171" t="s">
        <v>58</v>
      </c>
      <c r="D768" s="163"/>
      <c r="E768" s="154">
        <v>0</v>
      </c>
      <c r="F768" s="100">
        <f>IF(E767=0,"",(G767/E767)/12*E767)</f>
        <v>0</v>
      </c>
      <c r="G768" s="97">
        <f>F768</f>
        <v>0</v>
      </c>
      <c r="H768" s="164"/>
      <c r="I768" s="116" t="s">
        <v>515</v>
      </c>
      <c r="J768" s="116" t="str">
        <f>VLOOKUP(I768,Presupuesto!$B$11:$C$565,2,0)</f>
        <v>AGUINALDO Y DECIMO CUARTO MES</v>
      </c>
      <c r="K768" s="98" t="str">
        <f t="shared" si="23"/>
        <v>Posgrado</v>
      </c>
      <c r="L768" s="98" t="s">
        <v>394</v>
      </c>
    </row>
    <row r="769" spans="3:12" ht="15.75" thickBot="1">
      <c r="C769" s="172" t="s">
        <v>59</v>
      </c>
      <c r="D769" s="163"/>
      <c r="E769" s="154">
        <v>0</v>
      </c>
      <c r="F769" s="117">
        <f>IF(E767&lt;6,"",((E767-6)/12)*(G767/E767))</f>
        <v>0</v>
      </c>
      <c r="G769" s="97">
        <f>F769</f>
        <v>0</v>
      </c>
      <c r="H769" s="164"/>
      <c r="I769" s="101" t="s">
        <v>518</v>
      </c>
      <c r="J769" s="101" t="str">
        <f>VLOOKUP(I769,Presupuesto!$B$11:$C$565,2,0)</f>
        <v>DECIMOCUARTO MES</v>
      </c>
      <c r="K769" s="98" t="str">
        <f t="shared" si="23"/>
        <v>Posgrado</v>
      </c>
      <c r="L769" s="98" t="s">
        <v>394</v>
      </c>
    </row>
    <row r="770" spans="3:12" ht="15.75" thickBot="1">
      <c r="C770" s="137" t="s">
        <v>492</v>
      </c>
      <c r="D770" s="199"/>
      <c r="E770" s="152">
        <v>12</v>
      </c>
      <c r="F770" s="291">
        <f>HLOOKUP($C770,$BZ$2:$CM$3,2,0)</f>
        <v>12356.31</v>
      </c>
      <c r="G770" s="113">
        <f>D770*E770*F770</f>
        <v>0</v>
      </c>
      <c r="H770" s="166"/>
      <c r="I770" s="114" t="s">
        <v>495</v>
      </c>
      <c r="J770" s="114" t="str">
        <f>VLOOKUP(I770,Presupuesto!$B$11:$C$565,2,0)</f>
        <v>SUELDOS Y SALARIOS PERMANENTES</v>
      </c>
      <c r="K770" s="98" t="str">
        <f t="shared" ref="K770:K787" si="24">$K$737</f>
        <v>Posgrado</v>
      </c>
      <c r="L770" s="98" t="s">
        <v>394</v>
      </c>
    </row>
    <row r="771" spans="3:12">
      <c r="C771" s="171" t="s">
        <v>58</v>
      </c>
      <c r="D771" s="163"/>
      <c r="E771" s="154">
        <v>0</v>
      </c>
      <c r="F771" s="100">
        <f>IF(E770=0,"",(G770/E770)/12*E770)</f>
        <v>0</v>
      </c>
      <c r="G771" s="97">
        <f>F771</f>
        <v>0</v>
      </c>
      <c r="H771" s="164"/>
      <c r="I771" s="116" t="s">
        <v>515</v>
      </c>
      <c r="J771" s="116" t="str">
        <f>VLOOKUP(I771,Presupuesto!$B$11:$C$565,2,0)</f>
        <v>AGUINALDO Y DECIMO CUARTO MES</v>
      </c>
      <c r="K771" s="98" t="str">
        <f t="shared" si="24"/>
        <v>Posgrado</v>
      </c>
      <c r="L771" s="98" t="s">
        <v>394</v>
      </c>
    </row>
    <row r="772" spans="3:12" ht="15.75" thickBot="1">
      <c r="C772" s="172" t="s">
        <v>59</v>
      </c>
      <c r="D772" s="163"/>
      <c r="E772" s="154">
        <v>0</v>
      </c>
      <c r="F772" s="117">
        <f>IF(E770&lt;6,"",((E770-6)/12)*(G770/E770))</f>
        <v>0</v>
      </c>
      <c r="G772" s="97">
        <f>F772</f>
        <v>0</v>
      </c>
      <c r="H772" s="164"/>
      <c r="I772" s="101" t="s">
        <v>518</v>
      </c>
      <c r="J772" s="101" t="str">
        <f>VLOOKUP(I772,Presupuesto!$B$11:$C$565,2,0)</f>
        <v>DECIMOCUARTO MES</v>
      </c>
      <c r="K772" s="98" t="str">
        <f t="shared" si="24"/>
        <v>Posgrado</v>
      </c>
      <c r="L772" s="98" t="s">
        <v>394</v>
      </c>
    </row>
    <row r="773" spans="3:12" ht="15.75" thickBot="1">
      <c r="C773" s="137" t="s">
        <v>493</v>
      </c>
      <c r="D773" s="199"/>
      <c r="E773" s="152">
        <v>12</v>
      </c>
      <c r="F773" s="291">
        <f>HLOOKUP($C773,$BZ$2:$CM$3,2,0)</f>
        <v>463.22</v>
      </c>
      <c r="G773" s="113">
        <f>D773*E773*F773</f>
        <v>0</v>
      </c>
      <c r="H773" s="166"/>
      <c r="I773" s="114" t="s">
        <v>495</v>
      </c>
      <c r="J773" s="114" t="str">
        <f>VLOOKUP(I773,Presupuesto!$B$11:$C$565,2,0)</f>
        <v>SUELDOS Y SALARIOS PERMANENTES</v>
      </c>
      <c r="K773" s="98" t="str">
        <f t="shared" si="24"/>
        <v>Posgrado</v>
      </c>
      <c r="L773" s="98" t="s">
        <v>394</v>
      </c>
    </row>
    <row r="774" spans="3:12">
      <c r="C774" s="171" t="s">
        <v>58</v>
      </c>
      <c r="D774" s="163"/>
      <c r="E774" s="154">
        <v>0</v>
      </c>
      <c r="F774" s="100">
        <f>IF(E773=0,"",(G773/E773)/12*E773)</f>
        <v>0</v>
      </c>
      <c r="G774" s="97">
        <f>F774</f>
        <v>0</v>
      </c>
      <c r="H774" s="164"/>
      <c r="I774" s="116" t="s">
        <v>515</v>
      </c>
      <c r="J774" s="116" t="str">
        <f>VLOOKUP(I774,Presupuesto!$B$11:$C$565,2,0)</f>
        <v>AGUINALDO Y DECIMO CUARTO MES</v>
      </c>
      <c r="K774" s="98" t="str">
        <f t="shared" si="24"/>
        <v>Posgrado</v>
      </c>
      <c r="L774" s="98" t="s">
        <v>394</v>
      </c>
    </row>
    <row r="775" spans="3:12" ht="15.75" thickBot="1">
      <c r="C775" s="172" t="s">
        <v>59</v>
      </c>
      <c r="D775" s="163"/>
      <c r="E775" s="154">
        <v>0</v>
      </c>
      <c r="F775" s="117">
        <f>IF(E773&lt;6,"",((E773-6)/12)*(G773/E773))</f>
        <v>0</v>
      </c>
      <c r="G775" s="97">
        <f>F775</f>
        <v>0</v>
      </c>
      <c r="H775" s="164"/>
      <c r="I775" s="101" t="s">
        <v>518</v>
      </c>
      <c r="J775" s="101" t="str">
        <f>VLOOKUP(I775,Presupuesto!$B$11:$C$565,2,0)</f>
        <v>DECIMOCUARTO MES</v>
      </c>
      <c r="K775" s="98" t="str">
        <f t="shared" si="24"/>
        <v>Posgrado</v>
      </c>
      <c r="L775" s="98" t="s">
        <v>394</v>
      </c>
    </row>
    <row r="776" spans="3:12" ht="15.75" thickBot="1">
      <c r="C776" s="137" t="s">
        <v>494</v>
      </c>
      <c r="D776" s="199"/>
      <c r="E776" s="152">
        <v>12</v>
      </c>
      <c r="F776" s="291">
        <f>HLOOKUP($C776,$BZ$2:$CM$3,2,0)</f>
        <v>2007.3</v>
      </c>
      <c r="G776" s="113">
        <f>D776*E776*F776</f>
        <v>0</v>
      </c>
      <c r="H776" s="166"/>
      <c r="I776" s="114" t="s">
        <v>495</v>
      </c>
      <c r="J776" s="114" t="str">
        <f>VLOOKUP(I776,Presupuesto!$B$11:$C$565,2,0)</f>
        <v>SUELDOS Y SALARIOS PERMANENTES</v>
      </c>
      <c r="K776" s="98" t="str">
        <f t="shared" si="24"/>
        <v>Posgrado</v>
      </c>
      <c r="L776" s="98" t="s">
        <v>394</v>
      </c>
    </row>
    <row r="777" spans="3:12">
      <c r="C777" s="171" t="s">
        <v>58</v>
      </c>
      <c r="D777" s="163"/>
      <c r="E777" s="154">
        <v>0</v>
      </c>
      <c r="F777" s="100">
        <f>IF(E776=0,"",(G776/E776)/12*E776)</f>
        <v>0</v>
      </c>
      <c r="G777" s="97">
        <f>F777</f>
        <v>0</v>
      </c>
      <c r="H777" s="164"/>
      <c r="I777" s="116" t="s">
        <v>515</v>
      </c>
      <c r="J777" s="116" t="str">
        <f>VLOOKUP(I777,Presupuesto!$B$11:$C$565,2,0)</f>
        <v>AGUINALDO Y DECIMO CUARTO MES</v>
      </c>
      <c r="K777" s="98" t="str">
        <f t="shared" si="24"/>
        <v>Posgrado</v>
      </c>
      <c r="L777" s="98" t="s">
        <v>394</v>
      </c>
    </row>
    <row r="778" spans="3:12" ht="15.75" thickBot="1">
      <c r="C778" s="172" t="s">
        <v>59</v>
      </c>
      <c r="D778" s="163"/>
      <c r="E778" s="154">
        <v>0</v>
      </c>
      <c r="F778" s="117">
        <f>IF(E776&lt;6,"",((E776-6)/12)*(G776/E776))</f>
        <v>0</v>
      </c>
      <c r="G778" s="97">
        <f>F778</f>
        <v>0</v>
      </c>
      <c r="H778" s="164"/>
      <c r="I778" s="101" t="s">
        <v>518</v>
      </c>
      <c r="J778" s="101" t="str">
        <f>VLOOKUP(I778,Presupuesto!$B$11:$C$565,2,0)</f>
        <v>DECIMOCUARTO MES</v>
      </c>
      <c r="K778" s="98" t="str">
        <f t="shared" si="24"/>
        <v>Posgrado</v>
      </c>
      <c r="L778" s="98" t="s">
        <v>394</v>
      </c>
    </row>
    <row r="779" spans="3:12" ht="15.75" thickBot="1">
      <c r="C779" s="140" t="s">
        <v>83</v>
      </c>
      <c r="D779" s="199"/>
      <c r="E779" s="152">
        <v>12</v>
      </c>
      <c r="F779" s="139">
        <v>30000</v>
      </c>
      <c r="G779" s="113">
        <f>D779*E779*F779</f>
        <v>0</v>
      </c>
      <c r="H779" s="166"/>
      <c r="I779" s="114" t="s">
        <v>563</v>
      </c>
      <c r="J779" s="114" t="str">
        <f>VLOOKUP(I779,Presupuesto!$B$11:$C$565,2,0)</f>
        <v>CONTRATOS ESPECIALES</v>
      </c>
      <c r="K779" s="98" t="str">
        <f t="shared" si="24"/>
        <v>Posgrado</v>
      </c>
      <c r="L779" s="98" t="s">
        <v>394</v>
      </c>
    </row>
    <row r="780" spans="3:12">
      <c r="C780" s="171" t="s">
        <v>58</v>
      </c>
      <c r="D780" s="163"/>
      <c r="E780" s="154">
        <v>0</v>
      </c>
      <c r="F780" s="117">
        <f>IF(E779=0,"",(G779/E779)/12*E779)</f>
        <v>0</v>
      </c>
      <c r="G780" s="97">
        <f>F780</f>
        <v>0</v>
      </c>
      <c r="H780" s="164"/>
      <c r="I780" s="101" t="s">
        <v>563</v>
      </c>
      <c r="J780" s="101" t="str">
        <f>VLOOKUP(I780,Presupuesto!$B$11:$C$565,2,0)</f>
        <v>CONTRATOS ESPECIALES</v>
      </c>
      <c r="K780" s="98" t="str">
        <f t="shared" si="24"/>
        <v>Posgrado</v>
      </c>
      <c r="L780" s="98" t="s">
        <v>393</v>
      </c>
    </row>
    <row r="781" spans="3:12" ht="15.75" thickBot="1">
      <c r="C781" s="172" t="s">
        <v>59</v>
      </c>
      <c r="D781" s="163"/>
      <c r="E781" s="154">
        <v>0</v>
      </c>
      <c r="F781" s="100">
        <f>IF(E779&lt;6,"",((E779-6)/12)*(G779/E779))</f>
        <v>0</v>
      </c>
      <c r="G781" s="97">
        <f>F781</f>
        <v>0</v>
      </c>
      <c r="H781" s="164"/>
      <c r="I781" s="101" t="s">
        <v>563</v>
      </c>
      <c r="J781" s="101" t="str">
        <f>VLOOKUP(I781,Presupuesto!$B$11:$C$565,2,0)</f>
        <v>CONTRATOS ESPECIALES</v>
      </c>
      <c r="K781" s="98" t="str">
        <f t="shared" si="24"/>
        <v>Posgrado</v>
      </c>
      <c r="L781" s="98" t="s">
        <v>398</v>
      </c>
    </row>
    <row r="782" spans="3:12" ht="15.75"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4"/>
        <v>Posgrado</v>
      </c>
      <c r="L782" s="98" t="s">
        <v>393</v>
      </c>
    </row>
    <row r="783" spans="3:12">
      <c r="C783" s="171" t="s">
        <v>58</v>
      </c>
      <c r="D783" s="163"/>
      <c r="E783" s="154">
        <v>0</v>
      </c>
      <c r="F783" s="100">
        <v>0</v>
      </c>
      <c r="G783" s="97">
        <f>F783</f>
        <v>0</v>
      </c>
      <c r="H783" s="164"/>
      <c r="I783" s="101" t="s">
        <v>704</v>
      </c>
      <c r="J783" s="101" t="str">
        <f>VLOOKUP(I783,Presupuesto!$B$11:$C$565,2,0)</f>
        <v>OTROS SERVICIOS TECNICOS Y PROFESIONALES</v>
      </c>
      <c r="K783" s="98" t="str">
        <f t="shared" si="24"/>
        <v>Posgrado</v>
      </c>
      <c r="L783" s="98" t="s">
        <v>393</v>
      </c>
    </row>
    <row r="784" spans="3:12" ht="15.75" thickBot="1">
      <c r="C784" s="172" t="s">
        <v>59</v>
      </c>
      <c r="D784" s="163"/>
      <c r="E784" s="154">
        <v>0</v>
      </c>
      <c r="F784" s="100">
        <v>0</v>
      </c>
      <c r="G784" s="97">
        <f>F784</f>
        <v>0</v>
      </c>
      <c r="H784" s="164"/>
      <c r="I784" s="101" t="s">
        <v>704</v>
      </c>
      <c r="J784" s="101" t="str">
        <f>VLOOKUP(I784,Presupuesto!$B$11:$C$565,2,0)</f>
        <v>OTROS SERVICIOS TECNICOS Y PROFESIONALES</v>
      </c>
      <c r="K784" s="98" t="str">
        <f t="shared" si="24"/>
        <v>Posgrado</v>
      </c>
      <c r="L784" s="98" t="s">
        <v>393</v>
      </c>
    </row>
    <row r="785" spans="3:12" ht="15.75" thickBot="1">
      <c r="C785" s="140" t="s">
        <v>61</v>
      </c>
      <c r="D785" s="199"/>
      <c r="E785" s="152">
        <v>12</v>
      </c>
      <c r="F785" s="118">
        <v>30000</v>
      </c>
      <c r="G785" s="113">
        <f>D785*E785*F785</f>
        <v>0</v>
      </c>
      <c r="H785" s="166"/>
      <c r="I785" s="114" t="s">
        <v>495</v>
      </c>
      <c r="J785" s="114" t="str">
        <f>VLOOKUP(I785,Presupuesto!$B$11:$C$565,2,0)</f>
        <v>SUELDOS Y SALARIOS PERMANENTES</v>
      </c>
      <c r="K785" s="98" t="str">
        <f t="shared" si="24"/>
        <v>Posgrado</v>
      </c>
      <c r="L785" s="98" t="s">
        <v>393</v>
      </c>
    </row>
    <row r="786" spans="3:12">
      <c r="C786" s="171" t="s">
        <v>58</v>
      </c>
      <c r="D786" s="169"/>
      <c r="E786" s="131">
        <v>0</v>
      </c>
      <c r="F786" s="119">
        <f>IF(E785=0,"",(G785/E785)/12*E785)</f>
        <v>0</v>
      </c>
      <c r="G786" s="120">
        <f>F786</f>
        <v>0</v>
      </c>
      <c r="H786" s="164"/>
      <c r="I786" s="101" t="s">
        <v>515</v>
      </c>
      <c r="J786" s="101" t="str">
        <f>VLOOKUP(I786,Presupuesto!$B$11:$C$565,2,0)</f>
        <v>AGUINALDO Y DECIMO CUARTO MES</v>
      </c>
      <c r="K786" s="98" t="str">
        <f t="shared" si="24"/>
        <v>Posgrado</v>
      </c>
      <c r="L786" s="98" t="s">
        <v>393</v>
      </c>
    </row>
    <row r="787" spans="3:12" ht="15.75" thickBot="1">
      <c r="C787" s="173" t="s">
        <v>59</v>
      </c>
      <c r="D787" s="162"/>
      <c r="E787" s="132">
        <v>0</v>
      </c>
      <c r="F787" s="105">
        <f>IF(E785&lt;6,"",((E785-6)/12)*(G785/E785))</f>
        <v>0</v>
      </c>
      <c r="G787" s="105">
        <f>F787</f>
        <v>0</v>
      </c>
      <c r="H787" s="162"/>
      <c r="I787" s="106" t="s">
        <v>518</v>
      </c>
      <c r="J787" s="124" t="str">
        <f>VLOOKUP(I787,Presupuesto!$B$11:$C$565,2,0)</f>
        <v>DECIMOCUARTO MES</v>
      </c>
      <c r="K787" s="106" t="str">
        <f t="shared" si="24"/>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45"/>
      <c r="E793" s="93"/>
      <c r="F793" s="93"/>
      <c r="G793" s="93"/>
      <c r="H793" s="76"/>
      <c r="I793" s="76"/>
      <c r="J793" s="76"/>
      <c r="K793" s="153"/>
    </row>
    <row r="794" spans="3:12" ht="18.75">
      <c r="C794" s="209"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481</v>
      </c>
      <c r="D797" s="199"/>
      <c r="E797" s="152">
        <v>12</v>
      </c>
      <c r="F797" s="291">
        <f>HLOOKUP($C797,$BZ$2:$CM$3,2,0)</f>
        <v>43674.39</v>
      </c>
      <c r="G797" s="113">
        <f>D797*E797*F797</f>
        <v>0</v>
      </c>
      <c r="H797" s="166"/>
      <c r="I797" s="114" t="s">
        <v>495</v>
      </c>
      <c r="J797" s="114" t="str">
        <f>VLOOKUP(I797,Presupuesto!$B$11:$C$565,2,0)</f>
        <v>SUELDOS Y SALARIOS PERMANENTES</v>
      </c>
      <c r="K797" s="217" t="s">
        <v>1453</v>
      </c>
      <c r="L797" s="98" t="s">
        <v>393</v>
      </c>
    </row>
    <row r="798" spans="3:12">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5">$K$797</f>
        <v>Posgrado</v>
      </c>
      <c r="L798" s="98" t="s">
        <v>411</v>
      </c>
    </row>
    <row r="799" spans="3:12" ht="15.75" thickBot="1">
      <c r="C799" s="172" t="s">
        <v>59</v>
      </c>
      <c r="D799" s="163"/>
      <c r="E799" s="154">
        <v>0</v>
      </c>
      <c r="F799" s="117">
        <f>IF(E797&lt;6,"",((E797-6)/12)*(G797/E797))</f>
        <v>0</v>
      </c>
      <c r="G799" s="97">
        <f>F799</f>
        <v>0</v>
      </c>
      <c r="H799" s="164"/>
      <c r="I799" s="101" t="s">
        <v>518</v>
      </c>
      <c r="J799" s="101" t="str">
        <f>VLOOKUP(I799,Presupuesto!$B$11:$C$565,2,0)</f>
        <v>DECIMOCUARTO MES</v>
      </c>
      <c r="K799" s="98" t="str">
        <f t="shared" si="25"/>
        <v>Posgrado</v>
      </c>
      <c r="L799" s="98" t="s">
        <v>394</v>
      </c>
    </row>
    <row r="800" spans="3:12" ht="15.75" thickBot="1">
      <c r="C800" s="137" t="s">
        <v>482</v>
      </c>
      <c r="D800" s="199"/>
      <c r="E800" s="152">
        <v>12</v>
      </c>
      <c r="F800" s="291">
        <f>HLOOKUP($C800,$BZ$2:$CM$3,2,0)</f>
        <v>39703.99</v>
      </c>
      <c r="G800" s="113">
        <f>D800*E800*F800</f>
        <v>0</v>
      </c>
      <c r="H800" s="166"/>
      <c r="I800" s="114" t="s">
        <v>495</v>
      </c>
      <c r="J800" s="114" t="str">
        <f>VLOOKUP(I800,Presupuesto!$B$11:$C$565,2,0)</f>
        <v>SUELDOS Y SALARIOS PERMANENTES</v>
      </c>
      <c r="K800" s="98" t="str">
        <f t="shared" si="25"/>
        <v>Posgrado</v>
      </c>
      <c r="L800" s="98" t="s">
        <v>394</v>
      </c>
    </row>
    <row r="801" spans="3:12">
      <c r="C801" s="171" t="s">
        <v>58</v>
      </c>
      <c r="D801" s="163"/>
      <c r="E801" s="154">
        <v>0</v>
      </c>
      <c r="F801" s="100">
        <f>IF(E800=0,"",(G800/E800)/12*E800)</f>
        <v>0</v>
      </c>
      <c r="G801" s="97">
        <f>F801</f>
        <v>0</v>
      </c>
      <c r="H801" s="164"/>
      <c r="I801" s="116" t="s">
        <v>515</v>
      </c>
      <c r="J801" s="116" t="str">
        <f>VLOOKUP(I801,Presupuesto!$B$11:$C$565,2,0)</f>
        <v>AGUINALDO Y DECIMO CUARTO MES</v>
      </c>
      <c r="K801" s="98" t="str">
        <f t="shared" si="25"/>
        <v>Posgrado</v>
      </c>
      <c r="L801" s="98" t="s">
        <v>394</v>
      </c>
    </row>
    <row r="802" spans="3:12" ht="15.75" thickBot="1">
      <c r="C802" s="172" t="s">
        <v>59</v>
      </c>
      <c r="D802" s="163"/>
      <c r="E802" s="154">
        <v>0</v>
      </c>
      <c r="F802" s="117">
        <f>IF(E800&lt;6,"",((E800-6)/12)*(G800/E800))</f>
        <v>0</v>
      </c>
      <c r="G802" s="97">
        <f>F802</f>
        <v>0</v>
      </c>
      <c r="H802" s="164"/>
      <c r="I802" s="101" t="s">
        <v>518</v>
      </c>
      <c r="J802" s="101" t="str">
        <f>VLOOKUP(I802,Presupuesto!$B$11:$C$565,2,0)</f>
        <v>DECIMOCUARTO MES</v>
      </c>
      <c r="K802" s="98" t="str">
        <f t="shared" si="25"/>
        <v>Posgrado</v>
      </c>
      <c r="L802" s="98" t="s">
        <v>394</v>
      </c>
    </row>
    <row r="803" spans="3:12" ht="15.75" thickBot="1">
      <c r="C803" s="137" t="s">
        <v>483</v>
      </c>
      <c r="D803" s="199"/>
      <c r="E803" s="152">
        <v>12</v>
      </c>
      <c r="F803" s="291">
        <f>HLOOKUP($C803,$BZ$2:$CM$3,2,0)</f>
        <v>35733.589999999997</v>
      </c>
      <c r="G803" s="113">
        <f>D803*E803*F803</f>
        <v>0</v>
      </c>
      <c r="H803" s="166"/>
      <c r="I803" s="114" t="s">
        <v>495</v>
      </c>
      <c r="J803" s="114" t="str">
        <f>VLOOKUP(I803,Presupuesto!$B$11:$C$565,2,0)</f>
        <v>SUELDOS Y SALARIOS PERMANENTES</v>
      </c>
      <c r="K803" s="98" t="str">
        <f t="shared" si="25"/>
        <v>Posgrado</v>
      </c>
      <c r="L803" s="98" t="s">
        <v>394</v>
      </c>
    </row>
    <row r="804" spans="3:12">
      <c r="C804" s="171" t="s">
        <v>58</v>
      </c>
      <c r="D804" s="163"/>
      <c r="E804" s="154">
        <v>0</v>
      </c>
      <c r="F804" s="100">
        <f>IF(E803=0,"",(G803/E803)/12*E803)</f>
        <v>0</v>
      </c>
      <c r="G804" s="97">
        <f>F804</f>
        <v>0</v>
      </c>
      <c r="H804" s="164"/>
      <c r="I804" s="116" t="s">
        <v>515</v>
      </c>
      <c r="J804" s="116" t="str">
        <f>VLOOKUP(I804,Presupuesto!$B$11:$C$565,2,0)</f>
        <v>AGUINALDO Y DECIMO CUARTO MES</v>
      </c>
      <c r="K804" s="98" t="str">
        <f t="shared" si="25"/>
        <v>Posgrado</v>
      </c>
      <c r="L804" s="98" t="s">
        <v>394</v>
      </c>
    </row>
    <row r="805" spans="3:12" ht="15.75" thickBot="1">
      <c r="C805" s="172" t="s">
        <v>59</v>
      </c>
      <c r="D805" s="163"/>
      <c r="E805" s="154">
        <v>0</v>
      </c>
      <c r="F805" s="117">
        <f>IF(E803&lt;6,"",((E803-6)/12)*(G803/E803))</f>
        <v>0</v>
      </c>
      <c r="G805" s="97">
        <f>F805</f>
        <v>0</v>
      </c>
      <c r="H805" s="164"/>
      <c r="I805" s="101" t="s">
        <v>518</v>
      </c>
      <c r="J805" s="101" t="str">
        <f>VLOOKUP(I805,Presupuesto!$B$11:$C$565,2,0)</f>
        <v>DECIMOCUARTO MES</v>
      </c>
      <c r="K805" s="98" t="str">
        <f t="shared" si="25"/>
        <v>Posgrado</v>
      </c>
      <c r="L805" s="98" t="s">
        <v>394</v>
      </c>
    </row>
    <row r="806" spans="3:12" ht="15.75" thickBot="1">
      <c r="C806" s="137" t="s">
        <v>484</v>
      </c>
      <c r="D806" s="199"/>
      <c r="E806" s="152">
        <v>12</v>
      </c>
      <c r="F806" s="291">
        <f>HLOOKUP($C806,$BZ$2:$CM$3,2,0)</f>
        <v>31763.19</v>
      </c>
      <c r="G806" s="113">
        <f>D806*E806*F806</f>
        <v>0</v>
      </c>
      <c r="H806" s="166"/>
      <c r="I806" s="114" t="s">
        <v>495</v>
      </c>
      <c r="J806" s="114" t="str">
        <f>VLOOKUP(I806,Presupuesto!$B$11:$C$565,2,0)</f>
        <v>SUELDOS Y SALARIOS PERMANENTES</v>
      </c>
      <c r="K806" s="98" t="str">
        <f t="shared" si="25"/>
        <v>Posgrado</v>
      </c>
      <c r="L806" s="98" t="s">
        <v>394</v>
      </c>
    </row>
    <row r="807" spans="3:12">
      <c r="C807" s="171" t="s">
        <v>58</v>
      </c>
      <c r="D807" s="163"/>
      <c r="E807" s="154">
        <v>0</v>
      </c>
      <c r="F807" s="100">
        <f>IF(E806=0,"",(G806/E806)/12*E806)</f>
        <v>0</v>
      </c>
      <c r="G807" s="97">
        <f>F807</f>
        <v>0</v>
      </c>
      <c r="H807" s="164"/>
      <c r="I807" s="116" t="s">
        <v>515</v>
      </c>
      <c r="J807" s="116" t="str">
        <f>VLOOKUP(I807,Presupuesto!$B$11:$C$565,2,0)</f>
        <v>AGUINALDO Y DECIMO CUARTO MES</v>
      </c>
      <c r="K807" s="98" t="str">
        <f t="shared" si="25"/>
        <v>Posgrado</v>
      </c>
      <c r="L807" s="98" t="s">
        <v>394</v>
      </c>
    </row>
    <row r="808" spans="3:12" ht="15.75" thickBot="1">
      <c r="C808" s="172" t="s">
        <v>59</v>
      </c>
      <c r="D808" s="163"/>
      <c r="E808" s="154">
        <v>0</v>
      </c>
      <c r="F808" s="117">
        <f>IF(E806&lt;6,"",((E806-6)/12)*(G806/E806))</f>
        <v>0</v>
      </c>
      <c r="G808" s="97">
        <f>F808</f>
        <v>0</v>
      </c>
      <c r="H808" s="164"/>
      <c r="I808" s="101" t="s">
        <v>518</v>
      </c>
      <c r="J808" s="101" t="str">
        <f>VLOOKUP(I808,Presupuesto!$B$11:$C$565,2,0)</f>
        <v>DECIMOCUARTO MES</v>
      </c>
      <c r="K808" s="98" t="str">
        <f t="shared" si="25"/>
        <v>Posgrado</v>
      </c>
      <c r="L808" s="98" t="s">
        <v>394</v>
      </c>
    </row>
    <row r="809" spans="3:12" ht="15.75" thickBot="1">
      <c r="C809" s="137" t="s">
        <v>485</v>
      </c>
      <c r="D809" s="199"/>
      <c r="E809" s="152">
        <v>12</v>
      </c>
      <c r="F809" s="291">
        <f>HLOOKUP($C809,$BZ$2:$CM$3,2,0)</f>
        <v>29777.99</v>
      </c>
      <c r="G809" s="113">
        <f>D809*E809*F809</f>
        <v>0</v>
      </c>
      <c r="H809" s="166"/>
      <c r="I809" s="114" t="s">
        <v>495</v>
      </c>
      <c r="J809" s="114" t="str">
        <f>VLOOKUP(I809,Presupuesto!$B$11:$C$565,2,0)</f>
        <v>SUELDOS Y SALARIOS PERMANENTES</v>
      </c>
      <c r="K809" s="98" t="str">
        <f t="shared" si="25"/>
        <v>Posgrado</v>
      </c>
      <c r="L809" s="98" t="s">
        <v>394</v>
      </c>
    </row>
    <row r="810" spans="3:12">
      <c r="C810" s="171" t="s">
        <v>58</v>
      </c>
      <c r="D810" s="163"/>
      <c r="E810" s="154">
        <v>0</v>
      </c>
      <c r="F810" s="100">
        <f>IF(E809=0,"",(G809/E809)/12*E809)</f>
        <v>0</v>
      </c>
      <c r="G810" s="97">
        <f>F810</f>
        <v>0</v>
      </c>
      <c r="H810" s="164"/>
      <c r="I810" s="116" t="s">
        <v>515</v>
      </c>
      <c r="J810" s="116" t="str">
        <f>VLOOKUP(I810,Presupuesto!$B$11:$C$565,2,0)</f>
        <v>AGUINALDO Y DECIMO CUARTO MES</v>
      </c>
      <c r="K810" s="98" t="str">
        <f t="shared" si="25"/>
        <v>Posgrado</v>
      </c>
      <c r="L810" s="98" t="s">
        <v>394</v>
      </c>
    </row>
    <row r="811" spans="3:12" ht="15.75" thickBot="1">
      <c r="C811" s="172" t="s">
        <v>59</v>
      </c>
      <c r="D811" s="163"/>
      <c r="E811" s="154">
        <v>0</v>
      </c>
      <c r="F811" s="117">
        <f>IF(E809&lt;6,"",((E809-6)/12)*(G809/E809))</f>
        <v>0</v>
      </c>
      <c r="G811" s="97">
        <f>F811</f>
        <v>0</v>
      </c>
      <c r="H811" s="164"/>
      <c r="I811" s="101" t="s">
        <v>518</v>
      </c>
      <c r="J811" s="101" t="str">
        <f>VLOOKUP(I811,Presupuesto!$B$11:$C$565,2,0)</f>
        <v>DECIMOCUARTO MES</v>
      </c>
      <c r="K811" s="98" t="str">
        <f t="shared" si="25"/>
        <v>Posgrado</v>
      </c>
      <c r="L811" s="98" t="s">
        <v>394</v>
      </c>
    </row>
    <row r="812" spans="3:12" ht="15.75" thickBot="1">
      <c r="C812" s="137" t="s">
        <v>486</v>
      </c>
      <c r="D812" s="199"/>
      <c r="E812" s="152">
        <v>12</v>
      </c>
      <c r="F812" s="291">
        <f>HLOOKUP($C812,$BZ$2:$CM$3,2,0)</f>
        <v>27792.79</v>
      </c>
      <c r="G812" s="113">
        <f>D812*E812*F812</f>
        <v>0</v>
      </c>
      <c r="H812" s="166"/>
      <c r="I812" s="114" t="s">
        <v>495</v>
      </c>
      <c r="J812" s="114" t="str">
        <f>VLOOKUP(I812,Presupuesto!$B$11:$C$565,2,0)</f>
        <v>SUELDOS Y SALARIOS PERMANENTES</v>
      </c>
      <c r="K812" s="98" t="str">
        <f t="shared" si="25"/>
        <v>Posgrado</v>
      </c>
      <c r="L812" s="98" t="s">
        <v>394</v>
      </c>
    </row>
    <row r="813" spans="3:12">
      <c r="C813" s="171" t="s">
        <v>58</v>
      </c>
      <c r="D813" s="163"/>
      <c r="E813" s="154">
        <v>0</v>
      </c>
      <c r="F813" s="100">
        <f>IF(E812=0,"",(G812/E812)/12*E812)</f>
        <v>0</v>
      </c>
      <c r="G813" s="97">
        <f>F813</f>
        <v>0</v>
      </c>
      <c r="H813" s="164"/>
      <c r="I813" s="116" t="s">
        <v>515</v>
      </c>
      <c r="J813" s="116" t="str">
        <f>VLOOKUP(I813,Presupuesto!$B$11:$C$565,2,0)</f>
        <v>AGUINALDO Y DECIMO CUARTO MES</v>
      </c>
      <c r="K813" s="98" t="str">
        <f t="shared" si="25"/>
        <v>Posgrado</v>
      </c>
      <c r="L813" s="98" t="s">
        <v>394</v>
      </c>
    </row>
    <row r="814" spans="3:12" ht="15.75" thickBot="1">
      <c r="C814" s="172" t="s">
        <v>59</v>
      </c>
      <c r="D814" s="163"/>
      <c r="E814" s="154">
        <v>0</v>
      </c>
      <c r="F814" s="117">
        <f>IF(E812&lt;6,"",((E812-6)/12)*(G812/E812))</f>
        <v>0</v>
      </c>
      <c r="G814" s="97">
        <f>F814</f>
        <v>0</v>
      </c>
      <c r="H814" s="164"/>
      <c r="I814" s="101" t="s">
        <v>518</v>
      </c>
      <c r="J814" s="101" t="str">
        <f>VLOOKUP(I814,Presupuesto!$B$11:$C$565,2,0)</f>
        <v>DECIMOCUARTO MES</v>
      </c>
      <c r="K814" s="98" t="str">
        <f t="shared" si="25"/>
        <v>Posgrado</v>
      </c>
      <c r="L814" s="98" t="s">
        <v>394</v>
      </c>
    </row>
    <row r="815" spans="3:12" ht="15.75" thickBot="1">
      <c r="C815" s="137" t="s">
        <v>487</v>
      </c>
      <c r="D815" s="199"/>
      <c r="E815" s="152">
        <v>12</v>
      </c>
      <c r="F815" s="291">
        <f>HLOOKUP($C815,$BZ$2:$CM$3,2,0)</f>
        <v>18859.39</v>
      </c>
      <c r="G815" s="113">
        <f>D815*E815*F815</f>
        <v>0</v>
      </c>
      <c r="H815" s="166"/>
      <c r="I815" s="114" t="s">
        <v>495</v>
      </c>
      <c r="J815" s="114" t="str">
        <f>VLOOKUP(I815,Presupuesto!$B$11:$C$565,2,0)</f>
        <v>SUELDOS Y SALARIOS PERMANENTES</v>
      </c>
      <c r="K815" s="98" t="str">
        <f t="shared" si="25"/>
        <v>Posgrado</v>
      </c>
      <c r="L815" s="98" t="s">
        <v>394</v>
      </c>
    </row>
    <row r="816" spans="3:12">
      <c r="C816" s="171" t="s">
        <v>58</v>
      </c>
      <c r="D816" s="163"/>
      <c r="E816" s="154">
        <v>0</v>
      </c>
      <c r="F816" s="100">
        <f>IF(E815=0,"",(G815/E815)/12*E815)</f>
        <v>0</v>
      </c>
      <c r="G816" s="97">
        <f>F816</f>
        <v>0</v>
      </c>
      <c r="H816" s="164"/>
      <c r="I816" s="116" t="s">
        <v>515</v>
      </c>
      <c r="J816" s="116" t="str">
        <f>VLOOKUP(I816,Presupuesto!$B$11:$C$565,2,0)</f>
        <v>AGUINALDO Y DECIMO CUARTO MES</v>
      </c>
      <c r="K816" s="98" t="str">
        <f t="shared" si="25"/>
        <v>Posgrado</v>
      </c>
      <c r="L816" s="98" t="s">
        <v>394</v>
      </c>
    </row>
    <row r="817" spans="3:12" ht="15.75" thickBot="1">
      <c r="C817" s="172" t="s">
        <v>59</v>
      </c>
      <c r="D817" s="163"/>
      <c r="E817" s="154">
        <v>0</v>
      </c>
      <c r="F817" s="117">
        <f>IF(E815&lt;6,"",((E815-6)/12)*(G815/E815))</f>
        <v>0</v>
      </c>
      <c r="G817" s="97">
        <f>F817</f>
        <v>0</v>
      </c>
      <c r="H817" s="164"/>
      <c r="I817" s="101" t="s">
        <v>518</v>
      </c>
      <c r="J817" s="101" t="str">
        <f>VLOOKUP(I817,Presupuesto!$B$11:$C$565,2,0)</f>
        <v>DECIMOCUARTO MES</v>
      </c>
      <c r="K817" s="98" t="str">
        <f t="shared" si="25"/>
        <v>Posgrado</v>
      </c>
      <c r="L817" s="98" t="s">
        <v>394</v>
      </c>
    </row>
    <row r="818" spans="3:12" ht="15.75" thickBot="1">
      <c r="C818" s="137" t="s">
        <v>488</v>
      </c>
      <c r="D818" s="199"/>
      <c r="E818" s="152">
        <v>12</v>
      </c>
      <c r="F818" s="291">
        <f>HLOOKUP($C818,$BZ$2:$CM$3,2,0)</f>
        <v>17866.8</v>
      </c>
      <c r="G818" s="113">
        <f>D818*E818*F818</f>
        <v>0</v>
      </c>
      <c r="H818" s="166"/>
      <c r="I818" s="114" t="s">
        <v>495</v>
      </c>
      <c r="J818" s="114" t="str">
        <f>VLOOKUP(I818,Presupuesto!$B$11:$C$565,2,0)</f>
        <v>SUELDOS Y SALARIOS PERMANENTES</v>
      </c>
      <c r="K818" s="98" t="str">
        <f t="shared" si="25"/>
        <v>Posgrado</v>
      </c>
      <c r="L818" s="98" t="s">
        <v>394</v>
      </c>
    </row>
    <row r="819" spans="3:12">
      <c r="C819" s="171" t="s">
        <v>58</v>
      </c>
      <c r="D819" s="163"/>
      <c r="E819" s="154">
        <v>0</v>
      </c>
      <c r="F819" s="100">
        <f>IF(E818=0,"",(G818/E818)/12*E818)</f>
        <v>0</v>
      </c>
      <c r="G819" s="97">
        <f>F819</f>
        <v>0</v>
      </c>
      <c r="H819" s="164"/>
      <c r="I819" s="116" t="s">
        <v>515</v>
      </c>
      <c r="J819" s="116" t="str">
        <f>VLOOKUP(I819,Presupuesto!$B$11:$C$565,2,0)</f>
        <v>AGUINALDO Y DECIMO CUARTO MES</v>
      </c>
      <c r="K819" s="98" t="str">
        <f t="shared" si="25"/>
        <v>Posgrado</v>
      </c>
      <c r="L819" s="98" t="s">
        <v>394</v>
      </c>
    </row>
    <row r="820" spans="3:12" ht="15.75" thickBot="1">
      <c r="C820" s="172" t="s">
        <v>59</v>
      </c>
      <c r="D820" s="163"/>
      <c r="E820" s="154">
        <v>0</v>
      </c>
      <c r="F820" s="117">
        <f>IF(E818&lt;6,"",((E818-6)/12)*(G818/E818))</f>
        <v>0</v>
      </c>
      <c r="G820" s="97">
        <f>F820</f>
        <v>0</v>
      </c>
      <c r="H820" s="164"/>
      <c r="I820" s="101" t="s">
        <v>518</v>
      </c>
      <c r="J820" s="101" t="str">
        <f>VLOOKUP(I820,Presupuesto!$B$11:$C$565,2,0)</f>
        <v>DECIMOCUARTO MES</v>
      </c>
      <c r="K820" s="98" t="str">
        <f t="shared" si="25"/>
        <v>Posgrado</v>
      </c>
      <c r="L820" s="98" t="s">
        <v>394</v>
      </c>
    </row>
    <row r="821" spans="3:12" ht="15.75" thickBot="1">
      <c r="C821" s="137" t="s">
        <v>489</v>
      </c>
      <c r="D821" s="199"/>
      <c r="E821" s="152">
        <v>12</v>
      </c>
      <c r="F821" s="291">
        <f>HLOOKUP($C821,$BZ$2:$CM$3,2,0)</f>
        <v>13896.4</v>
      </c>
      <c r="G821" s="113">
        <f>D821*E821*F821</f>
        <v>0</v>
      </c>
      <c r="H821" s="166"/>
      <c r="I821" s="114" t="s">
        <v>495</v>
      </c>
      <c r="J821" s="114" t="str">
        <f>VLOOKUP(I821,Presupuesto!$B$11:$C$565,2,0)</f>
        <v>SUELDOS Y SALARIOS PERMANENTES</v>
      </c>
      <c r="K821" s="98" t="str">
        <f t="shared" si="25"/>
        <v>Posgrado</v>
      </c>
      <c r="L821" s="98" t="s">
        <v>394</v>
      </c>
    </row>
    <row r="822" spans="3:12">
      <c r="C822" s="171" t="s">
        <v>58</v>
      </c>
      <c r="D822" s="163"/>
      <c r="E822" s="154">
        <v>0</v>
      </c>
      <c r="F822" s="100">
        <f>IF(E821=0,"",(G821/E821)/12*E821)</f>
        <v>0</v>
      </c>
      <c r="G822" s="97">
        <f>F822</f>
        <v>0</v>
      </c>
      <c r="H822" s="164"/>
      <c r="I822" s="116" t="s">
        <v>515</v>
      </c>
      <c r="J822" s="116" t="str">
        <f>VLOOKUP(I822,Presupuesto!$B$11:$C$565,2,0)</f>
        <v>AGUINALDO Y DECIMO CUARTO MES</v>
      </c>
      <c r="K822" s="98" t="str">
        <f t="shared" si="25"/>
        <v>Posgrado</v>
      </c>
      <c r="L822" s="98" t="s">
        <v>394</v>
      </c>
    </row>
    <row r="823" spans="3:12" ht="15.75" thickBot="1">
      <c r="C823" s="172" t="s">
        <v>59</v>
      </c>
      <c r="D823" s="163"/>
      <c r="E823" s="154">
        <v>0</v>
      </c>
      <c r="F823" s="117">
        <f>IF(E821&lt;6,"",((E821-6)/12)*(G821/E821))</f>
        <v>0</v>
      </c>
      <c r="G823" s="97">
        <f>F823</f>
        <v>0</v>
      </c>
      <c r="H823" s="164"/>
      <c r="I823" s="101" t="s">
        <v>518</v>
      </c>
      <c r="J823" s="101" t="str">
        <f>VLOOKUP(I823,Presupuesto!$B$11:$C$565,2,0)</f>
        <v>DECIMOCUARTO MES</v>
      </c>
      <c r="K823" s="98" t="str">
        <f t="shared" si="25"/>
        <v>Posgrado</v>
      </c>
      <c r="L823" s="98" t="s">
        <v>394</v>
      </c>
    </row>
    <row r="824" spans="3:12" ht="15.75" thickBot="1">
      <c r="C824" s="137" t="s">
        <v>490</v>
      </c>
      <c r="D824" s="199"/>
      <c r="E824" s="152">
        <v>12</v>
      </c>
      <c r="F824" s="291">
        <f>HLOOKUP($C824,$BZ$2:$CM$3,2,0)</f>
        <v>15004.09</v>
      </c>
      <c r="G824" s="113">
        <f>D824*E824*F824</f>
        <v>0</v>
      </c>
      <c r="H824" s="166"/>
      <c r="I824" s="114" t="s">
        <v>495</v>
      </c>
      <c r="J824" s="114" t="str">
        <f>VLOOKUP(I824,Presupuesto!$B$11:$C$565,2,0)</f>
        <v>SUELDOS Y SALARIOS PERMANENTES</v>
      </c>
      <c r="K824" s="98" t="str">
        <f t="shared" si="25"/>
        <v>Posgrado</v>
      </c>
      <c r="L824" s="98" t="s">
        <v>394</v>
      </c>
    </row>
    <row r="825" spans="3:12">
      <c r="C825" s="171" t="s">
        <v>58</v>
      </c>
      <c r="D825" s="163"/>
      <c r="E825" s="154">
        <v>0</v>
      </c>
      <c r="F825" s="100">
        <f>IF(E824=0,"",(G824/E824)/12*E824)</f>
        <v>0</v>
      </c>
      <c r="G825" s="97">
        <f>F825</f>
        <v>0</v>
      </c>
      <c r="H825" s="164"/>
      <c r="I825" s="116" t="s">
        <v>515</v>
      </c>
      <c r="J825" s="116" t="str">
        <f>VLOOKUP(I825,Presupuesto!$B$11:$C$565,2,0)</f>
        <v>AGUINALDO Y DECIMO CUARTO MES</v>
      </c>
      <c r="K825" s="98" t="str">
        <f t="shared" si="25"/>
        <v>Posgrado</v>
      </c>
      <c r="L825" s="98" t="s">
        <v>394</v>
      </c>
    </row>
    <row r="826" spans="3:12" ht="15.75" thickBot="1">
      <c r="C826" s="172" t="s">
        <v>59</v>
      </c>
      <c r="D826" s="163"/>
      <c r="E826" s="154">
        <v>0</v>
      </c>
      <c r="F826" s="117">
        <f>IF(E824&lt;6,"",((E824-6)/12)*(G824/E824))</f>
        <v>0</v>
      </c>
      <c r="G826" s="97">
        <f>F826</f>
        <v>0</v>
      </c>
      <c r="H826" s="164"/>
      <c r="I826" s="101" t="s">
        <v>518</v>
      </c>
      <c r="J826" s="101" t="str">
        <f>VLOOKUP(I826,Presupuesto!$B$11:$C$565,2,0)</f>
        <v>DECIMOCUARTO MES</v>
      </c>
      <c r="K826" s="98" t="str">
        <f t="shared" si="25"/>
        <v>Posgrado</v>
      </c>
      <c r="L826" s="98" t="s">
        <v>394</v>
      </c>
    </row>
    <row r="827" spans="3:12" ht="15.75" thickBot="1">
      <c r="C827" s="137" t="s">
        <v>491</v>
      </c>
      <c r="D827" s="199"/>
      <c r="E827" s="152">
        <v>12</v>
      </c>
      <c r="F827" s="291">
        <f>HLOOKUP($C827,$BZ$2:$CM$3,2,0)</f>
        <v>13238.9</v>
      </c>
      <c r="G827" s="113">
        <f>D827*E827*F827</f>
        <v>0</v>
      </c>
      <c r="H827" s="166"/>
      <c r="I827" s="114" t="s">
        <v>495</v>
      </c>
      <c r="J827" s="114" t="str">
        <f>VLOOKUP(I827,Presupuesto!$B$11:$C$565,2,0)</f>
        <v>SUELDOS Y SALARIOS PERMANENTES</v>
      </c>
      <c r="K827" s="98" t="str">
        <f t="shared" si="25"/>
        <v>Posgrado</v>
      </c>
      <c r="L827" s="98" t="s">
        <v>394</v>
      </c>
    </row>
    <row r="828" spans="3:12">
      <c r="C828" s="171" t="s">
        <v>58</v>
      </c>
      <c r="D828" s="163"/>
      <c r="E828" s="154">
        <v>0</v>
      </c>
      <c r="F828" s="100">
        <f>IF(E827=0,"",(G827/E827)/12*E827)</f>
        <v>0</v>
      </c>
      <c r="G828" s="97">
        <f>F828</f>
        <v>0</v>
      </c>
      <c r="H828" s="164"/>
      <c r="I828" s="116" t="s">
        <v>515</v>
      </c>
      <c r="J828" s="116" t="str">
        <f>VLOOKUP(I828,Presupuesto!$B$11:$C$565,2,0)</f>
        <v>AGUINALDO Y DECIMO CUARTO MES</v>
      </c>
      <c r="K828" s="98" t="str">
        <f t="shared" si="25"/>
        <v>Posgrado</v>
      </c>
      <c r="L828" s="98" t="s">
        <v>394</v>
      </c>
    </row>
    <row r="829" spans="3:12" ht="15.75" thickBot="1">
      <c r="C829" s="172" t="s">
        <v>59</v>
      </c>
      <c r="D829" s="163"/>
      <c r="E829" s="154">
        <v>0</v>
      </c>
      <c r="F829" s="117">
        <f>IF(E827&lt;6,"",((E827-6)/12)*(G827/E827))</f>
        <v>0</v>
      </c>
      <c r="G829" s="97">
        <f>F829</f>
        <v>0</v>
      </c>
      <c r="H829" s="164"/>
      <c r="I829" s="101" t="s">
        <v>518</v>
      </c>
      <c r="J829" s="101" t="str">
        <f>VLOOKUP(I829,Presupuesto!$B$11:$C$565,2,0)</f>
        <v>DECIMOCUARTO MES</v>
      </c>
      <c r="K829" s="98" t="str">
        <f t="shared" si="25"/>
        <v>Posgrado</v>
      </c>
      <c r="L829" s="98" t="s">
        <v>394</v>
      </c>
    </row>
    <row r="830" spans="3:12" ht="15.75" thickBot="1">
      <c r="C830" s="137" t="s">
        <v>492</v>
      </c>
      <c r="D830" s="199"/>
      <c r="E830" s="152">
        <v>12</v>
      </c>
      <c r="F830" s="291">
        <f>HLOOKUP($C830,$BZ$2:$CM$3,2,0)</f>
        <v>12356.31</v>
      </c>
      <c r="G830" s="113">
        <f>D830*E830*F830</f>
        <v>0</v>
      </c>
      <c r="H830" s="166"/>
      <c r="I830" s="114" t="s">
        <v>495</v>
      </c>
      <c r="J830" s="114" t="str">
        <f>VLOOKUP(I830,Presupuesto!$B$11:$C$565,2,0)</f>
        <v>SUELDOS Y SALARIOS PERMANENTES</v>
      </c>
      <c r="K830" s="98" t="str">
        <f t="shared" ref="K830:K847" si="26">$K$797</f>
        <v>Posgrado</v>
      </c>
      <c r="L830" s="98" t="s">
        <v>394</v>
      </c>
    </row>
    <row r="831" spans="3:12">
      <c r="C831" s="171" t="s">
        <v>58</v>
      </c>
      <c r="D831" s="163"/>
      <c r="E831" s="154">
        <v>0</v>
      </c>
      <c r="F831" s="100">
        <f>IF(E830=0,"",(G830/E830)/12*E830)</f>
        <v>0</v>
      </c>
      <c r="G831" s="97">
        <f>F831</f>
        <v>0</v>
      </c>
      <c r="H831" s="164"/>
      <c r="I831" s="116" t="s">
        <v>515</v>
      </c>
      <c r="J831" s="116" t="str">
        <f>VLOOKUP(I831,Presupuesto!$B$11:$C$565,2,0)</f>
        <v>AGUINALDO Y DECIMO CUARTO MES</v>
      </c>
      <c r="K831" s="98" t="str">
        <f t="shared" si="26"/>
        <v>Posgrado</v>
      </c>
      <c r="L831" s="98" t="s">
        <v>394</v>
      </c>
    </row>
    <row r="832" spans="3:12" ht="15.75" thickBot="1">
      <c r="C832" s="172" t="s">
        <v>59</v>
      </c>
      <c r="D832" s="163"/>
      <c r="E832" s="154">
        <v>0</v>
      </c>
      <c r="F832" s="117">
        <f>IF(E830&lt;6,"",((E830-6)/12)*(G830/E830))</f>
        <v>0</v>
      </c>
      <c r="G832" s="97">
        <f>F832</f>
        <v>0</v>
      </c>
      <c r="H832" s="164"/>
      <c r="I832" s="101" t="s">
        <v>518</v>
      </c>
      <c r="J832" s="101" t="str">
        <f>VLOOKUP(I832,Presupuesto!$B$11:$C$565,2,0)</f>
        <v>DECIMOCUARTO MES</v>
      </c>
      <c r="K832" s="98" t="str">
        <f t="shared" si="26"/>
        <v>Posgrado</v>
      </c>
      <c r="L832" s="98" t="s">
        <v>394</v>
      </c>
    </row>
    <row r="833" spans="3:12" ht="15.75" thickBot="1">
      <c r="C833" s="137" t="s">
        <v>493</v>
      </c>
      <c r="D833" s="199"/>
      <c r="E833" s="152">
        <v>12</v>
      </c>
      <c r="F833" s="291">
        <f>HLOOKUP($C833,$BZ$2:$CM$3,2,0)</f>
        <v>463.22</v>
      </c>
      <c r="G833" s="113">
        <f>D833*E833*F833</f>
        <v>0</v>
      </c>
      <c r="H833" s="166"/>
      <c r="I833" s="114" t="s">
        <v>495</v>
      </c>
      <c r="J833" s="114" t="str">
        <f>VLOOKUP(I833,Presupuesto!$B$11:$C$565,2,0)</f>
        <v>SUELDOS Y SALARIOS PERMANENTES</v>
      </c>
      <c r="K833" s="98" t="str">
        <f t="shared" si="26"/>
        <v>Posgrado</v>
      </c>
      <c r="L833" s="98" t="s">
        <v>394</v>
      </c>
    </row>
    <row r="834" spans="3:12">
      <c r="C834" s="171" t="s">
        <v>58</v>
      </c>
      <c r="D834" s="163"/>
      <c r="E834" s="154">
        <v>0</v>
      </c>
      <c r="F834" s="100">
        <f>IF(E833=0,"",(G833/E833)/12*E833)</f>
        <v>0</v>
      </c>
      <c r="G834" s="97">
        <f>F834</f>
        <v>0</v>
      </c>
      <c r="H834" s="164"/>
      <c r="I834" s="116" t="s">
        <v>515</v>
      </c>
      <c r="J834" s="116" t="str">
        <f>VLOOKUP(I834,Presupuesto!$B$11:$C$565,2,0)</f>
        <v>AGUINALDO Y DECIMO CUARTO MES</v>
      </c>
      <c r="K834" s="98" t="str">
        <f t="shared" si="26"/>
        <v>Posgrado</v>
      </c>
      <c r="L834" s="98" t="s">
        <v>394</v>
      </c>
    </row>
    <row r="835" spans="3:12" ht="15.75" thickBot="1">
      <c r="C835" s="172" t="s">
        <v>59</v>
      </c>
      <c r="D835" s="163"/>
      <c r="E835" s="154">
        <v>0</v>
      </c>
      <c r="F835" s="117">
        <f>IF(E833&lt;6,"",((E833-6)/12)*(G833/E833))</f>
        <v>0</v>
      </c>
      <c r="G835" s="97">
        <f>F835</f>
        <v>0</v>
      </c>
      <c r="H835" s="164"/>
      <c r="I835" s="101" t="s">
        <v>518</v>
      </c>
      <c r="J835" s="101" t="str">
        <f>VLOOKUP(I835,Presupuesto!$B$11:$C$565,2,0)</f>
        <v>DECIMOCUARTO MES</v>
      </c>
      <c r="K835" s="98" t="str">
        <f t="shared" si="26"/>
        <v>Posgrado</v>
      </c>
      <c r="L835" s="98" t="s">
        <v>394</v>
      </c>
    </row>
    <row r="836" spans="3:12" ht="15.75" thickBot="1">
      <c r="C836" s="137" t="s">
        <v>494</v>
      </c>
      <c r="D836" s="199"/>
      <c r="E836" s="152">
        <v>12</v>
      </c>
      <c r="F836" s="291">
        <f>HLOOKUP($C836,$BZ$2:$CM$3,2,0)</f>
        <v>2007.3</v>
      </c>
      <c r="G836" s="113">
        <f>D836*E836*F836</f>
        <v>0</v>
      </c>
      <c r="H836" s="166"/>
      <c r="I836" s="114" t="s">
        <v>495</v>
      </c>
      <c r="J836" s="114" t="str">
        <f>VLOOKUP(I836,Presupuesto!$B$11:$C$565,2,0)</f>
        <v>SUELDOS Y SALARIOS PERMANENTES</v>
      </c>
      <c r="K836" s="98" t="str">
        <f t="shared" si="26"/>
        <v>Posgrado</v>
      </c>
      <c r="L836" s="98" t="s">
        <v>394</v>
      </c>
    </row>
    <row r="837" spans="3:12">
      <c r="C837" s="171" t="s">
        <v>58</v>
      </c>
      <c r="D837" s="163"/>
      <c r="E837" s="154">
        <v>0</v>
      </c>
      <c r="F837" s="100">
        <f>IF(E836=0,"",(G836/E836)/12*E836)</f>
        <v>0</v>
      </c>
      <c r="G837" s="97">
        <f>F837</f>
        <v>0</v>
      </c>
      <c r="H837" s="164"/>
      <c r="I837" s="116" t="s">
        <v>515</v>
      </c>
      <c r="J837" s="116" t="str">
        <f>VLOOKUP(I837,Presupuesto!$B$11:$C$565,2,0)</f>
        <v>AGUINALDO Y DECIMO CUARTO MES</v>
      </c>
      <c r="K837" s="98" t="str">
        <f t="shared" si="26"/>
        <v>Posgrado</v>
      </c>
      <c r="L837" s="98" t="s">
        <v>394</v>
      </c>
    </row>
    <row r="838" spans="3:12" ht="15.75" thickBot="1">
      <c r="C838" s="172" t="s">
        <v>59</v>
      </c>
      <c r="D838" s="163"/>
      <c r="E838" s="154">
        <v>0</v>
      </c>
      <c r="F838" s="117">
        <f>IF(E836&lt;6,"",((E836-6)/12)*(G836/E836))</f>
        <v>0</v>
      </c>
      <c r="G838" s="97">
        <f>F838</f>
        <v>0</v>
      </c>
      <c r="H838" s="164"/>
      <c r="I838" s="101" t="s">
        <v>518</v>
      </c>
      <c r="J838" s="101" t="str">
        <f>VLOOKUP(I838,Presupuesto!$B$11:$C$565,2,0)</f>
        <v>DECIMOCUARTO MES</v>
      </c>
      <c r="K838" s="98" t="str">
        <f t="shared" si="26"/>
        <v>Posgrado</v>
      </c>
      <c r="L838" s="98" t="s">
        <v>394</v>
      </c>
    </row>
    <row r="839" spans="3:12" ht="15.75" thickBot="1">
      <c r="C839" s="140" t="s">
        <v>83</v>
      </c>
      <c r="D839" s="199"/>
      <c r="E839" s="152">
        <v>12</v>
      </c>
      <c r="F839" s="139">
        <v>30000</v>
      </c>
      <c r="G839" s="113">
        <f>D839*E839*F839</f>
        <v>0</v>
      </c>
      <c r="H839" s="166"/>
      <c r="I839" s="114" t="s">
        <v>563</v>
      </c>
      <c r="J839" s="114" t="str">
        <f>VLOOKUP(I839,Presupuesto!$B$11:$C$565,2,0)</f>
        <v>CONTRATOS ESPECIALES</v>
      </c>
      <c r="K839" s="98" t="str">
        <f t="shared" si="26"/>
        <v>Posgrado</v>
      </c>
      <c r="L839" s="98" t="s">
        <v>394</v>
      </c>
    </row>
    <row r="840" spans="3:12">
      <c r="C840" s="171" t="s">
        <v>58</v>
      </c>
      <c r="D840" s="163"/>
      <c r="E840" s="154">
        <v>0</v>
      </c>
      <c r="F840" s="117">
        <f>IF(E839=0,"",(G839/E839)/12*E839)</f>
        <v>0</v>
      </c>
      <c r="G840" s="97">
        <f>F840</f>
        <v>0</v>
      </c>
      <c r="H840" s="164"/>
      <c r="I840" s="101" t="s">
        <v>563</v>
      </c>
      <c r="J840" s="101" t="str">
        <f>VLOOKUP(I840,Presupuesto!$B$11:$C$565,2,0)</f>
        <v>CONTRATOS ESPECIALES</v>
      </c>
      <c r="K840" s="98" t="str">
        <f t="shared" si="26"/>
        <v>Posgrado</v>
      </c>
      <c r="L840" s="98" t="s">
        <v>393</v>
      </c>
    </row>
    <row r="841" spans="3:12" ht="15.75" thickBot="1">
      <c r="C841" s="172" t="s">
        <v>59</v>
      </c>
      <c r="D841" s="163"/>
      <c r="E841" s="154">
        <v>0</v>
      </c>
      <c r="F841" s="100">
        <f>IF(E839&lt;6,"",((E839-6)/12)*(G839/E839))</f>
        <v>0</v>
      </c>
      <c r="G841" s="97">
        <f>F841</f>
        <v>0</v>
      </c>
      <c r="H841" s="164"/>
      <c r="I841" s="101" t="s">
        <v>563</v>
      </c>
      <c r="J841" s="101" t="str">
        <f>VLOOKUP(I841,Presupuesto!$B$11:$C$565,2,0)</f>
        <v>CONTRATOS ESPECIALES</v>
      </c>
      <c r="K841" s="98" t="str">
        <f t="shared" si="26"/>
        <v>Posgrado</v>
      </c>
      <c r="L841" s="98" t="s">
        <v>398</v>
      </c>
    </row>
    <row r="842" spans="3:12" ht="15.75"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6"/>
        <v>Posgrado</v>
      </c>
      <c r="L842" s="98" t="s">
        <v>393</v>
      </c>
    </row>
    <row r="843" spans="3:12">
      <c r="C843" s="171" t="s">
        <v>58</v>
      </c>
      <c r="D843" s="163"/>
      <c r="E843" s="154">
        <v>0</v>
      </c>
      <c r="F843" s="100">
        <v>0</v>
      </c>
      <c r="G843" s="97">
        <f>F843</f>
        <v>0</v>
      </c>
      <c r="H843" s="164"/>
      <c r="I843" s="101" t="s">
        <v>704</v>
      </c>
      <c r="J843" s="101" t="str">
        <f>VLOOKUP(I843,Presupuesto!$B$11:$C$565,2,0)</f>
        <v>OTROS SERVICIOS TECNICOS Y PROFESIONALES</v>
      </c>
      <c r="K843" s="98" t="str">
        <f t="shared" si="26"/>
        <v>Posgrado</v>
      </c>
      <c r="L843" s="98" t="s">
        <v>393</v>
      </c>
    </row>
    <row r="844" spans="3:12" ht="15.75" thickBot="1">
      <c r="C844" s="172" t="s">
        <v>59</v>
      </c>
      <c r="D844" s="163"/>
      <c r="E844" s="154">
        <v>0</v>
      </c>
      <c r="F844" s="100">
        <v>0</v>
      </c>
      <c r="G844" s="97">
        <f>F844</f>
        <v>0</v>
      </c>
      <c r="H844" s="164"/>
      <c r="I844" s="101" t="s">
        <v>704</v>
      </c>
      <c r="J844" s="101" t="str">
        <f>VLOOKUP(I844,Presupuesto!$B$11:$C$565,2,0)</f>
        <v>OTROS SERVICIOS TECNICOS Y PROFESIONALES</v>
      </c>
      <c r="K844" s="98" t="str">
        <f t="shared" si="26"/>
        <v>Posgrado</v>
      </c>
      <c r="L844" s="98" t="s">
        <v>393</v>
      </c>
    </row>
    <row r="845" spans="3:12" ht="15.75" thickBot="1">
      <c r="C845" s="140" t="s">
        <v>61</v>
      </c>
      <c r="D845" s="199"/>
      <c r="E845" s="152">
        <v>12</v>
      </c>
      <c r="F845" s="118">
        <v>30000</v>
      </c>
      <c r="G845" s="113">
        <f>D845*E845*F845</f>
        <v>0</v>
      </c>
      <c r="H845" s="166"/>
      <c r="I845" s="114" t="s">
        <v>495</v>
      </c>
      <c r="J845" s="114" t="str">
        <f>VLOOKUP(I845,Presupuesto!$B$11:$C$565,2,0)</f>
        <v>SUELDOS Y SALARIOS PERMANENTES</v>
      </c>
      <c r="K845" s="98" t="str">
        <f t="shared" si="26"/>
        <v>Posgrado</v>
      </c>
      <c r="L845" s="98" t="s">
        <v>393</v>
      </c>
    </row>
    <row r="846" spans="3:12">
      <c r="C846" s="171" t="s">
        <v>58</v>
      </c>
      <c r="D846" s="169"/>
      <c r="E846" s="131">
        <v>0</v>
      </c>
      <c r="F846" s="119">
        <f>IF(E845=0,"",(G845/E845)/12*E845)</f>
        <v>0</v>
      </c>
      <c r="G846" s="120">
        <f>F846</f>
        <v>0</v>
      </c>
      <c r="H846" s="164"/>
      <c r="I846" s="101" t="s">
        <v>515</v>
      </c>
      <c r="J846" s="101" t="str">
        <f>VLOOKUP(I846,Presupuesto!$B$11:$C$565,2,0)</f>
        <v>AGUINALDO Y DECIMO CUARTO MES</v>
      </c>
      <c r="K846" s="98" t="str">
        <f t="shared" si="26"/>
        <v>Posgrado</v>
      </c>
      <c r="L846" s="98" t="s">
        <v>393</v>
      </c>
    </row>
    <row r="847" spans="3:12" ht="15.75" thickBot="1">
      <c r="C847" s="173" t="s">
        <v>59</v>
      </c>
      <c r="D847" s="162"/>
      <c r="E847" s="132">
        <v>0</v>
      </c>
      <c r="F847" s="105">
        <f>IF(E845&lt;6,"",((E845-6)/12)*(G845/E845))</f>
        <v>0</v>
      </c>
      <c r="G847" s="105">
        <f>F847</f>
        <v>0</v>
      </c>
      <c r="H847" s="162"/>
      <c r="I847" s="106" t="s">
        <v>518</v>
      </c>
      <c r="J847" s="124" t="str">
        <f>VLOOKUP(I847,Presupuesto!$B$11:$C$565,2,0)</f>
        <v>DECIMOCUARTO MES</v>
      </c>
      <c r="K847" s="106" t="str">
        <f t="shared" si="26"/>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45"/>
      <c r="E853" s="93"/>
      <c r="F853" s="93"/>
      <c r="G853" s="93"/>
      <c r="H853" s="76"/>
      <c r="I853" s="76"/>
      <c r="J853" s="76"/>
    </row>
    <row r="854" spans="3:12" ht="18.75">
      <c r="C854" s="209"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481</v>
      </c>
      <c r="D857" s="199"/>
      <c r="E857" s="152">
        <v>12</v>
      </c>
      <c r="F857" s="291">
        <f>HLOOKUP($C857,$BZ$2:$CM$3,2,0)</f>
        <v>43674.39</v>
      </c>
      <c r="G857" s="113">
        <f>D857*E857*F857</f>
        <v>0</v>
      </c>
      <c r="H857" s="166"/>
      <c r="I857" s="114" t="s">
        <v>495</v>
      </c>
      <c r="J857" s="114" t="str">
        <f>VLOOKUP(I857,Presupuesto!$B$11:$C$565,2,0)</f>
        <v>SUELDOS Y SALARIOS PERMANENTES</v>
      </c>
      <c r="K857" s="217" t="s">
        <v>1453</v>
      </c>
      <c r="L857" s="98" t="s">
        <v>393</v>
      </c>
    </row>
    <row r="858" spans="3:12">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7">$K$857</f>
        <v>Posgrado</v>
      </c>
      <c r="L858" s="98" t="s">
        <v>411</v>
      </c>
    </row>
    <row r="859" spans="3:12" ht="15.75" thickBot="1">
      <c r="C859" s="172" t="s">
        <v>59</v>
      </c>
      <c r="D859" s="163"/>
      <c r="E859" s="154">
        <v>0</v>
      </c>
      <c r="F859" s="117">
        <f>IF(E857&lt;6,"",((E857-6)/12)*(G857/E857))</f>
        <v>0</v>
      </c>
      <c r="G859" s="97">
        <f>F859</f>
        <v>0</v>
      </c>
      <c r="H859" s="164"/>
      <c r="I859" s="101" t="s">
        <v>518</v>
      </c>
      <c r="J859" s="101" t="str">
        <f>VLOOKUP(I859,Presupuesto!$B$11:$C$565,2,0)</f>
        <v>DECIMOCUARTO MES</v>
      </c>
      <c r="K859" s="98" t="str">
        <f t="shared" si="27"/>
        <v>Posgrado</v>
      </c>
      <c r="L859" s="98" t="s">
        <v>394</v>
      </c>
    </row>
    <row r="860" spans="3:12" ht="15.75" thickBot="1">
      <c r="C860" s="137" t="s">
        <v>482</v>
      </c>
      <c r="D860" s="199"/>
      <c r="E860" s="152">
        <v>12</v>
      </c>
      <c r="F860" s="291">
        <f>HLOOKUP($C860,$BZ$2:$CM$3,2,0)</f>
        <v>39703.99</v>
      </c>
      <c r="G860" s="113">
        <f>D860*E860*F860</f>
        <v>0</v>
      </c>
      <c r="H860" s="166"/>
      <c r="I860" s="114" t="s">
        <v>495</v>
      </c>
      <c r="J860" s="114" t="str">
        <f>VLOOKUP(I860,Presupuesto!$B$11:$C$565,2,0)</f>
        <v>SUELDOS Y SALARIOS PERMANENTES</v>
      </c>
      <c r="K860" s="98" t="str">
        <f t="shared" si="27"/>
        <v>Posgrado</v>
      </c>
      <c r="L860" s="98" t="s">
        <v>394</v>
      </c>
    </row>
    <row r="861" spans="3:12">
      <c r="C861" s="171" t="s">
        <v>58</v>
      </c>
      <c r="D861" s="163"/>
      <c r="E861" s="154">
        <v>0</v>
      </c>
      <c r="F861" s="100">
        <f>IF(E860=0,"",(G860/E860)/12*E860)</f>
        <v>0</v>
      </c>
      <c r="G861" s="97">
        <f>F861</f>
        <v>0</v>
      </c>
      <c r="H861" s="164"/>
      <c r="I861" s="116" t="s">
        <v>515</v>
      </c>
      <c r="J861" s="116" t="str">
        <f>VLOOKUP(I861,Presupuesto!$B$11:$C$565,2,0)</f>
        <v>AGUINALDO Y DECIMO CUARTO MES</v>
      </c>
      <c r="K861" s="98" t="str">
        <f t="shared" si="27"/>
        <v>Posgrado</v>
      </c>
      <c r="L861" s="98" t="s">
        <v>394</v>
      </c>
    </row>
    <row r="862" spans="3:12" ht="15.75" thickBot="1">
      <c r="C862" s="172" t="s">
        <v>59</v>
      </c>
      <c r="D862" s="163"/>
      <c r="E862" s="154">
        <v>0</v>
      </c>
      <c r="F862" s="117">
        <f>IF(E860&lt;6,"",((E860-6)/12)*(G860/E860))</f>
        <v>0</v>
      </c>
      <c r="G862" s="97">
        <f>F862</f>
        <v>0</v>
      </c>
      <c r="H862" s="164"/>
      <c r="I862" s="101" t="s">
        <v>518</v>
      </c>
      <c r="J862" s="101" t="str">
        <f>VLOOKUP(I862,Presupuesto!$B$11:$C$565,2,0)</f>
        <v>DECIMOCUARTO MES</v>
      </c>
      <c r="K862" s="98" t="str">
        <f t="shared" si="27"/>
        <v>Posgrado</v>
      </c>
      <c r="L862" s="98" t="s">
        <v>394</v>
      </c>
    </row>
    <row r="863" spans="3:12" ht="15.75" thickBot="1">
      <c r="C863" s="137" t="s">
        <v>483</v>
      </c>
      <c r="D863" s="199"/>
      <c r="E863" s="152">
        <v>12</v>
      </c>
      <c r="F863" s="291">
        <f>HLOOKUP($C863,$BZ$2:$CM$3,2,0)</f>
        <v>35733.589999999997</v>
      </c>
      <c r="G863" s="113">
        <f>D863*E863*F863</f>
        <v>0</v>
      </c>
      <c r="H863" s="166"/>
      <c r="I863" s="114" t="s">
        <v>495</v>
      </c>
      <c r="J863" s="114" t="str">
        <f>VLOOKUP(I863,Presupuesto!$B$11:$C$565,2,0)</f>
        <v>SUELDOS Y SALARIOS PERMANENTES</v>
      </c>
      <c r="K863" s="98" t="str">
        <f t="shared" si="27"/>
        <v>Posgrado</v>
      </c>
      <c r="L863" s="98" t="s">
        <v>394</v>
      </c>
    </row>
    <row r="864" spans="3:12">
      <c r="C864" s="171" t="s">
        <v>58</v>
      </c>
      <c r="D864" s="163"/>
      <c r="E864" s="154">
        <v>0</v>
      </c>
      <c r="F864" s="100">
        <f>IF(E863=0,"",(G863/E863)/12*E863)</f>
        <v>0</v>
      </c>
      <c r="G864" s="97">
        <f>F864</f>
        <v>0</v>
      </c>
      <c r="H864" s="164"/>
      <c r="I864" s="116" t="s">
        <v>515</v>
      </c>
      <c r="J864" s="116" t="str">
        <f>VLOOKUP(I864,Presupuesto!$B$11:$C$565,2,0)</f>
        <v>AGUINALDO Y DECIMO CUARTO MES</v>
      </c>
      <c r="K864" s="98" t="str">
        <f t="shared" si="27"/>
        <v>Posgrado</v>
      </c>
      <c r="L864" s="98" t="s">
        <v>394</v>
      </c>
    </row>
    <row r="865" spans="3:12" ht="15.75" thickBot="1">
      <c r="C865" s="172" t="s">
        <v>59</v>
      </c>
      <c r="D865" s="163"/>
      <c r="E865" s="154">
        <v>0</v>
      </c>
      <c r="F865" s="117">
        <f>IF(E863&lt;6,"",((E863-6)/12)*(G863/E863))</f>
        <v>0</v>
      </c>
      <c r="G865" s="97">
        <f>F865</f>
        <v>0</v>
      </c>
      <c r="H865" s="164"/>
      <c r="I865" s="101" t="s">
        <v>518</v>
      </c>
      <c r="J865" s="101" t="str">
        <f>VLOOKUP(I865,Presupuesto!$B$11:$C$565,2,0)</f>
        <v>DECIMOCUARTO MES</v>
      </c>
      <c r="K865" s="98" t="str">
        <f t="shared" si="27"/>
        <v>Posgrado</v>
      </c>
      <c r="L865" s="98" t="s">
        <v>394</v>
      </c>
    </row>
    <row r="866" spans="3:12" ht="15.75" thickBot="1">
      <c r="C866" s="137" t="s">
        <v>484</v>
      </c>
      <c r="D866" s="199"/>
      <c r="E866" s="152">
        <v>12</v>
      </c>
      <c r="F866" s="291">
        <f>HLOOKUP($C866,$BZ$2:$CM$3,2,0)</f>
        <v>31763.19</v>
      </c>
      <c r="G866" s="113">
        <f>D866*E866*F866</f>
        <v>0</v>
      </c>
      <c r="H866" s="166"/>
      <c r="I866" s="114" t="s">
        <v>495</v>
      </c>
      <c r="J866" s="114" t="str">
        <f>VLOOKUP(I866,Presupuesto!$B$11:$C$565,2,0)</f>
        <v>SUELDOS Y SALARIOS PERMANENTES</v>
      </c>
      <c r="K866" s="98" t="str">
        <f t="shared" si="27"/>
        <v>Posgrado</v>
      </c>
      <c r="L866" s="98" t="s">
        <v>394</v>
      </c>
    </row>
    <row r="867" spans="3:12">
      <c r="C867" s="171" t="s">
        <v>58</v>
      </c>
      <c r="D867" s="163"/>
      <c r="E867" s="154">
        <v>0</v>
      </c>
      <c r="F867" s="100">
        <f>IF(E866=0,"",(G866/E866)/12*E866)</f>
        <v>0</v>
      </c>
      <c r="G867" s="97">
        <f>F867</f>
        <v>0</v>
      </c>
      <c r="H867" s="164"/>
      <c r="I867" s="116" t="s">
        <v>515</v>
      </c>
      <c r="J867" s="116" t="str">
        <f>VLOOKUP(I867,Presupuesto!$B$11:$C$565,2,0)</f>
        <v>AGUINALDO Y DECIMO CUARTO MES</v>
      </c>
      <c r="K867" s="98" t="str">
        <f t="shared" si="27"/>
        <v>Posgrado</v>
      </c>
      <c r="L867" s="98" t="s">
        <v>394</v>
      </c>
    </row>
    <row r="868" spans="3:12" ht="15.75" thickBot="1">
      <c r="C868" s="172" t="s">
        <v>59</v>
      </c>
      <c r="D868" s="163"/>
      <c r="E868" s="154">
        <v>0</v>
      </c>
      <c r="F868" s="117">
        <f>IF(E866&lt;6,"",((E866-6)/12)*(G866/E866))</f>
        <v>0</v>
      </c>
      <c r="G868" s="97">
        <f>F868</f>
        <v>0</v>
      </c>
      <c r="H868" s="164"/>
      <c r="I868" s="101" t="s">
        <v>518</v>
      </c>
      <c r="J868" s="101" t="str">
        <f>VLOOKUP(I868,Presupuesto!$B$11:$C$565,2,0)</f>
        <v>DECIMOCUARTO MES</v>
      </c>
      <c r="K868" s="98" t="str">
        <f t="shared" si="27"/>
        <v>Posgrado</v>
      </c>
      <c r="L868" s="98" t="s">
        <v>394</v>
      </c>
    </row>
    <row r="869" spans="3:12" ht="15.75" thickBot="1">
      <c r="C869" s="137" t="s">
        <v>485</v>
      </c>
      <c r="D869" s="199"/>
      <c r="E869" s="152">
        <v>12</v>
      </c>
      <c r="F869" s="291">
        <f>HLOOKUP($C869,$BZ$2:$CM$3,2,0)</f>
        <v>29777.99</v>
      </c>
      <c r="G869" s="113">
        <f>D869*E869*F869</f>
        <v>0</v>
      </c>
      <c r="H869" s="166"/>
      <c r="I869" s="114" t="s">
        <v>495</v>
      </c>
      <c r="J869" s="114" t="str">
        <f>VLOOKUP(I869,Presupuesto!$B$11:$C$565,2,0)</f>
        <v>SUELDOS Y SALARIOS PERMANENTES</v>
      </c>
      <c r="K869" s="98" t="str">
        <f t="shared" si="27"/>
        <v>Posgrado</v>
      </c>
      <c r="L869" s="98" t="s">
        <v>394</v>
      </c>
    </row>
    <row r="870" spans="3:12">
      <c r="C870" s="171" t="s">
        <v>58</v>
      </c>
      <c r="D870" s="163"/>
      <c r="E870" s="154">
        <v>0</v>
      </c>
      <c r="F870" s="100">
        <f>IF(E869=0,"",(G869/E869)/12*E869)</f>
        <v>0</v>
      </c>
      <c r="G870" s="97">
        <f>F870</f>
        <v>0</v>
      </c>
      <c r="H870" s="164"/>
      <c r="I870" s="116" t="s">
        <v>515</v>
      </c>
      <c r="J870" s="116" t="str">
        <f>VLOOKUP(I870,Presupuesto!$B$11:$C$565,2,0)</f>
        <v>AGUINALDO Y DECIMO CUARTO MES</v>
      </c>
      <c r="K870" s="98" t="str">
        <f t="shared" si="27"/>
        <v>Posgrado</v>
      </c>
      <c r="L870" s="98" t="s">
        <v>394</v>
      </c>
    </row>
    <row r="871" spans="3:12" ht="15.75" thickBot="1">
      <c r="C871" s="172" t="s">
        <v>59</v>
      </c>
      <c r="D871" s="163"/>
      <c r="E871" s="154">
        <v>0</v>
      </c>
      <c r="F871" s="117">
        <f>IF(E869&lt;6,"",((E869-6)/12)*(G869/E869))</f>
        <v>0</v>
      </c>
      <c r="G871" s="97">
        <f>F871</f>
        <v>0</v>
      </c>
      <c r="H871" s="164"/>
      <c r="I871" s="101" t="s">
        <v>518</v>
      </c>
      <c r="J871" s="101" t="str">
        <f>VLOOKUP(I871,Presupuesto!$B$11:$C$565,2,0)</f>
        <v>DECIMOCUARTO MES</v>
      </c>
      <c r="K871" s="98" t="str">
        <f t="shared" si="27"/>
        <v>Posgrado</v>
      </c>
      <c r="L871" s="98" t="s">
        <v>394</v>
      </c>
    </row>
    <row r="872" spans="3:12" ht="15.75" thickBot="1">
      <c r="C872" s="137" t="s">
        <v>486</v>
      </c>
      <c r="D872" s="199"/>
      <c r="E872" s="152">
        <v>12</v>
      </c>
      <c r="F872" s="291">
        <f>HLOOKUP($C872,$BZ$2:$CM$3,2,0)</f>
        <v>27792.79</v>
      </c>
      <c r="G872" s="113">
        <f>D872*E872*F872</f>
        <v>0</v>
      </c>
      <c r="H872" s="166"/>
      <c r="I872" s="114" t="s">
        <v>495</v>
      </c>
      <c r="J872" s="114" t="str">
        <f>VLOOKUP(I872,Presupuesto!$B$11:$C$565,2,0)</f>
        <v>SUELDOS Y SALARIOS PERMANENTES</v>
      </c>
      <c r="K872" s="98" t="str">
        <f t="shared" si="27"/>
        <v>Posgrado</v>
      </c>
      <c r="L872" s="98" t="s">
        <v>394</v>
      </c>
    </row>
    <row r="873" spans="3:12">
      <c r="C873" s="171" t="s">
        <v>58</v>
      </c>
      <c r="D873" s="163"/>
      <c r="E873" s="154">
        <v>0</v>
      </c>
      <c r="F873" s="100">
        <f>IF(E872=0,"",(G872/E872)/12*E872)</f>
        <v>0</v>
      </c>
      <c r="G873" s="97">
        <f>F873</f>
        <v>0</v>
      </c>
      <c r="H873" s="164"/>
      <c r="I873" s="116" t="s">
        <v>515</v>
      </c>
      <c r="J873" s="116" t="str">
        <f>VLOOKUP(I873,Presupuesto!$B$11:$C$565,2,0)</f>
        <v>AGUINALDO Y DECIMO CUARTO MES</v>
      </c>
      <c r="K873" s="98" t="str">
        <f t="shared" si="27"/>
        <v>Posgrado</v>
      </c>
      <c r="L873" s="98" t="s">
        <v>394</v>
      </c>
    </row>
    <row r="874" spans="3:12" ht="15.75" thickBot="1">
      <c r="C874" s="172" t="s">
        <v>59</v>
      </c>
      <c r="D874" s="163"/>
      <c r="E874" s="154">
        <v>0</v>
      </c>
      <c r="F874" s="117">
        <f>IF(E872&lt;6,"",((E872-6)/12)*(G872/E872))</f>
        <v>0</v>
      </c>
      <c r="G874" s="97">
        <f>F874</f>
        <v>0</v>
      </c>
      <c r="H874" s="164"/>
      <c r="I874" s="101" t="s">
        <v>518</v>
      </c>
      <c r="J874" s="101" t="str">
        <f>VLOOKUP(I874,Presupuesto!$B$11:$C$565,2,0)</f>
        <v>DECIMOCUARTO MES</v>
      </c>
      <c r="K874" s="98" t="str">
        <f t="shared" si="27"/>
        <v>Posgrado</v>
      </c>
      <c r="L874" s="98" t="s">
        <v>394</v>
      </c>
    </row>
    <row r="875" spans="3:12" ht="15.75" thickBot="1">
      <c r="C875" s="137" t="s">
        <v>487</v>
      </c>
      <c r="D875" s="199"/>
      <c r="E875" s="152">
        <v>12</v>
      </c>
      <c r="F875" s="291">
        <f>HLOOKUP($C875,$BZ$2:$CM$3,2,0)</f>
        <v>18859.39</v>
      </c>
      <c r="G875" s="113">
        <f>D875*E875*F875</f>
        <v>0</v>
      </c>
      <c r="H875" s="166"/>
      <c r="I875" s="114" t="s">
        <v>495</v>
      </c>
      <c r="J875" s="114" t="str">
        <f>VLOOKUP(I875,Presupuesto!$B$11:$C$565,2,0)</f>
        <v>SUELDOS Y SALARIOS PERMANENTES</v>
      </c>
      <c r="K875" s="98" t="str">
        <f t="shared" si="27"/>
        <v>Posgrado</v>
      </c>
      <c r="L875" s="98" t="s">
        <v>394</v>
      </c>
    </row>
    <row r="876" spans="3:12">
      <c r="C876" s="171" t="s">
        <v>58</v>
      </c>
      <c r="D876" s="163"/>
      <c r="E876" s="154">
        <v>0</v>
      </c>
      <c r="F876" s="100">
        <f>IF(E875=0,"",(G875/E875)/12*E875)</f>
        <v>0</v>
      </c>
      <c r="G876" s="97">
        <f>F876</f>
        <v>0</v>
      </c>
      <c r="H876" s="164"/>
      <c r="I876" s="116" t="s">
        <v>515</v>
      </c>
      <c r="J876" s="116" t="str">
        <f>VLOOKUP(I876,Presupuesto!$B$11:$C$565,2,0)</f>
        <v>AGUINALDO Y DECIMO CUARTO MES</v>
      </c>
      <c r="K876" s="98" t="str">
        <f t="shared" si="27"/>
        <v>Posgrado</v>
      </c>
      <c r="L876" s="98" t="s">
        <v>394</v>
      </c>
    </row>
    <row r="877" spans="3:12" ht="15.75" thickBot="1">
      <c r="C877" s="172" t="s">
        <v>59</v>
      </c>
      <c r="D877" s="163"/>
      <c r="E877" s="154">
        <v>0</v>
      </c>
      <c r="F877" s="117">
        <f>IF(E875&lt;6,"",((E875-6)/12)*(G875/E875))</f>
        <v>0</v>
      </c>
      <c r="G877" s="97">
        <f>F877</f>
        <v>0</v>
      </c>
      <c r="H877" s="164"/>
      <c r="I877" s="101" t="s">
        <v>518</v>
      </c>
      <c r="J877" s="101" t="str">
        <f>VLOOKUP(I877,Presupuesto!$B$11:$C$565,2,0)</f>
        <v>DECIMOCUARTO MES</v>
      </c>
      <c r="K877" s="98" t="str">
        <f t="shared" si="27"/>
        <v>Posgrado</v>
      </c>
      <c r="L877" s="98" t="s">
        <v>394</v>
      </c>
    </row>
    <row r="878" spans="3:12" ht="15.75" thickBot="1">
      <c r="C878" s="137" t="s">
        <v>488</v>
      </c>
      <c r="D878" s="199"/>
      <c r="E878" s="152">
        <v>12</v>
      </c>
      <c r="F878" s="291">
        <f>HLOOKUP($C878,$BZ$2:$CM$3,2,0)</f>
        <v>17866.8</v>
      </c>
      <c r="G878" s="113">
        <f>D878*E878*F878</f>
        <v>0</v>
      </c>
      <c r="H878" s="166"/>
      <c r="I878" s="114" t="s">
        <v>495</v>
      </c>
      <c r="J878" s="114" t="str">
        <f>VLOOKUP(I878,Presupuesto!$B$11:$C$565,2,0)</f>
        <v>SUELDOS Y SALARIOS PERMANENTES</v>
      </c>
      <c r="K878" s="98" t="str">
        <f t="shared" si="27"/>
        <v>Posgrado</v>
      </c>
      <c r="L878" s="98" t="s">
        <v>394</v>
      </c>
    </row>
    <row r="879" spans="3:12">
      <c r="C879" s="171" t="s">
        <v>58</v>
      </c>
      <c r="D879" s="163"/>
      <c r="E879" s="154">
        <v>0</v>
      </c>
      <c r="F879" s="100">
        <f>IF(E878=0,"",(G878/E878)/12*E878)</f>
        <v>0</v>
      </c>
      <c r="G879" s="97">
        <f>F879</f>
        <v>0</v>
      </c>
      <c r="H879" s="164"/>
      <c r="I879" s="116" t="s">
        <v>515</v>
      </c>
      <c r="J879" s="116" t="str">
        <f>VLOOKUP(I879,Presupuesto!$B$11:$C$565,2,0)</f>
        <v>AGUINALDO Y DECIMO CUARTO MES</v>
      </c>
      <c r="K879" s="98" t="str">
        <f t="shared" si="27"/>
        <v>Posgrado</v>
      </c>
      <c r="L879" s="98" t="s">
        <v>394</v>
      </c>
    </row>
    <row r="880" spans="3:12" ht="15.75" thickBot="1">
      <c r="C880" s="172" t="s">
        <v>59</v>
      </c>
      <c r="D880" s="163"/>
      <c r="E880" s="154">
        <v>0</v>
      </c>
      <c r="F880" s="117">
        <f>IF(E878&lt;6,"",((E878-6)/12)*(G878/E878))</f>
        <v>0</v>
      </c>
      <c r="G880" s="97">
        <f>F880</f>
        <v>0</v>
      </c>
      <c r="H880" s="164"/>
      <c r="I880" s="101" t="s">
        <v>518</v>
      </c>
      <c r="J880" s="101" t="str">
        <f>VLOOKUP(I880,Presupuesto!$B$11:$C$565,2,0)</f>
        <v>DECIMOCUARTO MES</v>
      </c>
      <c r="K880" s="98" t="str">
        <f t="shared" si="27"/>
        <v>Posgrado</v>
      </c>
      <c r="L880" s="98" t="s">
        <v>394</v>
      </c>
    </row>
    <row r="881" spans="3:12" ht="15.75" thickBot="1">
      <c r="C881" s="137" t="s">
        <v>489</v>
      </c>
      <c r="D881" s="199"/>
      <c r="E881" s="152">
        <v>12</v>
      </c>
      <c r="F881" s="291">
        <f>HLOOKUP($C881,$BZ$2:$CM$3,2,0)</f>
        <v>13896.4</v>
      </c>
      <c r="G881" s="113">
        <f>D881*E881*F881</f>
        <v>0</v>
      </c>
      <c r="H881" s="166"/>
      <c r="I881" s="114" t="s">
        <v>495</v>
      </c>
      <c r="J881" s="114" t="str">
        <f>VLOOKUP(I881,Presupuesto!$B$11:$C$565,2,0)</f>
        <v>SUELDOS Y SALARIOS PERMANENTES</v>
      </c>
      <c r="K881" s="98" t="str">
        <f t="shared" si="27"/>
        <v>Posgrado</v>
      </c>
      <c r="L881" s="98" t="s">
        <v>394</v>
      </c>
    </row>
    <row r="882" spans="3:12">
      <c r="C882" s="171" t="s">
        <v>58</v>
      </c>
      <c r="D882" s="163"/>
      <c r="E882" s="154">
        <v>0</v>
      </c>
      <c r="F882" s="100">
        <f>IF(E881=0,"",(G881/E881)/12*E881)</f>
        <v>0</v>
      </c>
      <c r="G882" s="97">
        <f>F882</f>
        <v>0</v>
      </c>
      <c r="H882" s="164"/>
      <c r="I882" s="116" t="s">
        <v>515</v>
      </c>
      <c r="J882" s="116" t="str">
        <f>VLOOKUP(I882,Presupuesto!$B$11:$C$565,2,0)</f>
        <v>AGUINALDO Y DECIMO CUARTO MES</v>
      </c>
      <c r="K882" s="98" t="str">
        <f t="shared" si="27"/>
        <v>Posgrado</v>
      </c>
      <c r="L882" s="98" t="s">
        <v>394</v>
      </c>
    </row>
    <row r="883" spans="3:12" ht="15.75" thickBot="1">
      <c r="C883" s="172" t="s">
        <v>59</v>
      </c>
      <c r="D883" s="163"/>
      <c r="E883" s="154">
        <v>0</v>
      </c>
      <c r="F883" s="117">
        <f>IF(E881&lt;6,"",((E881-6)/12)*(G881/E881))</f>
        <v>0</v>
      </c>
      <c r="G883" s="97">
        <f>F883</f>
        <v>0</v>
      </c>
      <c r="H883" s="164"/>
      <c r="I883" s="101" t="s">
        <v>518</v>
      </c>
      <c r="J883" s="101" t="str">
        <f>VLOOKUP(I883,Presupuesto!$B$11:$C$565,2,0)</f>
        <v>DECIMOCUARTO MES</v>
      </c>
      <c r="K883" s="98" t="str">
        <f t="shared" si="27"/>
        <v>Posgrado</v>
      </c>
      <c r="L883" s="98" t="s">
        <v>394</v>
      </c>
    </row>
    <row r="884" spans="3:12" ht="15.75" thickBot="1">
      <c r="C884" s="137" t="s">
        <v>490</v>
      </c>
      <c r="D884" s="199"/>
      <c r="E884" s="152">
        <v>12</v>
      </c>
      <c r="F884" s="291">
        <f>HLOOKUP($C884,$BZ$2:$CM$3,2,0)</f>
        <v>15004.09</v>
      </c>
      <c r="G884" s="113">
        <f>D884*E884*F884</f>
        <v>0</v>
      </c>
      <c r="H884" s="166"/>
      <c r="I884" s="114" t="s">
        <v>495</v>
      </c>
      <c r="J884" s="114" t="str">
        <f>VLOOKUP(I884,Presupuesto!$B$11:$C$565,2,0)</f>
        <v>SUELDOS Y SALARIOS PERMANENTES</v>
      </c>
      <c r="K884" s="98" t="str">
        <f t="shared" si="27"/>
        <v>Posgrado</v>
      </c>
      <c r="L884" s="98" t="s">
        <v>394</v>
      </c>
    </row>
    <row r="885" spans="3:12">
      <c r="C885" s="171" t="s">
        <v>58</v>
      </c>
      <c r="D885" s="163"/>
      <c r="E885" s="154">
        <v>0</v>
      </c>
      <c r="F885" s="100">
        <f>IF(E884=0,"",(G884/E884)/12*E884)</f>
        <v>0</v>
      </c>
      <c r="G885" s="97">
        <f>F885</f>
        <v>0</v>
      </c>
      <c r="H885" s="164"/>
      <c r="I885" s="116" t="s">
        <v>515</v>
      </c>
      <c r="J885" s="116" t="str">
        <f>VLOOKUP(I885,Presupuesto!$B$11:$C$565,2,0)</f>
        <v>AGUINALDO Y DECIMO CUARTO MES</v>
      </c>
      <c r="K885" s="98" t="str">
        <f t="shared" si="27"/>
        <v>Posgrado</v>
      </c>
      <c r="L885" s="98" t="s">
        <v>394</v>
      </c>
    </row>
    <row r="886" spans="3:12" ht="15.75" thickBot="1">
      <c r="C886" s="172" t="s">
        <v>59</v>
      </c>
      <c r="D886" s="163"/>
      <c r="E886" s="154">
        <v>0</v>
      </c>
      <c r="F886" s="117">
        <f>IF(E884&lt;6,"",((E884-6)/12)*(G884/E884))</f>
        <v>0</v>
      </c>
      <c r="G886" s="97">
        <f>F886</f>
        <v>0</v>
      </c>
      <c r="H886" s="164"/>
      <c r="I886" s="101" t="s">
        <v>518</v>
      </c>
      <c r="J886" s="101" t="str">
        <f>VLOOKUP(I886,Presupuesto!$B$11:$C$565,2,0)</f>
        <v>DECIMOCUARTO MES</v>
      </c>
      <c r="K886" s="98" t="str">
        <f t="shared" si="27"/>
        <v>Posgrado</v>
      </c>
      <c r="L886" s="98" t="s">
        <v>394</v>
      </c>
    </row>
    <row r="887" spans="3:12" ht="15.75" thickBot="1">
      <c r="C887" s="137" t="s">
        <v>491</v>
      </c>
      <c r="D887" s="199"/>
      <c r="E887" s="152">
        <v>12</v>
      </c>
      <c r="F887" s="291">
        <f>HLOOKUP($C887,$BZ$2:$CM$3,2,0)</f>
        <v>13238.9</v>
      </c>
      <c r="G887" s="113">
        <f>D887*E887*F887</f>
        <v>0</v>
      </c>
      <c r="H887" s="166"/>
      <c r="I887" s="114" t="s">
        <v>495</v>
      </c>
      <c r="J887" s="114" t="str">
        <f>VLOOKUP(I887,Presupuesto!$B$11:$C$565,2,0)</f>
        <v>SUELDOS Y SALARIOS PERMANENTES</v>
      </c>
      <c r="K887" s="98" t="str">
        <f t="shared" si="27"/>
        <v>Posgrado</v>
      </c>
      <c r="L887" s="98" t="s">
        <v>394</v>
      </c>
    </row>
    <row r="888" spans="3:12">
      <c r="C888" s="171" t="s">
        <v>58</v>
      </c>
      <c r="D888" s="163"/>
      <c r="E888" s="154">
        <v>0</v>
      </c>
      <c r="F888" s="100">
        <f>IF(E887=0,"",(G887/E887)/12*E887)</f>
        <v>0</v>
      </c>
      <c r="G888" s="97">
        <f>F888</f>
        <v>0</v>
      </c>
      <c r="H888" s="164"/>
      <c r="I888" s="116" t="s">
        <v>515</v>
      </c>
      <c r="J888" s="116" t="str">
        <f>VLOOKUP(I888,Presupuesto!$B$11:$C$565,2,0)</f>
        <v>AGUINALDO Y DECIMO CUARTO MES</v>
      </c>
      <c r="K888" s="98" t="str">
        <f t="shared" si="27"/>
        <v>Posgrado</v>
      </c>
      <c r="L888" s="98" t="s">
        <v>394</v>
      </c>
    </row>
    <row r="889" spans="3:12" ht="15.75" thickBot="1">
      <c r="C889" s="172" t="s">
        <v>59</v>
      </c>
      <c r="D889" s="163"/>
      <c r="E889" s="154">
        <v>0</v>
      </c>
      <c r="F889" s="117">
        <f>IF(E887&lt;6,"",((E887-6)/12)*(G887/E887))</f>
        <v>0</v>
      </c>
      <c r="G889" s="97">
        <f>F889</f>
        <v>0</v>
      </c>
      <c r="H889" s="164"/>
      <c r="I889" s="101" t="s">
        <v>518</v>
      </c>
      <c r="J889" s="101" t="str">
        <f>VLOOKUP(I889,Presupuesto!$B$11:$C$565,2,0)</f>
        <v>DECIMOCUARTO MES</v>
      </c>
      <c r="K889" s="98" t="str">
        <f t="shared" si="27"/>
        <v>Posgrado</v>
      </c>
      <c r="L889" s="98" t="s">
        <v>394</v>
      </c>
    </row>
    <row r="890" spans="3:12" ht="15.75" thickBot="1">
      <c r="C890" s="137" t="s">
        <v>492</v>
      </c>
      <c r="D890" s="199"/>
      <c r="E890" s="152">
        <v>12</v>
      </c>
      <c r="F890" s="291">
        <f>HLOOKUP($C890,$BZ$2:$CM$3,2,0)</f>
        <v>12356.31</v>
      </c>
      <c r="G890" s="113">
        <f>D890*E890*F890</f>
        <v>0</v>
      </c>
      <c r="H890" s="166"/>
      <c r="I890" s="114" t="s">
        <v>495</v>
      </c>
      <c r="J890" s="114" t="str">
        <f>VLOOKUP(I890,Presupuesto!$B$11:$C$565,2,0)</f>
        <v>SUELDOS Y SALARIOS PERMANENTES</v>
      </c>
      <c r="K890" s="98" t="str">
        <f t="shared" ref="K890:K907" si="28">$K$857</f>
        <v>Posgrado</v>
      </c>
      <c r="L890" s="98" t="s">
        <v>394</v>
      </c>
    </row>
    <row r="891" spans="3:12">
      <c r="C891" s="171" t="s">
        <v>58</v>
      </c>
      <c r="D891" s="163"/>
      <c r="E891" s="154">
        <v>0</v>
      </c>
      <c r="F891" s="100">
        <f>IF(E890=0,"",(G890/E890)/12*E890)</f>
        <v>0</v>
      </c>
      <c r="G891" s="97">
        <f>F891</f>
        <v>0</v>
      </c>
      <c r="H891" s="164"/>
      <c r="I891" s="116" t="s">
        <v>515</v>
      </c>
      <c r="J891" s="116" t="str">
        <f>VLOOKUP(I891,Presupuesto!$B$11:$C$565,2,0)</f>
        <v>AGUINALDO Y DECIMO CUARTO MES</v>
      </c>
      <c r="K891" s="98" t="str">
        <f t="shared" si="28"/>
        <v>Posgrado</v>
      </c>
      <c r="L891" s="98" t="s">
        <v>394</v>
      </c>
    </row>
    <row r="892" spans="3:12" ht="15.75" thickBot="1">
      <c r="C892" s="172" t="s">
        <v>59</v>
      </c>
      <c r="D892" s="163"/>
      <c r="E892" s="154">
        <v>0</v>
      </c>
      <c r="F892" s="117">
        <f>IF(E890&lt;6,"",((E890-6)/12)*(G890/E890))</f>
        <v>0</v>
      </c>
      <c r="G892" s="97">
        <f>F892</f>
        <v>0</v>
      </c>
      <c r="H892" s="164"/>
      <c r="I892" s="101" t="s">
        <v>518</v>
      </c>
      <c r="J892" s="101" t="str">
        <f>VLOOKUP(I892,Presupuesto!$B$11:$C$565,2,0)</f>
        <v>DECIMOCUARTO MES</v>
      </c>
      <c r="K892" s="98" t="str">
        <f t="shared" si="28"/>
        <v>Posgrado</v>
      </c>
      <c r="L892" s="98" t="s">
        <v>394</v>
      </c>
    </row>
    <row r="893" spans="3:12" ht="15.75" thickBot="1">
      <c r="C893" s="137" t="s">
        <v>493</v>
      </c>
      <c r="D893" s="199"/>
      <c r="E893" s="152">
        <v>12</v>
      </c>
      <c r="F893" s="291">
        <f>HLOOKUP($C893,$BZ$2:$CM$3,2,0)</f>
        <v>463.22</v>
      </c>
      <c r="G893" s="113">
        <f>D893*E893*F893</f>
        <v>0</v>
      </c>
      <c r="H893" s="166"/>
      <c r="I893" s="114" t="s">
        <v>495</v>
      </c>
      <c r="J893" s="114" t="str">
        <f>VLOOKUP(I893,Presupuesto!$B$11:$C$565,2,0)</f>
        <v>SUELDOS Y SALARIOS PERMANENTES</v>
      </c>
      <c r="K893" s="98" t="str">
        <f t="shared" si="28"/>
        <v>Posgrado</v>
      </c>
      <c r="L893" s="98" t="s">
        <v>394</v>
      </c>
    </row>
    <row r="894" spans="3:12">
      <c r="C894" s="171" t="s">
        <v>58</v>
      </c>
      <c r="D894" s="163"/>
      <c r="E894" s="154">
        <v>0</v>
      </c>
      <c r="F894" s="100">
        <f>IF(E893=0,"",(G893/E893)/12*E893)</f>
        <v>0</v>
      </c>
      <c r="G894" s="97">
        <f>F894</f>
        <v>0</v>
      </c>
      <c r="H894" s="164"/>
      <c r="I894" s="116" t="s">
        <v>515</v>
      </c>
      <c r="J894" s="116" t="str">
        <f>VLOOKUP(I894,Presupuesto!$B$11:$C$565,2,0)</f>
        <v>AGUINALDO Y DECIMO CUARTO MES</v>
      </c>
      <c r="K894" s="98" t="str">
        <f t="shared" si="28"/>
        <v>Posgrado</v>
      </c>
      <c r="L894" s="98" t="s">
        <v>394</v>
      </c>
    </row>
    <row r="895" spans="3:12" ht="15.75" thickBot="1">
      <c r="C895" s="172" t="s">
        <v>59</v>
      </c>
      <c r="D895" s="163"/>
      <c r="E895" s="154">
        <v>0</v>
      </c>
      <c r="F895" s="117">
        <f>IF(E893&lt;6,"",((E893-6)/12)*(G893/E893))</f>
        <v>0</v>
      </c>
      <c r="G895" s="97">
        <f>F895</f>
        <v>0</v>
      </c>
      <c r="H895" s="164"/>
      <c r="I895" s="101" t="s">
        <v>518</v>
      </c>
      <c r="J895" s="101" t="str">
        <f>VLOOKUP(I895,Presupuesto!$B$11:$C$565,2,0)</f>
        <v>DECIMOCUARTO MES</v>
      </c>
      <c r="K895" s="98" t="str">
        <f t="shared" si="28"/>
        <v>Posgrado</v>
      </c>
      <c r="L895" s="98" t="s">
        <v>394</v>
      </c>
    </row>
    <row r="896" spans="3:12" ht="15.75" thickBot="1">
      <c r="C896" s="137" t="s">
        <v>494</v>
      </c>
      <c r="D896" s="199"/>
      <c r="E896" s="152">
        <v>12</v>
      </c>
      <c r="F896" s="291">
        <f>HLOOKUP($C896,$BZ$2:$CM$3,2,0)</f>
        <v>2007.3</v>
      </c>
      <c r="G896" s="113">
        <f>D896*E896*F896</f>
        <v>0</v>
      </c>
      <c r="H896" s="166"/>
      <c r="I896" s="114" t="s">
        <v>495</v>
      </c>
      <c r="J896" s="114" t="str">
        <f>VLOOKUP(I896,Presupuesto!$B$11:$C$565,2,0)</f>
        <v>SUELDOS Y SALARIOS PERMANENTES</v>
      </c>
      <c r="K896" s="98" t="str">
        <f t="shared" si="28"/>
        <v>Posgrado</v>
      </c>
      <c r="L896" s="98" t="s">
        <v>394</v>
      </c>
    </row>
    <row r="897" spans="3:12">
      <c r="C897" s="171" t="s">
        <v>58</v>
      </c>
      <c r="D897" s="163"/>
      <c r="E897" s="154">
        <v>0</v>
      </c>
      <c r="F897" s="100">
        <f>IF(E896=0,"",(G896/E896)/12*E896)</f>
        <v>0</v>
      </c>
      <c r="G897" s="97">
        <f>F897</f>
        <v>0</v>
      </c>
      <c r="H897" s="164"/>
      <c r="I897" s="116" t="s">
        <v>515</v>
      </c>
      <c r="J897" s="116" t="str">
        <f>VLOOKUP(I897,Presupuesto!$B$11:$C$565,2,0)</f>
        <v>AGUINALDO Y DECIMO CUARTO MES</v>
      </c>
      <c r="K897" s="98" t="str">
        <f t="shared" si="28"/>
        <v>Posgrado</v>
      </c>
      <c r="L897" s="98" t="s">
        <v>394</v>
      </c>
    </row>
    <row r="898" spans="3:12" ht="15.75" thickBot="1">
      <c r="C898" s="172" t="s">
        <v>59</v>
      </c>
      <c r="D898" s="163"/>
      <c r="E898" s="154">
        <v>0</v>
      </c>
      <c r="F898" s="117">
        <f>IF(E896&lt;6,"",((E896-6)/12)*(G896/E896))</f>
        <v>0</v>
      </c>
      <c r="G898" s="97">
        <f>F898</f>
        <v>0</v>
      </c>
      <c r="H898" s="164"/>
      <c r="I898" s="101" t="s">
        <v>518</v>
      </c>
      <c r="J898" s="101" t="str">
        <f>VLOOKUP(I898,Presupuesto!$B$11:$C$565,2,0)</f>
        <v>DECIMOCUARTO MES</v>
      </c>
      <c r="K898" s="98" t="str">
        <f t="shared" si="28"/>
        <v>Posgrado</v>
      </c>
      <c r="L898" s="98" t="s">
        <v>394</v>
      </c>
    </row>
    <row r="899" spans="3:12" ht="15.75" thickBot="1">
      <c r="C899" s="140" t="s">
        <v>83</v>
      </c>
      <c r="D899" s="199"/>
      <c r="E899" s="152">
        <v>12</v>
      </c>
      <c r="F899" s="139">
        <v>30000</v>
      </c>
      <c r="G899" s="113">
        <f>D899*E899*F899</f>
        <v>0</v>
      </c>
      <c r="H899" s="166"/>
      <c r="I899" s="114" t="s">
        <v>563</v>
      </c>
      <c r="J899" s="114" t="str">
        <f>VLOOKUP(I899,Presupuesto!$B$11:$C$565,2,0)</f>
        <v>CONTRATOS ESPECIALES</v>
      </c>
      <c r="K899" s="98" t="str">
        <f t="shared" si="28"/>
        <v>Posgrado</v>
      </c>
      <c r="L899" s="98" t="s">
        <v>394</v>
      </c>
    </row>
    <row r="900" spans="3:12">
      <c r="C900" s="171" t="s">
        <v>58</v>
      </c>
      <c r="D900" s="163"/>
      <c r="E900" s="154">
        <v>0</v>
      </c>
      <c r="F900" s="117">
        <f>IF(E899=0,"",(G899/E899)/12*E899)</f>
        <v>0</v>
      </c>
      <c r="G900" s="97">
        <f>F900</f>
        <v>0</v>
      </c>
      <c r="H900" s="164"/>
      <c r="I900" s="101" t="s">
        <v>563</v>
      </c>
      <c r="J900" s="101" t="str">
        <f>VLOOKUP(I900,Presupuesto!$B$11:$C$565,2,0)</f>
        <v>CONTRATOS ESPECIALES</v>
      </c>
      <c r="K900" s="98" t="str">
        <f t="shared" si="28"/>
        <v>Posgrado</v>
      </c>
      <c r="L900" s="98" t="s">
        <v>393</v>
      </c>
    </row>
    <row r="901" spans="3:12" ht="15.75" thickBot="1">
      <c r="C901" s="172" t="s">
        <v>59</v>
      </c>
      <c r="D901" s="163"/>
      <c r="E901" s="154">
        <v>0</v>
      </c>
      <c r="F901" s="100">
        <f>IF(E899&lt;6,"",((E899-6)/12)*(G899/E899))</f>
        <v>0</v>
      </c>
      <c r="G901" s="97">
        <f>F901</f>
        <v>0</v>
      </c>
      <c r="H901" s="164"/>
      <c r="I901" s="101" t="s">
        <v>563</v>
      </c>
      <c r="J901" s="101" t="str">
        <f>VLOOKUP(I901,Presupuesto!$B$11:$C$565,2,0)</f>
        <v>CONTRATOS ESPECIALES</v>
      </c>
      <c r="K901" s="98" t="str">
        <f t="shared" si="28"/>
        <v>Posgrado</v>
      </c>
      <c r="L901" s="98" t="s">
        <v>398</v>
      </c>
    </row>
    <row r="902" spans="3:12" ht="15.75"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8"/>
        <v>Posgrado</v>
      </c>
      <c r="L902" s="98" t="s">
        <v>393</v>
      </c>
    </row>
    <row r="903" spans="3:12">
      <c r="C903" s="171" t="s">
        <v>58</v>
      </c>
      <c r="D903" s="163"/>
      <c r="E903" s="154">
        <v>0</v>
      </c>
      <c r="F903" s="100">
        <v>0</v>
      </c>
      <c r="G903" s="97">
        <f>F903</f>
        <v>0</v>
      </c>
      <c r="H903" s="164"/>
      <c r="I903" s="101" t="s">
        <v>704</v>
      </c>
      <c r="J903" s="101" t="str">
        <f>VLOOKUP(I903,Presupuesto!$B$11:$C$565,2,0)</f>
        <v>OTROS SERVICIOS TECNICOS Y PROFESIONALES</v>
      </c>
      <c r="K903" s="98" t="str">
        <f t="shared" si="28"/>
        <v>Posgrado</v>
      </c>
      <c r="L903" s="98" t="s">
        <v>393</v>
      </c>
    </row>
    <row r="904" spans="3:12" ht="15.75" thickBot="1">
      <c r="C904" s="172" t="s">
        <v>59</v>
      </c>
      <c r="D904" s="163"/>
      <c r="E904" s="154">
        <v>0</v>
      </c>
      <c r="F904" s="100">
        <v>0</v>
      </c>
      <c r="G904" s="97">
        <f>F904</f>
        <v>0</v>
      </c>
      <c r="H904" s="164"/>
      <c r="I904" s="101" t="s">
        <v>704</v>
      </c>
      <c r="J904" s="101" t="str">
        <f>VLOOKUP(I904,Presupuesto!$B$11:$C$565,2,0)</f>
        <v>OTROS SERVICIOS TECNICOS Y PROFESIONALES</v>
      </c>
      <c r="K904" s="98" t="str">
        <f t="shared" si="28"/>
        <v>Posgrado</v>
      </c>
      <c r="L904" s="98" t="s">
        <v>393</v>
      </c>
    </row>
    <row r="905" spans="3:12" ht="15.75" thickBot="1">
      <c r="C905" s="140" t="s">
        <v>61</v>
      </c>
      <c r="D905" s="199"/>
      <c r="E905" s="152">
        <v>12</v>
      </c>
      <c r="F905" s="118">
        <v>30000</v>
      </c>
      <c r="G905" s="113">
        <f>D905*E905*F905</f>
        <v>0</v>
      </c>
      <c r="H905" s="166"/>
      <c r="I905" s="114" t="s">
        <v>495</v>
      </c>
      <c r="J905" s="114" t="str">
        <f>VLOOKUP(I905,Presupuesto!$B$11:$C$565,2,0)</f>
        <v>SUELDOS Y SALARIOS PERMANENTES</v>
      </c>
      <c r="K905" s="98" t="str">
        <f t="shared" si="28"/>
        <v>Posgrado</v>
      </c>
      <c r="L905" s="98" t="s">
        <v>393</v>
      </c>
    </row>
    <row r="906" spans="3:12">
      <c r="C906" s="171" t="s">
        <v>58</v>
      </c>
      <c r="D906" s="169"/>
      <c r="E906" s="131">
        <v>0</v>
      </c>
      <c r="F906" s="119">
        <f>IF(E905=0,"",(G905/E905)/12*E905)</f>
        <v>0</v>
      </c>
      <c r="G906" s="120">
        <f>F906</f>
        <v>0</v>
      </c>
      <c r="H906" s="164"/>
      <c r="I906" s="101" t="s">
        <v>515</v>
      </c>
      <c r="J906" s="101" t="str">
        <f>VLOOKUP(I906,Presupuesto!$B$11:$C$565,2,0)</f>
        <v>AGUINALDO Y DECIMO CUARTO MES</v>
      </c>
      <c r="K906" s="98" t="str">
        <f t="shared" si="28"/>
        <v>Posgrado</v>
      </c>
      <c r="L906" s="98" t="s">
        <v>393</v>
      </c>
    </row>
    <row r="907" spans="3:12" ht="15.75" thickBot="1">
      <c r="C907" s="173" t="s">
        <v>59</v>
      </c>
      <c r="D907" s="162"/>
      <c r="E907" s="132">
        <v>0</v>
      </c>
      <c r="F907" s="105">
        <f>IF(E905&lt;6,"",((E905-6)/12)*(G905/E905))</f>
        <v>0</v>
      </c>
      <c r="G907" s="105">
        <f>F907</f>
        <v>0</v>
      </c>
      <c r="H907" s="162"/>
      <c r="I907" s="106" t="s">
        <v>518</v>
      </c>
      <c r="J907" s="124" t="str">
        <f>VLOOKUP(I907,Presupuesto!$B$11:$C$565,2,0)</f>
        <v>DECIMOCUARTO MES</v>
      </c>
      <c r="K907" s="106" t="str">
        <f t="shared" si="28"/>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45"/>
      <c r="E913" s="93"/>
      <c r="F913" s="93"/>
      <c r="G913" s="93"/>
      <c r="H913" s="76"/>
      <c r="I913" s="76"/>
      <c r="J913" s="76"/>
    </row>
    <row r="914" spans="3:12" ht="18.75">
      <c r="C914" s="209"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481</v>
      </c>
      <c r="D917" s="199"/>
      <c r="E917" s="152">
        <v>12</v>
      </c>
      <c r="F917" s="291">
        <f>HLOOKUP($C917,$BZ$2:$CM$3,2,0)</f>
        <v>43674.39</v>
      </c>
      <c r="G917" s="113">
        <f>D917*E917*F917</f>
        <v>0</v>
      </c>
      <c r="H917" s="166"/>
      <c r="I917" s="114" t="s">
        <v>495</v>
      </c>
      <c r="J917" s="114" t="str">
        <f>VLOOKUP(I917,Presupuesto!$B$11:$C$565,2,0)</f>
        <v>SUELDOS Y SALARIOS PERMANENTES</v>
      </c>
      <c r="K917" s="217" t="s">
        <v>1478</v>
      </c>
      <c r="L917" s="98" t="s">
        <v>393</v>
      </c>
    </row>
    <row r="918" spans="3:12">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29">$K$917</f>
        <v>Desarrollo del Sistema de Educación Superior</v>
      </c>
      <c r="L918" s="98" t="s">
        <v>411</v>
      </c>
    </row>
    <row r="919" spans="3:12" ht="15.75" thickBot="1">
      <c r="C919" s="172" t="s">
        <v>59</v>
      </c>
      <c r="D919" s="163"/>
      <c r="E919" s="154">
        <v>0</v>
      </c>
      <c r="F919" s="117">
        <f>IF(E917&lt;6,"",((E917-6)/12)*(G917/E917))</f>
        <v>0</v>
      </c>
      <c r="G919" s="97">
        <f>F919</f>
        <v>0</v>
      </c>
      <c r="H919" s="164"/>
      <c r="I919" s="101" t="s">
        <v>518</v>
      </c>
      <c r="J919" s="101" t="str">
        <f>VLOOKUP(I919,Presupuesto!$B$11:$C$565,2,0)</f>
        <v>DECIMOCUARTO MES</v>
      </c>
      <c r="K919" s="98" t="str">
        <f t="shared" si="29"/>
        <v>Desarrollo del Sistema de Educación Superior</v>
      </c>
      <c r="L919" s="98" t="s">
        <v>394</v>
      </c>
    </row>
    <row r="920" spans="3:12" ht="15.75" thickBot="1">
      <c r="C920" s="137" t="s">
        <v>482</v>
      </c>
      <c r="D920" s="199"/>
      <c r="E920" s="152">
        <v>12</v>
      </c>
      <c r="F920" s="291">
        <f>HLOOKUP($C920,$BZ$2:$CM$3,2,0)</f>
        <v>39703.99</v>
      </c>
      <c r="G920" s="113">
        <f>D920*E920*F920</f>
        <v>0</v>
      </c>
      <c r="H920" s="166"/>
      <c r="I920" s="114" t="s">
        <v>495</v>
      </c>
      <c r="J920" s="114" t="str">
        <f>VLOOKUP(I920,Presupuesto!$B$11:$C$565,2,0)</f>
        <v>SUELDOS Y SALARIOS PERMANENTES</v>
      </c>
      <c r="K920" s="98" t="str">
        <f t="shared" si="29"/>
        <v>Desarrollo del Sistema de Educación Superior</v>
      </c>
      <c r="L920" s="98" t="s">
        <v>394</v>
      </c>
    </row>
    <row r="921" spans="3:12">
      <c r="C921" s="171" t="s">
        <v>58</v>
      </c>
      <c r="D921" s="163"/>
      <c r="E921" s="154">
        <v>0</v>
      </c>
      <c r="F921" s="100">
        <f>IF(E920=0,"",(G920/E920)/12*E920)</f>
        <v>0</v>
      </c>
      <c r="G921" s="97">
        <f>F921</f>
        <v>0</v>
      </c>
      <c r="H921" s="164"/>
      <c r="I921" s="116" t="s">
        <v>515</v>
      </c>
      <c r="J921" s="116" t="str">
        <f>VLOOKUP(I921,Presupuesto!$B$11:$C$565,2,0)</f>
        <v>AGUINALDO Y DECIMO CUARTO MES</v>
      </c>
      <c r="K921" s="98" t="str">
        <f t="shared" si="29"/>
        <v>Desarrollo del Sistema de Educación Superior</v>
      </c>
      <c r="L921" s="98" t="s">
        <v>394</v>
      </c>
    </row>
    <row r="922" spans="3:12" ht="15.75" thickBot="1">
      <c r="C922" s="172" t="s">
        <v>59</v>
      </c>
      <c r="D922" s="163"/>
      <c r="E922" s="154">
        <v>0</v>
      </c>
      <c r="F922" s="117">
        <f>IF(E920&lt;6,"",((E920-6)/12)*(G920/E920))</f>
        <v>0</v>
      </c>
      <c r="G922" s="97">
        <f>F922</f>
        <v>0</v>
      </c>
      <c r="H922" s="164"/>
      <c r="I922" s="101" t="s">
        <v>518</v>
      </c>
      <c r="J922" s="101" t="str">
        <f>VLOOKUP(I922,Presupuesto!$B$11:$C$565,2,0)</f>
        <v>DECIMOCUARTO MES</v>
      </c>
      <c r="K922" s="98" t="str">
        <f t="shared" si="29"/>
        <v>Desarrollo del Sistema de Educación Superior</v>
      </c>
      <c r="L922" s="98" t="s">
        <v>394</v>
      </c>
    </row>
    <row r="923" spans="3:12" ht="15.75" thickBot="1">
      <c r="C923" s="137" t="s">
        <v>483</v>
      </c>
      <c r="D923" s="199"/>
      <c r="E923" s="152">
        <v>12</v>
      </c>
      <c r="F923" s="291">
        <f>HLOOKUP($C923,$BZ$2:$CM$3,2,0)</f>
        <v>35733.589999999997</v>
      </c>
      <c r="G923" s="113">
        <f>D923*E923*F923</f>
        <v>0</v>
      </c>
      <c r="H923" s="166"/>
      <c r="I923" s="114" t="s">
        <v>495</v>
      </c>
      <c r="J923" s="114" t="str">
        <f>VLOOKUP(I923,Presupuesto!$B$11:$C$565,2,0)</f>
        <v>SUELDOS Y SALARIOS PERMANENTES</v>
      </c>
      <c r="K923" s="98" t="str">
        <f t="shared" si="29"/>
        <v>Desarrollo del Sistema de Educación Superior</v>
      </c>
      <c r="L923" s="98" t="s">
        <v>394</v>
      </c>
    </row>
    <row r="924" spans="3:12">
      <c r="C924" s="171" t="s">
        <v>58</v>
      </c>
      <c r="D924" s="163"/>
      <c r="E924" s="154">
        <v>0</v>
      </c>
      <c r="F924" s="100">
        <f>IF(E923=0,"",(G923/E923)/12*E923)</f>
        <v>0</v>
      </c>
      <c r="G924" s="97">
        <f>F924</f>
        <v>0</v>
      </c>
      <c r="H924" s="164"/>
      <c r="I924" s="116" t="s">
        <v>515</v>
      </c>
      <c r="J924" s="116" t="str">
        <f>VLOOKUP(I924,Presupuesto!$B$11:$C$565,2,0)</f>
        <v>AGUINALDO Y DECIMO CUARTO MES</v>
      </c>
      <c r="K924" s="98" t="str">
        <f t="shared" si="29"/>
        <v>Desarrollo del Sistema de Educación Superior</v>
      </c>
      <c r="L924" s="98" t="s">
        <v>394</v>
      </c>
    </row>
    <row r="925" spans="3:12" ht="15.75" thickBot="1">
      <c r="C925" s="172" t="s">
        <v>59</v>
      </c>
      <c r="D925" s="163"/>
      <c r="E925" s="154">
        <v>0</v>
      </c>
      <c r="F925" s="117">
        <f>IF(E923&lt;6,"",((E923-6)/12)*(G923/E923))</f>
        <v>0</v>
      </c>
      <c r="G925" s="97">
        <f>F925</f>
        <v>0</v>
      </c>
      <c r="H925" s="164"/>
      <c r="I925" s="101" t="s">
        <v>518</v>
      </c>
      <c r="J925" s="101" t="str">
        <f>VLOOKUP(I925,Presupuesto!$B$11:$C$565,2,0)</f>
        <v>DECIMOCUARTO MES</v>
      </c>
      <c r="K925" s="98" t="str">
        <f t="shared" si="29"/>
        <v>Desarrollo del Sistema de Educación Superior</v>
      </c>
      <c r="L925" s="98" t="s">
        <v>394</v>
      </c>
    </row>
    <row r="926" spans="3:12" ht="15.75" thickBot="1">
      <c r="C926" s="137" t="s">
        <v>484</v>
      </c>
      <c r="D926" s="199"/>
      <c r="E926" s="152">
        <v>12</v>
      </c>
      <c r="F926" s="291">
        <f>HLOOKUP($C926,$BZ$2:$CM$3,2,0)</f>
        <v>31763.19</v>
      </c>
      <c r="G926" s="113">
        <f>D926*E926*F926</f>
        <v>0</v>
      </c>
      <c r="H926" s="166"/>
      <c r="I926" s="114" t="s">
        <v>495</v>
      </c>
      <c r="J926" s="114" t="str">
        <f>VLOOKUP(I926,Presupuesto!$B$11:$C$565,2,0)</f>
        <v>SUELDOS Y SALARIOS PERMANENTES</v>
      </c>
      <c r="K926" s="98" t="str">
        <f t="shared" si="29"/>
        <v>Desarrollo del Sistema de Educación Superior</v>
      </c>
      <c r="L926" s="98" t="s">
        <v>394</v>
      </c>
    </row>
    <row r="927" spans="3:12">
      <c r="C927" s="171" t="s">
        <v>58</v>
      </c>
      <c r="D927" s="163"/>
      <c r="E927" s="154">
        <v>0</v>
      </c>
      <c r="F927" s="100">
        <f>IF(E926=0,"",(G926/E926)/12*E926)</f>
        <v>0</v>
      </c>
      <c r="G927" s="97">
        <f>F927</f>
        <v>0</v>
      </c>
      <c r="H927" s="164"/>
      <c r="I927" s="116" t="s">
        <v>515</v>
      </c>
      <c r="J927" s="116" t="str">
        <f>VLOOKUP(I927,Presupuesto!$B$11:$C$565,2,0)</f>
        <v>AGUINALDO Y DECIMO CUARTO MES</v>
      </c>
      <c r="K927" s="98" t="str">
        <f t="shared" si="29"/>
        <v>Desarrollo del Sistema de Educación Superior</v>
      </c>
      <c r="L927" s="98" t="s">
        <v>394</v>
      </c>
    </row>
    <row r="928" spans="3:12" ht="15.75" thickBot="1">
      <c r="C928" s="172" t="s">
        <v>59</v>
      </c>
      <c r="D928" s="163"/>
      <c r="E928" s="154">
        <v>0</v>
      </c>
      <c r="F928" s="117">
        <f>IF(E926&lt;6,"",((E926-6)/12)*(G926/E926))</f>
        <v>0</v>
      </c>
      <c r="G928" s="97">
        <f>F928</f>
        <v>0</v>
      </c>
      <c r="H928" s="164"/>
      <c r="I928" s="101" t="s">
        <v>518</v>
      </c>
      <c r="J928" s="101" t="str">
        <f>VLOOKUP(I928,Presupuesto!$B$11:$C$565,2,0)</f>
        <v>DECIMOCUARTO MES</v>
      </c>
      <c r="K928" s="98" t="str">
        <f t="shared" si="29"/>
        <v>Desarrollo del Sistema de Educación Superior</v>
      </c>
      <c r="L928" s="98" t="s">
        <v>394</v>
      </c>
    </row>
    <row r="929" spans="3:12" ht="15.75" thickBot="1">
      <c r="C929" s="137" t="s">
        <v>485</v>
      </c>
      <c r="D929" s="199"/>
      <c r="E929" s="152">
        <v>12</v>
      </c>
      <c r="F929" s="291">
        <f>HLOOKUP($C929,$BZ$2:$CM$3,2,0)</f>
        <v>29777.99</v>
      </c>
      <c r="G929" s="113">
        <f>D929*E929*F929</f>
        <v>0</v>
      </c>
      <c r="H929" s="166"/>
      <c r="I929" s="114" t="s">
        <v>495</v>
      </c>
      <c r="J929" s="114" t="str">
        <f>VLOOKUP(I929,Presupuesto!$B$11:$C$565,2,0)</f>
        <v>SUELDOS Y SALARIOS PERMANENTES</v>
      </c>
      <c r="K929" s="98" t="str">
        <f t="shared" si="29"/>
        <v>Desarrollo del Sistema de Educación Superior</v>
      </c>
      <c r="L929" s="98" t="s">
        <v>394</v>
      </c>
    </row>
    <row r="930" spans="3:12">
      <c r="C930" s="171" t="s">
        <v>58</v>
      </c>
      <c r="D930" s="163"/>
      <c r="E930" s="154">
        <v>0</v>
      </c>
      <c r="F930" s="100">
        <f>IF(E929=0,"",(G929/E929)/12*E929)</f>
        <v>0</v>
      </c>
      <c r="G930" s="97">
        <f>F930</f>
        <v>0</v>
      </c>
      <c r="H930" s="164"/>
      <c r="I930" s="116" t="s">
        <v>515</v>
      </c>
      <c r="J930" s="116" t="str">
        <f>VLOOKUP(I930,Presupuesto!$B$11:$C$565,2,0)</f>
        <v>AGUINALDO Y DECIMO CUARTO MES</v>
      </c>
      <c r="K930" s="98" t="str">
        <f t="shared" si="29"/>
        <v>Desarrollo del Sistema de Educación Superior</v>
      </c>
      <c r="L930" s="98" t="s">
        <v>394</v>
      </c>
    </row>
    <row r="931" spans="3:12" ht="15.75" thickBot="1">
      <c r="C931" s="172" t="s">
        <v>59</v>
      </c>
      <c r="D931" s="163"/>
      <c r="E931" s="154">
        <v>0</v>
      </c>
      <c r="F931" s="117">
        <f>IF(E929&lt;6,"",((E929-6)/12)*(G929/E929))</f>
        <v>0</v>
      </c>
      <c r="G931" s="97">
        <f>F931</f>
        <v>0</v>
      </c>
      <c r="H931" s="164"/>
      <c r="I931" s="101" t="s">
        <v>518</v>
      </c>
      <c r="J931" s="101" t="str">
        <f>VLOOKUP(I931,Presupuesto!$B$11:$C$565,2,0)</f>
        <v>DECIMOCUARTO MES</v>
      </c>
      <c r="K931" s="98" t="str">
        <f t="shared" si="29"/>
        <v>Desarrollo del Sistema de Educación Superior</v>
      </c>
      <c r="L931" s="98" t="s">
        <v>394</v>
      </c>
    </row>
    <row r="932" spans="3:12" ht="15.75" thickBot="1">
      <c r="C932" s="137" t="s">
        <v>486</v>
      </c>
      <c r="D932" s="199"/>
      <c r="E932" s="152">
        <v>12</v>
      </c>
      <c r="F932" s="291">
        <f>HLOOKUP($C932,$BZ$2:$CM$3,2,0)</f>
        <v>27792.79</v>
      </c>
      <c r="G932" s="113">
        <f>D932*E932*F932</f>
        <v>0</v>
      </c>
      <c r="H932" s="166"/>
      <c r="I932" s="114" t="s">
        <v>495</v>
      </c>
      <c r="J932" s="114" t="str">
        <f>VLOOKUP(I932,Presupuesto!$B$11:$C$565,2,0)</f>
        <v>SUELDOS Y SALARIOS PERMANENTES</v>
      </c>
      <c r="K932" s="98" t="str">
        <f t="shared" si="29"/>
        <v>Desarrollo del Sistema de Educación Superior</v>
      </c>
      <c r="L932" s="98" t="s">
        <v>394</v>
      </c>
    </row>
    <row r="933" spans="3:12">
      <c r="C933" s="171" t="s">
        <v>58</v>
      </c>
      <c r="D933" s="163"/>
      <c r="E933" s="154">
        <v>0</v>
      </c>
      <c r="F933" s="100">
        <f>IF(E932=0,"",(G932/E932)/12*E932)</f>
        <v>0</v>
      </c>
      <c r="G933" s="97">
        <f>F933</f>
        <v>0</v>
      </c>
      <c r="H933" s="164"/>
      <c r="I933" s="116" t="s">
        <v>515</v>
      </c>
      <c r="J933" s="116" t="str">
        <f>VLOOKUP(I933,Presupuesto!$B$11:$C$565,2,0)</f>
        <v>AGUINALDO Y DECIMO CUARTO MES</v>
      </c>
      <c r="K933" s="98" t="str">
        <f t="shared" si="29"/>
        <v>Desarrollo del Sistema de Educación Superior</v>
      </c>
      <c r="L933" s="98" t="s">
        <v>394</v>
      </c>
    </row>
    <row r="934" spans="3:12" ht="15.75" thickBot="1">
      <c r="C934" s="172" t="s">
        <v>59</v>
      </c>
      <c r="D934" s="163"/>
      <c r="E934" s="154">
        <v>0</v>
      </c>
      <c r="F934" s="117">
        <f>IF(E932&lt;6,"",((E932-6)/12)*(G932/E932))</f>
        <v>0</v>
      </c>
      <c r="G934" s="97">
        <f>F934</f>
        <v>0</v>
      </c>
      <c r="H934" s="164"/>
      <c r="I934" s="101" t="s">
        <v>518</v>
      </c>
      <c r="J934" s="101" t="str">
        <f>VLOOKUP(I934,Presupuesto!$B$11:$C$565,2,0)</f>
        <v>DECIMOCUARTO MES</v>
      </c>
      <c r="K934" s="98" t="str">
        <f t="shared" si="29"/>
        <v>Desarrollo del Sistema de Educación Superior</v>
      </c>
      <c r="L934" s="98" t="s">
        <v>394</v>
      </c>
    </row>
    <row r="935" spans="3:12" ht="15.75" thickBot="1">
      <c r="C935" s="137" t="s">
        <v>487</v>
      </c>
      <c r="D935" s="199"/>
      <c r="E935" s="152">
        <v>12</v>
      </c>
      <c r="F935" s="291">
        <f>HLOOKUP($C935,$BZ$2:$CM$3,2,0)</f>
        <v>18859.39</v>
      </c>
      <c r="G935" s="113">
        <f>D935*E935*F935</f>
        <v>0</v>
      </c>
      <c r="H935" s="166"/>
      <c r="I935" s="114" t="s">
        <v>495</v>
      </c>
      <c r="J935" s="114" t="str">
        <f>VLOOKUP(I935,Presupuesto!$B$11:$C$565,2,0)</f>
        <v>SUELDOS Y SALARIOS PERMANENTES</v>
      </c>
      <c r="K935" s="98" t="str">
        <f t="shared" si="29"/>
        <v>Desarrollo del Sistema de Educación Superior</v>
      </c>
      <c r="L935" s="98" t="s">
        <v>394</v>
      </c>
    </row>
    <row r="936" spans="3:12">
      <c r="C936" s="171" t="s">
        <v>58</v>
      </c>
      <c r="D936" s="163"/>
      <c r="E936" s="154">
        <v>0</v>
      </c>
      <c r="F936" s="100">
        <f>IF(E935=0,"",(G935/E935)/12*E935)</f>
        <v>0</v>
      </c>
      <c r="G936" s="97">
        <f>F936</f>
        <v>0</v>
      </c>
      <c r="H936" s="164"/>
      <c r="I936" s="116" t="s">
        <v>515</v>
      </c>
      <c r="J936" s="116" t="str">
        <f>VLOOKUP(I936,Presupuesto!$B$11:$C$565,2,0)</f>
        <v>AGUINALDO Y DECIMO CUARTO MES</v>
      </c>
      <c r="K936" s="98" t="str">
        <f t="shared" si="29"/>
        <v>Desarrollo del Sistema de Educación Superior</v>
      </c>
      <c r="L936" s="98" t="s">
        <v>394</v>
      </c>
    </row>
    <row r="937" spans="3:12" ht="15.75" thickBot="1">
      <c r="C937" s="172" t="s">
        <v>59</v>
      </c>
      <c r="D937" s="163"/>
      <c r="E937" s="154">
        <v>0</v>
      </c>
      <c r="F937" s="117">
        <f>IF(E935&lt;6,"",((E935-6)/12)*(G935/E935))</f>
        <v>0</v>
      </c>
      <c r="G937" s="97">
        <f>F937</f>
        <v>0</v>
      </c>
      <c r="H937" s="164"/>
      <c r="I937" s="101" t="s">
        <v>518</v>
      </c>
      <c r="J937" s="101" t="str">
        <f>VLOOKUP(I937,Presupuesto!$B$11:$C$565,2,0)</f>
        <v>DECIMOCUARTO MES</v>
      </c>
      <c r="K937" s="98" t="str">
        <f t="shared" si="29"/>
        <v>Desarrollo del Sistema de Educación Superior</v>
      </c>
      <c r="L937" s="98" t="s">
        <v>394</v>
      </c>
    </row>
    <row r="938" spans="3:12" ht="15.75" thickBot="1">
      <c r="C938" s="137" t="s">
        <v>488</v>
      </c>
      <c r="D938" s="199"/>
      <c r="E938" s="152">
        <v>12</v>
      </c>
      <c r="F938" s="291">
        <f>HLOOKUP($C938,$BZ$2:$CM$3,2,0)</f>
        <v>17866.8</v>
      </c>
      <c r="G938" s="113">
        <f>D938*E938*F938</f>
        <v>0</v>
      </c>
      <c r="H938" s="166"/>
      <c r="I938" s="114" t="s">
        <v>495</v>
      </c>
      <c r="J938" s="114" t="str">
        <f>VLOOKUP(I938,Presupuesto!$B$11:$C$565,2,0)</f>
        <v>SUELDOS Y SALARIOS PERMANENTES</v>
      </c>
      <c r="K938" s="98" t="str">
        <f t="shared" si="29"/>
        <v>Desarrollo del Sistema de Educación Superior</v>
      </c>
      <c r="L938" s="98" t="s">
        <v>394</v>
      </c>
    </row>
    <row r="939" spans="3:12">
      <c r="C939" s="171" t="s">
        <v>58</v>
      </c>
      <c r="D939" s="163"/>
      <c r="E939" s="154">
        <v>0</v>
      </c>
      <c r="F939" s="100">
        <f>IF(E938=0,"",(G938/E938)/12*E938)</f>
        <v>0</v>
      </c>
      <c r="G939" s="97">
        <f>F939</f>
        <v>0</v>
      </c>
      <c r="H939" s="164"/>
      <c r="I939" s="116" t="s">
        <v>515</v>
      </c>
      <c r="J939" s="116" t="str">
        <f>VLOOKUP(I939,Presupuesto!$B$11:$C$565,2,0)</f>
        <v>AGUINALDO Y DECIMO CUARTO MES</v>
      </c>
      <c r="K939" s="98" t="str">
        <f t="shared" si="29"/>
        <v>Desarrollo del Sistema de Educación Superior</v>
      </c>
      <c r="L939" s="98" t="s">
        <v>394</v>
      </c>
    </row>
    <row r="940" spans="3:12" ht="15.75" thickBot="1">
      <c r="C940" s="172" t="s">
        <v>59</v>
      </c>
      <c r="D940" s="163"/>
      <c r="E940" s="154">
        <v>0</v>
      </c>
      <c r="F940" s="117">
        <f>IF(E938&lt;6,"",((E938-6)/12)*(G938/E938))</f>
        <v>0</v>
      </c>
      <c r="G940" s="97">
        <f>F940</f>
        <v>0</v>
      </c>
      <c r="H940" s="164"/>
      <c r="I940" s="101" t="s">
        <v>518</v>
      </c>
      <c r="J940" s="101" t="str">
        <f>VLOOKUP(I940,Presupuesto!$B$11:$C$565,2,0)</f>
        <v>DECIMOCUARTO MES</v>
      </c>
      <c r="K940" s="98" t="str">
        <f t="shared" si="29"/>
        <v>Desarrollo del Sistema de Educación Superior</v>
      </c>
      <c r="L940" s="98" t="s">
        <v>394</v>
      </c>
    </row>
    <row r="941" spans="3:12" ht="15.75" thickBot="1">
      <c r="C941" s="137" t="s">
        <v>489</v>
      </c>
      <c r="D941" s="199"/>
      <c r="E941" s="152">
        <v>12</v>
      </c>
      <c r="F941" s="291">
        <f>HLOOKUP($C941,$BZ$2:$CM$3,2,0)</f>
        <v>13896.4</v>
      </c>
      <c r="G941" s="113">
        <f>D941*E941*F941</f>
        <v>0</v>
      </c>
      <c r="H941" s="166"/>
      <c r="I941" s="114" t="s">
        <v>495</v>
      </c>
      <c r="J941" s="114" t="str">
        <f>VLOOKUP(I941,Presupuesto!$B$11:$C$565,2,0)</f>
        <v>SUELDOS Y SALARIOS PERMANENTES</v>
      </c>
      <c r="K941" s="98" t="str">
        <f t="shared" si="29"/>
        <v>Desarrollo del Sistema de Educación Superior</v>
      </c>
      <c r="L941" s="98" t="s">
        <v>394</v>
      </c>
    </row>
    <row r="942" spans="3:12">
      <c r="C942" s="171" t="s">
        <v>58</v>
      </c>
      <c r="D942" s="163"/>
      <c r="E942" s="154">
        <v>0</v>
      </c>
      <c r="F942" s="100">
        <f>IF(E941=0,"",(G941/E941)/12*E941)</f>
        <v>0</v>
      </c>
      <c r="G942" s="97">
        <f>F942</f>
        <v>0</v>
      </c>
      <c r="H942" s="164"/>
      <c r="I942" s="116" t="s">
        <v>515</v>
      </c>
      <c r="J942" s="116" t="str">
        <f>VLOOKUP(I942,Presupuesto!$B$11:$C$565,2,0)</f>
        <v>AGUINALDO Y DECIMO CUARTO MES</v>
      </c>
      <c r="K942" s="98" t="str">
        <f t="shared" si="29"/>
        <v>Desarrollo del Sistema de Educación Superior</v>
      </c>
      <c r="L942" s="98" t="s">
        <v>394</v>
      </c>
    </row>
    <row r="943" spans="3:12" ht="15.75" thickBot="1">
      <c r="C943" s="172" t="s">
        <v>59</v>
      </c>
      <c r="D943" s="163"/>
      <c r="E943" s="154">
        <v>0</v>
      </c>
      <c r="F943" s="117">
        <f>IF(E941&lt;6,"",((E941-6)/12)*(G941/E941))</f>
        <v>0</v>
      </c>
      <c r="G943" s="97">
        <f>F943</f>
        <v>0</v>
      </c>
      <c r="H943" s="164"/>
      <c r="I943" s="101" t="s">
        <v>518</v>
      </c>
      <c r="J943" s="101" t="str">
        <f>VLOOKUP(I943,Presupuesto!$B$11:$C$565,2,0)</f>
        <v>DECIMOCUARTO MES</v>
      </c>
      <c r="K943" s="98" t="str">
        <f t="shared" si="29"/>
        <v>Desarrollo del Sistema de Educación Superior</v>
      </c>
      <c r="L943" s="98" t="s">
        <v>394</v>
      </c>
    </row>
    <row r="944" spans="3:12" ht="15.75" thickBot="1">
      <c r="C944" s="137" t="s">
        <v>490</v>
      </c>
      <c r="D944" s="199"/>
      <c r="E944" s="152">
        <v>12</v>
      </c>
      <c r="F944" s="291">
        <f>HLOOKUP($C944,$BZ$2:$CM$3,2,0)</f>
        <v>15004.09</v>
      </c>
      <c r="G944" s="113">
        <f>D944*E944*F944</f>
        <v>0</v>
      </c>
      <c r="H944" s="166"/>
      <c r="I944" s="114" t="s">
        <v>495</v>
      </c>
      <c r="J944" s="114" t="str">
        <f>VLOOKUP(I944,Presupuesto!$B$11:$C$565,2,0)</f>
        <v>SUELDOS Y SALARIOS PERMANENTES</v>
      </c>
      <c r="K944" s="98" t="str">
        <f t="shared" si="29"/>
        <v>Desarrollo del Sistema de Educación Superior</v>
      </c>
      <c r="L944" s="98" t="s">
        <v>394</v>
      </c>
    </row>
    <row r="945" spans="3:12">
      <c r="C945" s="171" t="s">
        <v>58</v>
      </c>
      <c r="D945" s="163"/>
      <c r="E945" s="154">
        <v>0</v>
      </c>
      <c r="F945" s="100">
        <f>IF(E944=0,"",(G944/E944)/12*E944)</f>
        <v>0</v>
      </c>
      <c r="G945" s="97">
        <f>F945</f>
        <v>0</v>
      </c>
      <c r="H945" s="164"/>
      <c r="I945" s="116" t="s">
        <v>515</v>
      </c>
      <c r="J945" s="116" t="str">
        <f>VLOOKUP(I945,Presupuesto!$B$11:$C$565,2,0)</f>
        <v>AGUINALDO Y DECIMO CUARTO MES</v>
      </c>
      <c r="K945" s="98" t="str">
        <f t="shared" si="29"/>
        <v>Desarrollo del Sistema de Educación Superior</v>
      </c>
      <c r="L945" s="98" t="s">
        <v>394</v>
      </c>
    </row>
    <row r="946" spans="3:12" ht="15.75" thickBot="1">
      <c r="C946" s="172" t="s">
        <v>59</v>
      </c>
      <c r="D946" s="163"/>
      <c r="E946" s="154">
        <v>0</v>
      </c>
      <c r="F946" s="117">
        <f>IF(E944&lt;6,"",((E944-6)/12)*(G944/E944))</f>
        <v>0</v>
      </c>
      <c r="G946" s="97">
        <f>F946</f>
        <v>0</v>
      </c>
      <c r="H946" s="164"/>
      <c r="I946" s="101" t="s">
        <v>518</v>
      </c>
      <c r="J946" s="101" t="str">
        <f>VLOOKUP(I946,Presupuesto!$B$11:$C$565,2,0)</f>
        <v>DECIMOCUARTO MES</v>
      </c>
      <c r="K946" s="98" t="str">
        <f t="shared" si="29"/>
        <v>Desarrollo del Sistema de Educación Superior</v>
      </c>
      <c r="L946" s="98" t="s">
        <v>394</v>
      </c>
    </row>
    <row r="947" spans="3:12" ht="15.75" thickBot="1">
      <c r="C947" s="137" t="s">
        <v>491</v>
      </c>
      <c r="D947" s="199"/>
      <c r="E947" s="152">
        <v>12</v>
      </c>
      <c r="F947" s="291">
        <f>HLOOKUP($C947,$BZ$2:$CM$3,2,0)</f>
        <v>13238.9</v>
      </c>
      <c r="G947" s="113">
        <f>D947*E947*F947</f>
        <v>0</v>
      </c>
      <c r="H947" s="166"/>
      <c r="I947" s="114" t="s">
        <v>495</v>
      </c>
      <c r="J947" s="114" t="str">
        <f>VLOOKUP(I947,Presupuesto!$B$11:$C$565,2,0)</f>
        <v>SUELDOS Y SALARIOS PERMANENTES</v>
      </c>
      <c r="K947" s="98" t="str">
        <f t="shared" si="29"/>
        <v>Desarrollo del Sistema de Educación Superior</v>
      </c>
      <c r="L947" s="98" t="s">
        <v>394</v>
      </c>
    </row>
    <row r="948" spans="3:12">
      <c r="C948" s="171" t="s">
        <v>58</v>
      </c>
      <c r="D948" s="163"/>
      <c r="E948" s="154">
        <v>0</v>
      </c>
      <c r="F948" s="100">
        <f>IF(E947=0,"",(G947/E947)/12*E947)</f>
        <v>0</v>
      </c>
      <c r="G948" s="97">
        <f>F948</f>
        <v>0</v>
      </c>
      <c r="H948" s="164"/>
      <c r="I948" s="116" t="s">
        <v>515</v>
      </c>
      <c r="J948" s="116" t="str">
        <f>VLOOKUP(I948,Presupuesto!$B$11:$C$565,2,0)</f>
        <v>AGUINALDO Y DECIMO CUARTO MES</v>
      </c>
      <c r="K948" s="98" t="str">
        <f t="shared" si="29"/>
        <v>Desarrollo del Sistema de Educación Superior</v>
      </c>
      <c r="L948" s="98" t="s">
        <v>394</v>
      </c>
    </row>
    <row r="949" spans="3:12" ht="15.75" thickBot="1">
      <c r="C949" s="172" t="s">
        <v>59</v>
      </c>
      <c r="D949" s="163"/>
      <c r="E949" s="154">
        <v>0</v>
      </c>
      <c r="F949" s="117">
        <f>IF(E947&lt;6,"",((E947-6)/12)*(G947/E947))</f>
        <v>0</v>
      </c>
      <c r="G949" s="97">
        <f>F949</f>
        <v>0</v>
      </c>
      <c r="H949" s="164"/>
      <c r="I949" s="101" t="s">
        <v>518</v>
      </c>
      <c r="J949" s="101" t="str">
        <f>VLOOKUP(I949,Presupuesto!$B$11:$C$565,2,0)</f>
        <v>DECIMOCUARTO MES</v>
      </c>
      <c r="K949" s="98" t="str">
        <f t="shared" si="29"/>
        <v>Desarrollo del Sistema de Educación Superior</v>
      </c>
      <c r="L949" s="98" t="s">
        <v>394</v>
      </c>
    </row>
    <row r="950" spans="3:12" ht="15.75" thickBot="1">
      <c r="C950" s="137" t="s">
        <v>492</v>
      </c>
      <c r="D950" s="199"/>
      <c r="E950" s="152">
        <v>12</v>
      </c>
      <c r="F950" s="291">
        <f>HLOOKUP($C950,$BZ$2:$CM$3,2,0)</f>
        <v>12356.31</v>
      </c>
      <c r="G950" s="113">
        <f>D950*E950*F950</f>
        <v>0</v>
      </c>
      <c r="H950" s="166"/>
      <c r="I950" s="114" t="s">
        <v>495</v>
      </c>
      <c r="J950" s="114" t="str">
        <f>VLOOKUP(I950,Presupuesto!$B$11:$C$565,2,0)</f>
        <v>SUELDOS Y SALARIOS PERMANENTES</v>
      </c>
      <c r="K950" s="98" t="str">
        <f t="shared" ref="K950:K967" si="30">$K$917</f>
        <v>Desarrollo del Sistema de Educación Superior</v>
      </c>
      <c r="L950" s="98" t="s">
        <v>394</v>
      </c>
    </row>
    <row r="951" spans="3:12">
      <c r="C951" s="171" t="s">
        <v>58</v>
      </c>
      <c r="D951" s="163"/>
      <c r="E951" s="154">
        <v>0</v>
      </c>
      <c r="F951" s="100">
        <f>IF(E950=0,"",(G950/E950)/12*E950)</f>
        <v>0</v>
      </c>
      <c r="G951" s="97">
        <f>F951</f>
        <v>0</v>
      </c>
      <c r="H951" s="164"/>
      <c r="I951" s="116" t="s">
        <v>515</v>
      </c>
      <c r="J951" s="116" t="str">
        <f>VLOOKUP(I951,Presupuesto!$B$11:$C$565,2,0)</f>
        <v>AGUINALDO Y DECIMO CUARTO MES</v>
      </c>
      <c r="K951" s="98" t="str">
        <f t="shared" si="30"/>
        <v>Desarrollo del Sistema de Educación Superior</v>
      </c>
      <c r="L951" s="98" t="s">
        <v>394</v>
      </c>
    </row>
    <row r="952" spans="3:12" ht="15.75" thickBot="1">
      <c r="C952" s="172" t="s">
        <v>59</v>
      </c>
      <c r="D952" s="163"/>
      <c r="E952" s="154">
        <v>0</v>
      </c>
      <c r="F952" s="117">
        <f>IF(E950&lt;6,"",((E950-6)/12)*(G950/E950))</f>
        <v>0</v>
      </c>
      <c r="G952" s="97">
        <f>F952</f>
        <v>0</v>
      </c>
      <c r="H952" s="164"/>
      <c r="I952" s="101" t="s">
        <v>518</v>
      </c>
      <c r="J952" s="101" t="str">
        <f>VLOOKUP(I952,Presupuesto!$B$11:$C$565,2,0)</f>
        <v>DECIMOCUARTO MES</v>
      </c>
      <c r="K952" s="98" t="str">
        <f t="shared" si="30"/>
        <v>Desarrollo del Sistema de Educación Superior</v>
      </c>
      <c r="L952" s="98" t="s">
        <v>394</v>
      </c>
    </row>
    <row r="953" spans="3:12" ht="15.75" thickBot="1">
      <c r="C953" s="137" t="s">
        <v>493</v>
      </c>
      <c r="D953" s="199"/>
      <c r="E953" s="152">
        <v>12</v>
      </c>
      <c r="F953" s="291">
        <f>HLOOKUP($C953,$BZ$2:$CM$3,2,0)</f>
        <v>463.22</v>
      </c>
      <c r="G953" s="113">
        <f>D953*E953*F953</f>
        <v>0</v>
      </c>
      <c r="H953" s="166"/>
      <c r="I953" s="114" t="s">
        <v>495</v>
      </c>
      <c r="J953" s="114" t="str">
        <f>VLOOKUP(I953,Presupuesto!$B$11:$C$565,2,0)</f>
        <v>SUELDOS Y SALARIOS PERMANENTES</v>
      </c>
      <c r="K953" s="98" t="str">
        <f t="shared" si="30"/>
        <v>Desarrollo del Sistema de Educación Superior</v>
      </c>
      <c r="L953" s="98" t="s">
        <v>394</v>
      </c>
    </row>
    <row r="954" spans="3:12">
      <c r="C954" s="171" t="s">
        <v>58</v>
      </c>
      <c r="D954" s="163"/>
      <c r="E954" s="154">
        <v>0</v>
      </c>
      <c r="F954" s="100">
        <f>IF(E953=0,"",(G953/E953)/12*E953)</f>
        <v>0</v>
      </c>
      <c r="G954" s="97">
        <f>F954</f>
        <v>0</v>
      </c>
      <c r="H954" s="164"/>
      <c r="I954" s="116" t="s">
        <v>515</v>
      </c>
      <c r="J954" s="116" t="str">
        <f>VLOOKUP(I954,Presupuesto!$B$11:$C$565,2,0)</f>
        <v>AGUINALDO Y DECIMO CUARTO MES</v>
      </c>
      <c r="K954" s="98" t="str">
        <f t="shared" si="30"/>
        <v>Desarrollo del Sistema de Educación Superior</v>
      </c>
      <c r="L954" s="98" t="s">
        <v>394</v>
      </c>
    </row>
    <row r="955" spans="3:12" ht="15.75" thickBot="1">
      <c r="C955" s="172" t="s">
        <v>59</v>
      </c>
      <c r="D955" s="163"/>
      <c r="E955" s="154">
        <v>0</v>
      </c>
      <c r="F955" s="117">
        <f>IF(E953&lt;6,"",((E953-6)/12)*(G953/E953))</f>
        <v>0</v>
      </c>
      <c r="G955" s="97">
        <f>F955</f>
        <v>0</v>
      </c>
      <c r="H955" s="164"/>
      <c r="I955" s="101" t="s">
        <v>518</v>
      </c>
      <c r="J955" s="101" t="str">
        <f>VLOOKUP(I955,Presupuesto!$B$11:$C$565,2,0)</f>
        <v>DECIMOCUARTO MES</v>
      </c>
      <c r="K955" s="98" t="str">
        <f t="shared" si="30"/>
        <v>Desarrollo del Sistema de Educación Superior</v>
      </c>
      <c r="L955" s="98" t="s">
        <v>394</v>
      </c>
    </row>
    <row r="956" spans="3:12" ht="15.75" thickBot="1">
      <c r="C956" s="137" t="s">
        <v>494</v>
      </c>
      <c r="D956" s="199"/>
      <c r="E956" s="152">
        <v>12</v>
      </c>
      <c r="F956" s="291">
        <f>HLOOKUP($C956,$BZ$2:$CM$3,2,0)</f>
        <v>2007.3</v>
      </c>
      <c r="G956" s="113">
        <f>D956*E956*F956</f>
        <v>0</v>
      </c>
      <c r="H956" s="166"/>
      <c r="I956" s="114" t="s">
        <v>495</v>
      </c>
      <c r="J956" s="114" t="str">
        <f>VLOOKUP(I956,Presupuesto!$B$11:$C$565,2,0)</f>
        <v>SUELDOS Y SALARIOS PERMANENTES</v>
      </c>
      <c r="K956" s="98" t="str">
        <f t="shared" si="30"/>
        <v>Desarrollo del Sistema de Educación Superior</v>
      </c>
      <c r="L956" s="98" t="s">
        <v>394</v>
      </c>
    </row>
    <row r="957" spans="3:12">
      <c r="C957" s="171" t="s">
        <v>58</v>
      </c>
      <c r="D957" s="163"/>
      <c r="E957" s="154">
        <v>0</v>
      </c>
      <c r="F957" s="100">
        <f>IF(E956=0,"",(G956/E956)/12*E956)</f>
        <v>0</v>
      </c>
      <c r="G957" s="97">
        <f>F957</f>
        <v>0</v>
      </c>
      <c r="H957" s="164"/>
      <c r="I957" s="116" t="s">
        <v>515</v>
      </c>
      <c r="J957" s="116" t="str">
        <f>VLOOKUP(I957,Presupuesto!$B$11:$C$565,2,0)</f>
        <v>AGUINALDO Y DECIMO CUARTO MES</v>
      </c>
      <c r="K957" s="98" t="str">
        <f t="shared" si="30"/>
        <v>Desarrollo del Sistema de Educación Superior</v>
      </c>
      <c r="L957" s="98" t="s">
        <v>394</v>
      </c>
    </row>
    <row r="958" spans="3:12" ht="15.75" thickBot="1">
      <c r="C958" s="172" t="s">
        <v>59</v>
      </c>
      <c r="D958" s="163"/>
      <c r="E958" s="154">
        <v>0</v>
      </c>
      <c r="F958" s="117">
        <f>IF(E956&lt;6,"",((E956-6)/12)*(G956/E956))</f>
        <v>0</v>
      </c>
      <c r="G958" s="97">
        <f>F958</f>
        <v>0</v>
      </c>
      <c r="H958" s="164"/>
      <c r="I958" s="101" t="s">
        <v>518</v>
      </c>
      <c r="J958" s="101" t="str">
        <f>VLOOKUP(I958,Presupuesto!$B$11:$C$565,2,0)</f>
        <v>DECIMOCUARTO MES</v>
      </c>
      <c r="K958" s="98" t="str">
        <f t="shared" si="30"/>
        <v>Desarrollo del Sistema de Educación Superior</v>
      </c>
      <c r="L958" s="98" t="s">
        <v>394</v>
      </c>
    </row>
    <row r="959" spans="3:12" ht="15.75" thickBot="1">
      <c r="C959" s="140" t="s">
        <v>83</v>
      </c>
      <c r="D959" s="199"/>
      <c r="E959" s="152">
        <v>12</v>
      </c>
      <c r="F959" s="139">
        <v>30000</v>
      </c>
      <c r="G959" s="113">
        <f>D959*E959*F959</f>
        <v>0</v>
      </c>
      <c r="H959" s="166"/>
      <c r="I959" s="114" t="s">
        <v>563</v>
      </c>
      <c r="J959" s="114" t="str">
        <f>VLOOKUP(I959,Presupuesto!$B$11:$C$565,2,0)</f>
        <v>CONTRATOS ESPECIALES</v>
      </c>
      <c r="K959" s="98" t="str">
        <f t="shared" si="30"/>
        <v>Desarrollo del Sistema de Educación Superior</v>
      </c>
      <c r="L959" s="98" t="s">
        <v>394</v>
      </c>
    </row>
    <row r="960" spans="3:12">
      <c r="C960" s="171" t="s">
        <v>58</v>
      </c>
      <c r="D960" s="163"/>
      <c r="E960" s="154">
        <v>0</v>
      </c>
      <c r="F960" s="117">
        <f>IF(E959=0,"",(G959/E959)/12*E959)</f>
        <v>0</v>
      </c>
      <c r="G960" s="97">
        <f>F960</f>
        <v>0</v>
      </c>
      <c r="H960" s="164"/>
      <c r="I960" s="101" t="s">
        <v>563</v>
      </c>
      <c r="J960" s="101" t="str">
        <f>VLOOKUP(I960,Presupuesto!$B$11:$C$565,2,0)</f>
        <v>CONTRATOS ESPECIALES</v>
      </c>
      <c r="K960" s="98" t="str">
        <f t="shared" si="30"/>
        <v>Desarrollo del Sistema de Educación Superior</v>
      </c>
      <c r="L960" s="98" t="s">
        <v>393</v>
      </c>
    </row>
    <row r="961" spans="3:12" ht="15.75" thickBot="1">
      <c r="C961" s="172" t="s">
        <v>59</v>
      </c>
      <c r="D961" s="163"/>
      <c r="E961" s="154">
        <v>0</v>
      </c>
      <c r="F961" s="100">
        <f>IF(E959&lt;6,"",((E959-6)/12)*(G959/E959))</f>
        <v>0</v>
      </c>
      <c r="G961" s="97">
        <f>F961</f>
        <v>0</v>
      </c>
      <c r="H961" s="164"/>
      <c r="I961" s="101" t="s">
        <v>563</v>
      </c>
      <c r="J961" s="101" t="str">
        <f>VLOOKUP(I961,Presupuesto!$B$11:$C$565,2,0)</f>
        <v>CONTRATOS ESPECIALES</v>
      </c>
      <c r="K961" s="98" t="str">
        <f t="shared" si="30"/>
        <v>Desarrollo del Sistema de Educación Superior</v>
      </c>
      <c r="L961" s="98" t="s">
        <v>398</v>
      </c>
    </row>
    <row r="962" spans="3:12" ht="15.75"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0"/>
        <v>Desarrollo del Sistema de Educación Superior</v>
      </c>
      <c r="L962" s="98" t="s">
        <v>393</v>
      </c>
    </row>
    <row r="963" spans="3:12">
      <c r="C963" s="171" t="s">
        <v>58</v>
      </c>
      <c r="D963" s="163"/>
      <c r="E963" s="154">
        <v>0</v>
      </c>
      <c r="F963" s="100">
        <v>0</v>
      </c>
      <c r="G963" s="97">
        <f>F963</f>
        <v>0</v>
      </c>
      <c r="H963" s="164"/>
      <c r="I963" s="101" t="s">
        <v>704</v>
      </c>
      <c r="J963" s="101" t="str">
        <f>VLOOKUP(I963,Presupuesto!$B$11:$C$565,2,0)</f>
        <v>OTROS SERVICIOS TECNICOS Y PROFESIONALES</v>
      </c>
      <c r="K963" s="98" t="str">
        <f t="shared" si="30"/>
        <v>Desarrollo del Sistema de Educación Superior</v>
      </c>
      <c r="L963" s="98" t="s">
        <v>393</v>
      </c>
    </row>
    <row r="964" spans="3:12" ht="15.75" thickBot="1">
      <c r="C964" s="172" t="s">
        <v>59</v>
      </c>
      <c r="D964" s="163"/>
      <c r="E964" s="154">
        <v>0</v>
      </c>
      <c r="F964" s="100">
        <v>0</v>
      </c>
      <c r="G964" s="97">
        <f>F964</f>
        <v>0</v>
      </c>
      <c r="H964" s="164"/>
      <c r="I964" s="101" t="s">
        <v>704</v>
      </c>
      <c r="J964" s="101" t="str">
        <f>VLOOKUP(I964,Presupuesto!$B$11:$C$565,2,0)</f>
        <v>OTROS SERVICIOS TECNICOS Y PROFESIONALES</v>
      </c>
      <c r="K964" s="98" t="str">
        <f t="shared" si="30"/>
        <v>Desarrollo del Sistema de Educación Superior</v>
      </c>
      <c r="L964" s="98" t="s">
        <v>393</v>
      </c>
    </row>
    <row r="965" spans="3:12" ht="15.75" thickBot="1">
      <c r="C965" s="140" t="s">
        <v>61</v>
      </c>
      <c r="D965" s="199"/>
      <c r="E965" s="152">
        <v>12</v>
      </c>
      <c r="F965" s="118">
        <v>30000</v>
      </c>
      <c r="G965" s="113">
        <f>D965*E965*F965</f>
        <v>0</v>
      </c>
      <c r="H965" s="166"/>
      <c r="I965" s="114" t="s">
        <v>495</v>
      </c>
      <c r="J965" s="114" t="str">
        <f>VLOOKUP(I965,Presupuesto!$B$11:$C$565,2,0)</f>
        <v>SUELDOS Y SALARIOS PERMANENTES</v>
      </c>
      <c r="K965" s="98" t="str">
        <f t="shared" si="30"/>
        <v>Desarrollo del Sistema de Educación Superior</v>
      </c>
      <c r="L965" s="98" t="s">
        <v>393</v>
      </c>
    </row>
    <row r="966" spans="3:12">
      <c r="C966" s="171" t="s">
        <v>58</v>
      </c>
      <c r="D966" s="169"/>
      <c r="E966" s="131">
        <v>0</v>
      </c>
      <c r="F966" s="119">
        <f>IF(E965=0,"",(G965/E965)/12*E965)</f>
        <v>0</v>
      </c>
      <c r="G966" s="120">
        <f>F966</f>
        <v>0</v>
      </c>
      <c r="H966" s="164"/>
      <c r="I966" s="101" t="s">
        <v>515</v>
      </c>
      <c r="J966" s="101" t="str">
        <f>VLOOKUP(I966,Presupuesto!$B$11:$C$565,2,0)</f>
        <v>AGUINALDO Y DECIMO CUARTO MES</v>
      </c>
      <c r="K966" s="98" t="str">
        <f t="shared" si="30"/>
        <v>Desarrollo del Sistema de Educación Superior</v>
      </c>
      <c r="L966" s="98" t="s">
        <v>393</v>
      </c>
    </row>
    <row r="967" spans="3:12" ht="15.75" thickBot="1">
      <c r="C967" s="173" t="s">
        <v>59</v>
      </c>
      <c r="D967" s="162"/>
      <c r="E967" s="132">
        <v>0</v>
      </c>
      <c r="F967" s="105">
        <f>IF(E965&lt;6,"",((E965-6)/12)*(G965/E965))</f>
        <v>0</v>
      </c>
      <c r="G967" s="105">
        <f>F967</f>
        <v>0</v>
      </c>
      <c r="H967" s="162"/>
      <c r="I967" s="106" t="s">
        <v>518</v>
      </c>
      <c r="J967" s="124" t="str">
        <f>VLOOKUP(I967,Presupuesto!$B$11:$C$565,2,0)</f>
        <v>DECIMOCUARTO MES</v>
      </c>
      <c r="K967" s="106" t="str">
        <f t="shared" si="30"/>
        <v>Desarrollo del Sistema de Educación Superior</v>
      </c>
      <c r="L967" s="124" t="s">
        <v>393</v>
      </c>
    </row>
  </sheetData>
  <conditionalFormatting sqref="E956">
    <cfRule type="cellIs" dxfId="16" priority="3" operator="greaterThan">
      <formula>12</formula>
    </cfRule>
  </conditionalFormatting>
  <conditionalFormatting sqref="E176">
    <cfRule type="cellIs" dxfId="15" priority="16" operator="greaterThan">
      <formula>12</formula>
    </cfRule>
  </conditionalFormatting>
  <conditionalFormatting sqref="E236">
    <cfRule type="cellIs" dxfId="14" priority="15" operator="greaterThan">
      <formula>12</formula>
    </cfRule>
  </conditionalFormatting>
  <conditionalFormatting sqref="E296">
    <cfRule type="cellIs" dxfId="13" priority="14" operator="greaterThan">
      <formula>12</formula>
    </cfRule>
  </conditionalFormatting>
  <conditionalFormatting sqref="E356">
    <cfRule type="cellIs" dxfId="12" priority="13" operator="greaterThan">
      <formula>12</formula>
    </cfRule>
  </conditionalFormatting>
  <conditionalFormatting sqref="E416">
    <cfRule type="cellIs" dxfId="11" priority="12" operator="greaterThan">
      <formula>12</formula>
    </cfRule>
  </conditionalFormatting>
  <conditionalFormatting sqref="E476">
    <cfRule type="cellIs" dxfId="10" priority="11" operator="greaterThan">
      <formula>12</formula>
    </cfRule>
  </conditionalFormatting>
  <conditionalFormatting sqref="E536">
    <cfRule type="cellIs" dxfId="9" priority="10" operator="greaterThan">
      <formula>12</formula>
    </cfRule>
  </conditionalFormatting>
  <conditionalFormatting sqref="E596">
    <cfRule type="cellIs" dxfId="8" priority="9" operator="greaterThan">
      <formula>12</formula>
    </cfRule>
  </conditionalFormatting>
  <conditionalFormatting sqref="E656">
    <cfRule type="cellIs" dxfId="7" priority="8" operator="greaterThan">
      <formula>12</formula>
    </cfRule>
  </conditionalFormatting>
  <conditionalFormatting sqref="E716">
    <cfRule type="cellIs" dxfId="6" priority="7" operator="greaterThan">
      <formula>12</formula>
    </cfRule>
  </conditionalFormatting>
  <conditionalFormatting sqref="E776">
    <cfRule type="cellIs" dxfId="5" priority="6" operator="greaterThan">
      <formula>12</formula>
    </cfRule>
  </conditionalFormatting>
  <conditionalFormatting sqref="E836">
    <cfRule type="cellIs" dxfId="4" priority="5" operator="greaterThan">
      <formula>12</formula>
    </cfRule>
  </conditionalFormatting>
  <conditionalFormatting sqref="E896">
    <cfRule type="cellIs" dxfId="3" priority="4" operator="greaterThan">
      <formula>12</formula>
    </cfRule>
  </conditionalFormatting>
  <conditionalFormatting sqref="E56">
    <cfRule type="cellIs" dxfId="2" priority="2" operator="greaterThan">
      <formula>12</formula>
    </cfRule>
  </conditionalFormatting>
  <conditionalFormatting sqref="E116">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17:H67 H137:H187 H197:H247 H257:H307 H317:H367 H377:H427 H437:H487 H497:H547 H557:H607 H617:H667 H677:H727 H737:H787 H797:H847 H857:H907 H77:H127">
      <formula1>$R$2:$S$2</formula1>
    </dataValidation>
    <dataValidation type="list" allowBlank="1" showInputMessage="1" showErrorMessage="1" errorTitle="¡Ingreso Inválido!" error="Seleccione una opción de la lista" promptTitle="Mes Requerido" prompt="Seleccione el mes en el que requiere el recurso." sqref="L917:L967 L17:L67 L137:L187 L197:L247 L257:L307 L317:L367 L377:L427 L437:L487 L497:L547 L557:L607 L617:L667 L677:L727 L737:L787 L797:L847 L857:L907 L77:L127">
      <formula1>$U$2:$AF$2</formula1>
    </dataValidation>
    <dataValidation type="list" allowBlank="1" showInputMessage="1" showErrorMessage="1" sqref="C917 C920 C923 C926 C929 C932 C935 C938 C941 C944 C947 C950 C953 C956 C17 C20 C23 C26 C29 C32 C35 C38 C41 C44 C47 C50 C53 C5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77 C80 C83 C86 C89 C92 C95 C98 C101 C104 C107 C110 C113 C116">
      <formula1>$BZ$2:$CM$2</formula1>
    </dataValidation>
    <dataValidation type="list" allowBlank="1" showInputMessage="1" showErrorMessage="1" errorTitle="¡Ingreso Inválido!" error="Verifique el valor ingresado." sqref="I917:I967 I17:I67 I137:I187 I197:I247 I257:I307 I317:I367 I377:I427 I437:I487 I497:I547 I557:I607 I617:I667 I677:I727 I737:I787 I797:I847 I857:I907 I77:I127">
      <formula1>$A$1:$UI$1</formula1>
    </dataValidation>
    <dataValidation type="list" allowBlank="1" showInputMessage="1" showErrorMessage="1" errorTitle="¡Ingreso Inválido!" error="Seleccione una opción de la lista." promptTitle="Dimensión Estratégica" prompt="Seleccione una opción de la lista." sqref="K18:K67 K138:K187 K198:K247 K258:K307 K318:K367 K378:K427 K438:K487 K498:K547 K558:K607 K618:K667 K678:K727 K738:K787 K798:K847 K858:K907 K918:K967 K78:K127">
      <formula1>$A$2:$P$2</formula1>
    </dataValidation>
    <dataValidation type="list" allowBlank="1" showInputMessage="1" showErrorMessage="1" errorTitle="¡Ingreso Inválido!" error="Seleccione una opción de la lista." promptTitle="Dimensión Estratégica" prompt="Seleccione una opción de la lista." sqref="K917 K17 K137 K197 K257 K317 K377 K437 K497 K557 K617 K677 K737 K797 K857 K7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FFFF00"/>
  </sheetPr>
  <dimension ref="A1:UI283"/>
  <sheetViews>
    <sheetView showGridLines="0" topLeftCell="A4" workbookViewId="0">
      <selection activeCell="C14" sqref="C14"/>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8" t="s">
        <v>419</v>
      </c>
      <c r="AI2" s="428" t="s">
        <v>420</v>
      </c>
      <c r="AJ2" s="428" t="s">
        <v>421</v>
      </c>
      <c r="AK2" s="428" t="s">
        <v>422</v>
      </c>
      <c r="AL2" s="428" t="s">
        <v>423</v>
      </c>
      <c r="AM2" s="428" t="s">
        <v>426</v>
      </c>
      <c r="AN2" s="428" t="s">
        <v>424</v>
      </c>
      <c r="AO2" s="428" t="s">
        <v>425</v>
      </c>
      <c r="AP2" s="428" t="s">
        <v>427</v>
      </c>
      <c r="AQ2" s="428" t="s">
        <v>428</v>
      </c>
      <c r="AR2" s="428" t="s">
        <v>429</v>
      </c>
      <c r="AS2" s="428" t="s">
        <v>430</v>
      </c>
      <c r="AT2" s="428" t="s">
        <v>431</v>
      </c>
      <c r="AU2" s="428" t="s">
        <v>432</v>
      </c>
      <c r="AV2" s="428" t="s">
        <v>433</v>
      </c>
      <c r="AW2" s="428" t="s">
        <v>434</v>
      </c>
      <c r="AX2" s="428" t="s">
        <v>435</v>
      </c>
      <c r="AY2" s="428" t="s">
        <v>436</v>
      </c>
      <c r="AZ2" s="428" t="s">
        <v>437</v>
      </c>
      <c r="BA2" s="428" t="s">
        <v>438</v>
      </c>
      <c r="BB2" s="428" t="s">
        <v>439</v>
      </c>
      <c r="BC2" s="428" t="s">
        <v>440</v>
      </c>
      <c r="BD2" s="428" t="s">
        <v>441</v>
      </c>
      <c r="BE2" s="428" t="s">
        <v>442</v>
      </c>
      <c r="BF2" s="428" t="s">
        <v>443</v>
      </c>
      <c r="BG2" s="428" t="s">
        <v>444</v>
      </c>
      <c r="BH2" s="428" t="s">
        <v>445</v>
      </c>
      <c r="BI2" s="428" t="s">
        <v>446</v>
      </c>
      <c r="BJ2" s="428" t="s">
        <v>447</v>
      </c>
      <c r="BK2" s="428" t="s">
        <v>448</v>
      </c>
      <c r="BL2" s="428" t="s">
        <v>449</v>
      </c>
      <c r="BM2" s="428" t="s">
        <v>450</v>
      </c>
      <c r="BN2" s="428" t="s">
        <v>451</v>
      </c>
      <c r="BO2" s="428" t="s">
        <v>452</v>
      </c>
      <c r="BP2" s="428" t="s">
        <v>453</v>
      </c>
      <c r="BQ2" s="428" t="s">
        <v>454</v>
      </c>
      <c r="BR2" s="428" t="s">
        <v>455</v>
      </c>
      <c r="BS2" s="428" t="s">
        <v>456</v>
      </c>
      <c r="BT2" s="428" t="s">
        <v>457</v>
      </c>
      <c r="BU2" s="428" t="s">
        <v>458</v>
      </c>
      <c r="CB2" s="122" t="s">
        <v>1336</v>
      </c>
      <c r="CC2" s="122" t="s">
        <v>1337</v>
      </c>
      <c r="CD2" s="122" t="s">
        <v>1335</v>
      </c>
      <c r="CE2" s="122" t="s">
        <v>1338</v>
      </c>
    </row>
    <row r="3" spans="1:555" hidden="1">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c r="CB3" s="86">
        <v>35000</v>
      </c>
      <c r="CC3" s="86">
        <v>15000</v>
      </c>
      <c r="CD3" s="86">
        <v>35000</v>
      </c>
      <c r="CE3" s="86">
        <v>15000</v>
      </c>
    </row>
    <row r="4" spans="1:555" ht="15.75" thickBot="1"/>
    <row r="5" spans="1:555" ht="53.25" thickBot="1">
      <c r="C5" s="87" t="s">
        <v>382</v>
      </c>
      <c r="D5" s="198">
        <f>SUMIF(C:C,$C$10,D:D)</f>
        <v>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45"/>
      <c r="E13" s="93"/>
      <c r="F13" s="93"/>
      <c r="G13" s="93"/>
      <c r="H13" s="76"/>
      <c r="I13" s="76"/>
      <c r="J13" s="76"/>
      <c r="K13" s="112"/>
    </row>
    <row r="14" spans="1:555" ht="18.7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292" t="s">
        <v>1338</v>
      </c>
      <c r="D17" s="158"/>
      <c r="E17" s="96">
        <f>HLOOKUP($C17,$CB$2:$CE$3,2,0)</f>
        <v>15000</v>
      </c>
      <c r="F17" s="97">
        <f>D17*E17</f>
        <v>0</v>
      </c>
      <c r="G17" s="165"/>
      <c r="H17" s="98" t="s">
        <v>1013</v>
      </c>
      <c r="I17" s="98" t="str">
        <f>VLOOKUP(H17,Presupuesto!$B$11:$C$565,2,0)</f>
        <v>EQUIPO DE COMPUTACION</v>
      </c>
      <c r="J17" s="217" t="s">
        <v>1453</v>
      </c>
      <c r="K17" s="98" t="s">
        <v>393</v>
      </c>
      <c r="L17" s="98"/>
    </row>
    <row r="18" spans="2:12">
      <c r="B18" s="93"/>
      <c r="C18" s="292" t="s">
        <v>1336</v>
      </c>
      <c r="D18" s="151"/>
      <c r="E18" s="96">
        <f>HLOOKUP($C18,$CB$2:$CE$3,2,0)</f>
        <v>35000</v>
      </c>
      <c r="F18" s="97">
        <f>D18*E18</f>
        <v>0</v>
      </c>
      <c r="G18" s="165"/>
      <c r="H18" s="101" t="s">
        <v>1013</v>
      </c>
      <c r="I18" s="101" t="str">
        <f>VLOOKUP(H18,Presupuesto!$B$11:$C$565,2,0)</f>
        <v>EQUIPO DE COMPUTACION</v>
      </c>
      <c r="J18" s="98" t="str">
        <f t="shared" ref="J18:J29" si="0">$J$17</f>
        <v>Posgrado</v>
      </c>
      <c r="K18" s="98" t="s">
        <v>411</v>
      </c>
      <c r="L18" s="98"/>
    </row>
    <row r="19" spans="2:12">
      <c r="B19" s="93"/>
      <c r="C19" s="99" t="s">
        <v>73</v>
      </c>
      <c r="D19" s="151"/>
      <c r="E19" s="100">
        <v>4000</v>
      </c>
      <c r="F19" s="97">
        <f t="shared" ref="F19:F30" si="1">D19*E19</f>
        <v>0</v>
      </c>
      <c r="G19" s="165"/>
      <c r="H19" s="101" t="s">
        <v>985</v>
      </c>
      <c r="I19" s="101" t="str">
        <f>VLOOKUP(H19,Presupuesto!$B$11:$C$565,2,0)</f>
        <v>EQUIPOS VARIOS DE OFICINA</v>
      </c>
      <c r="J19" s="98" t="str">
        <f t="shared" si="0"/>
        <v>Posgrado</v>
      </c>
      <c r="K19" s="98" t="s">
        <v>394</v>
      </c>
      <c r="L19" s="98"/>
    </row>
    <row r="20" spans="2:12">
      <c r="B20" s="93"/>
      <c r="C20" s="99" t="s">
        <v>74</v>
      </c>
      <c r="D20" s="151"/>
      <c r="E20" s="100">
        <v>8000</v>
      </c>
      <c r="F20" s="97">
        <f t="shared" si="1"/>
        <v>0</v>
      </c>
      <c r="G20" s="165"/>
      <c r="H20" s="101" t="s">
        <v>1013</v>
      </c>
      <c r="I20" s="101" t="str">
        <f>VLOOKUP(H20,Presupuesto!$B$11:$C$565,2,0)</f>
        <v>EQUIPO DE COMPUTACION</v>
      </c>
      <c r="J20" s="98" t="str">
        <f t="shared" si="0"/>
        <v>Posgrado</v>
      </c>
      <c r="K20" s="98" t="s">
        <v>394</v>
      </c>
      <c r="L20" s="98"/>
    </row>
    <row r="21" spans="2:12">
      <c r="B21" s="93"/>
      <c r="C21" s="99" t="s">
        <v>75</v>
      </c>
      <c r="D21" s="151"/>
      <c r="E21" s="100">
        <v>5000</v>
      </c>
      <c r="F21" s="97">
        <f t="shared" si="1"/>
        <v>0</v>
      </c>
      <c r="G21" s="165"/>
      <c r="H21" s="101" t="s">
        <v>1013</v>
      </c>
      <c r="I21" s="101" t="str">
        <f>VLOOKUP(H21,Presupuesto!$B$11:$C$565,2,0)</f>
        <v>EQUIPO DE COMPUTACION</v>
      </c>
      <c r="J21" s="98" t="str">
        <f t="shared" si="0"/>
        <v>Posgrado</v>
      </c>
      <c r="K21" s="98" t="s">
        <v>394</v>
      </c>
      <c r="L21" s="98"/>
    </row>
    <row r="22" spans="2:12">
      <c r="B22" s="93"/>
      <c r="C22" s="99" t="s">
        <v>35</v>
      </c>
      <c r="D22" s="151"/>
      <c r="E22" s="100">
        <v>13000</v>
      </c>
      <c r="F22" s="97">
        <f t="shared" si="1"/>
        <v>0</v>
      </c>
      <c r="G22" s="165"/>
      <c r="H22" s="101" t="s">
        <v>999</v>
      </c>
      <c r="I22" s="101" t="str">
        <f>VLOOKUP(H22,Presupuesto!$B$11:$C$565,2,0)</f>
        <v>EQUIPO DE TRANSPORTE TRACCION Y ELEVACION</v>
      </c>
      <c r="J22" s="98" t="str">
        <f t="shared" si="0"/>
        <v>Posgrado</v>
      </c>
      <c r="K22" s="98" t="s">
        <v>394</v>
      </c>
      <c r="L22" s="98"/>
    </row>
    <row r="23" spans="2:12">
      <c r="B23" s="93"/>
      <c r="C23" s="99" t="s">
        <v>76</v>
      </c>
      <c r="D23" s="151"/>
      <c r="E23" s="100">
        <v>15000</v>
      </c>
      <c r="F23" s="97">
        <f t="shared" si="1"/>
        <v>0</v>
      </c>
      <c r="G23" s="165"/>
      <c r="H23" s="101" t="s">
        <v>999</v>
      </c>
      <c r="I23" s="101" t="str">
        <f>VLOOKUP(H23,Presupuesto!$B$11:$C$565,2,0)</f>
        <v>EQUIPO DE TRANSPORTE TRACCION Y ELEVACION</v>
      </c>
      <c r="J23" s="98" t="str">
        <f t="shared" si="0"/>
        <v>Posgrado</v>
      </c>
      <c r="K23" s="98" t="s">
        <v>394</v>
      </c>
      <c r="L23" s="98"/>
    </row>
    <row r="24" spans="2:12">
      <c r="B24" s="93"/>
      <c r="C24" s="99" t="s">
        <v>77</v>
      </c>
      <c r="D24" s="151"/>
      <c r="E24" s="100">
        <v>10000</v>
      </c>
      <c r="F24" s="97">
        <f t="shared" si="1"/>
        <v>0</v>
      </c>
      <c r="G24" s="165"/>
      <c r="H24" s="101" t="s">
        <v>999</v>
      </c>
      <c r="I24" s="101" t="str">
        <f>VLOOKUP(H24,Presupuesto!$B$11:$C$565,2,0)</f>
        <v>EQUIPO DE TRANSPORTE TRACCION Y ELEVACION</v>
      </c>
      <c r="J24" s="98" t="str">
        <f t="shared" si="0"/>
        <v>Posgrado</v>
      </c>
      <c r="K24" s="98" t="s">
        <v>402</v>
      </c>
      <c r="L24" s="98"/>
    </row>
    <row r="25" spans="2:12">
      <c r="C25" s="99" t="s">
        <v>78</v>
      </c>
      <c r="D25" s="151"/>
      <c r="E25" s="100">
        <v>10000</v>
      </c>
      <c r="F25" s="97">
        <f t="shared" si="1"/>
        <v>0</v>
      </c>
      <c r="G25" s="165"/>
      <c r="H25" s="101" t="s">
        <v>1045</v>
      </c>
      <c r="I25" s="101" t="str">
        <f>VLOOKUP(H25,Presupuesto!$B$11:$C$565,2,0)</f>
        <v>APLICACIONES INFORMATICAS</v>
      </c>
      <c r="J25" s="98" t="str">
        <f t="shared" si="0"/>
        <v>Posgrado</v>
      </c>
      <c r="K25" s="98" t="s">
        <v>398</v>
      </c>
      <c r="L25" s="98"/>
    </row>
    <row r="26" spans="2:12">
      <c r="C26" s="109" t="s">
        <v>79</v>
      </c>
      <c r="D26" s="151"/>
      <c r="E26" s="100">
        <v>2000</v>
      </c>
      <c r="F26" s="97">
        <f t="shared" si="1"/>
        <v>0</v>
      </c>
      <c r="G26" s="165"/>
      <c r="H26" s="110" t="s">
        <v>1013</v>
      </c>
      <c r="I26" s="110" t="str">
        <f>VLOOKUP(H26,Presupuesto!$B$11:$C$565,2,0)</f>
        <v>EQUIPO DE COMPUTACION</v>
      </c>
      <c r="J26" s="98" t="str">
        <f t="shared" si="0"/>
        <v>Posgrado</v>
      </c>
      <c r="K26" s="98" t="s">
        <v>394</v>
      </c>
      <c r="L26" s="98"/>
    </row>
    <row r="27" spans="2:12">
      <c r="C27" s="109" t="s">
        <v>1481</v>
      </c>
      <c r="D27" s="151"/>
      <c r="E27" s="100">
        <v>1500</v>
      </c>
      <c r="F27" s="97">
        <f t="shared" si="1"/>
        <v>0</v>
      </c>
      <c r="G27" s="165"/>
      <c r="H27" s="110" t="s">
        <v>945</v>
      </c>
      <c r="I27" s="110" t="str">
        <f>VLOOKUP(H27,Presupuesto!$B$11:$C$565,2,0)</f>
        <v>UTILES Y MATERIALES ELECTRICOS</v>
      </c>
      <c r="J27" s="98" t="str">
        <f t="shared" si="0"/>
        <v>Posgrado</v>
      </c>
      <c r="K27" s="98" t="s">
        <v>394</v>
      </c>
      <c r="L27" s="98"/>
    </row>
    <row r="28" spans="2:12">
      <c r="C28" s="109" t="s">
        <v>80</v>
      </c>
      <c r="D28" s="151"/>
      <c r="E28" s="100">
        <v>1500</v>
      </c>
      <c r="F28" s="97">
        <f t="shared" si="1"/>
        <v>0</v>
      </c>
      <c r="G28" s="165"/>
      <c r="H28" s="110" t="s">
        <v>1013</v>
      </c>
      <c r="I28" s="110" t="str">
        <f>VLOOKUP(H28,Presupuesto!$B$11:$C$565,2,0)</f>
        <v>EQUIPO DE COMPUTACION</v>
      </c>
      <c r="J28" s="98" t="str">
        <f t="shared" si="0"/>
        <v>Posgrado</v>
      </c>
      <c r="K28" s="98" t="s">
        <v>394</v>
      </c>
      <c r="L28" s="98"/>
    </row>
    <row r="29" spans="2:12">
      <c r="C29" s="109" t="s">
        <v>81</v>
      </c>
      <c r="D29" s="151"/>
      <c r="E29" s="100">
        <v>500</v>
      </c>
      <c r="F29" s="97">
        <f t="shared" si="1"/>
        <v>0</v>
      </c>
      <c r="G29" s="165"/>
      <c r="H29" s="110" t="s">
        <v>954</v>
      </c>
      <c r="I29" s="110" t="str">
        <f>VLOOKUP(H29,Presupuesto!$B$11:$C$565,2,0)</f>
        <v>OTROS RESPUESTOS Y ACCESORIOS MENORES</v>
      </c>
      <c r="J29" s="98" t="str">
        <f t="shared" si="0"/>
        <v>Posgrado</v>
      </c>
      <c r="K29" s="98" t="s">
        <v>394</v>
      </c>
      <c r="L29" s="98"/>
    </row>
    <row r="30" spans="2:12" ht="15.75" thickBot="1">
      <c r="B30" s="93"/>
      <c r="C30" s="102" t="s">
        <v>82</v>
      </c>
      <c r="D30" s="159"/>
      <c r="E30" s="104">
        <v>20</v>
      </c>
      <c r="F30" s="105">
        <f t="shared" si="1"/>
        <v>0</v>
      </c>
      <c r="G30" s="162"/>
      <c r="H30" s="106" t="s">
        <v>954</v>
      </c>
      <c r="I30" s="106" t="str">
        <f>VLOOKUP(H30,Presupuesto!$B$11:$C$565,2,0)</f>
        <v>OTROS RESPUESTOS Y ACCESORIOS MENORES</v>
      </c>
      <c r="J30" s="106" t="str">
        <f t="shared" ref="J30" si="2">$J$17</f>
        <v>Posgrado</v>
      </c>
      <c r="K30" s="124" t="s">
        <v>393</v>
      </c>
      <c r="L30" s="124"/>
    </row>
    <row r="31" spans="2:12">
      <c r="B31" s="93"/>
      <c r="F31" s="93"/>
      <c r="G31" s="76"/>
      <c r="H31" s="76"/>
      <c r="I31" s="76"/>
    </row>
    <row r="32" spans="2:12" ht="15.75" thickBot="1"/>
    <row r="33" spans="3:12" ht="15.75" thickBot="1">
      <c r="C33" s="29" t="s">
        <v>43</v>
      </c>
      <c r="D33" s="108">
        <f>SUM(F40:F53)</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45"/>
      <c r="E36" s="93"/>
      <c r="F36" s="93"/>
      <c r="G36" s="93"/>
      <c r="H36" s="76"/>
      <c r="I36" s="76"/>
      <c r="J36" s="76"/>
      <c r="K36" s="112"/>
    </row>
    <row r="37" spans="3:12" ht="18.75">
      <c r="C37" s="20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130</v>
      </c>
      <c r="H39" s="149" t="s">
        <v>46</v>
      </c>
      <c r="I39" s="149" t="s">
        <v>131</v>
      </c>
      <c r="J39" s="149" t="s">
        <v>409</v>
      </c>
      <c r="K39" s="149" t="s">
        <v>410</v>
      </c>
      <c r="L39" s="149" t="s">
        <v>463</v>
      </c>
    </row>
    <row r="40" spans="3:12" ht="15.75" thickBot="1">
      <c r="C40" s="292" t="s">
        <v>1338</v>
      </c>
      <c r="D40" s="158"/>
      <c r="E40" s="96">
        <f>HLOOKUP($C40,$CB$2:$CE$3,2,0)</f>
        <v>15000</v>
      </c>
      <c r="F40" s="97">
        <f>D40*E40</f>
        <v>0</v>
      </c>
      <c r="G40" s="165"/>
      <c r="H40" s="98" t="s">
        <v>1013</v>
      </c>
      <c r="I40" s="98" t="str">
        <f>VLOOKUP(H40,Presupuesto!$B$11:$C$565,2,0)</f>
        <v>EQUIPO DE COMPUTACION</v>
      </c>
      <c r="J40" s="217" t="s">
        <v>1453</v>
      </c>
      <c r="K40" s="98" t="s">
        <v>393</v>
      </c>
      <c r="L40" s="98"/>
    </row>
    <row r="41" spans="3:12">
      <c r="C41" s="292"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45"/>
      <c r="E59" s="93"/>
      <c r="F59" s="93"/>
      <c r="G59" s="93"/>
      <c r="H59" s="76"/>
      <c r="I59" s="76"/>
      <c r="J59" s="76"/>
      <c r="K59" s="112"/>
    </row>
    <row r="60" spans="3:12" ht="18.75">
      <c r="C60" s="20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130</v>
      </c>
      <c r="H62" s="149" t="s">
        <v>46</v>
      </c>
      <c r="I62" s="149" t="s">
        <v>131</v>
      </c>
      <c r="J62" s="149" t="s">
        <v>409</v>
      </c>
      <c r="K62" s="149" t="s">
        <v>410</v>
      </c>
      <c r="L62" s="149" t="s">
        <v>463</v>
      </c>
    </row>
    <row r="63" spans="3:12" ht="15.75" thickBot="1">
      <c r="C63" s="292" t="s">
        <v>1338</v>
      </c>
      <c r="D63" s="158"/>
      <c r="E63" s="96">
        <f>HLOOKUP($C63,$CB$2:$CE$3,2,0)</f>
        <v>15000</v>
      </c>
      <c r="F63" s="97">
        <f>D63*E63</f>
        <v>0</v>
      </c>
      <c r="G63" s="165"/>
      <c r="H63" s="98" t="s">
        <v>1013</v>
      </c>
      <c r="I63" s="98" t="str">
        <f>VLOOKUP(H63,Presupuesto!$B$11:$C$565,2,0)</f>
        <v>EQUIPO DE COMPUTACION</v>
      </c>
      <c r="J63" s="217" t="s">
        <v>1453</v>
      </c>
      <c r="K63" s="98" t="s">
        <v>393</v>
      </c>
      <c r="L63" s="98"/>
    </row>
    <row r="64" spans="3:12">
      <c r="C64" s="292"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45"/>
      <c r="E82" s="93"/>
      <c r="F82" s="93"/>
      <c r="G82" s="93"/>
      <c r="H82" s="76"/>
      <c r="I82" s="76"/>
      <c r="J82" s="76"/>
      <c r="K82" s="112"/>
    </row>
    <row r="83" spans="3:12" ht="18.75">
      <c r="C83" s="20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130</v>
      </c>
      <c r="H85" s="149" t="s">
        <v>46</v>
      </c>
      <c r="I85" s="149" t="s">
        <v>131</v>
      </c>
      <c r="J85" s="149" t="s">
        <v>409</v>
      </c>
      <c r="K85" s="149" t="s">
        <v>410</v>
      </c>
      <c r="L85" s="149" t="s">
        <v>463</v>
      </c>
    </row>
    <row r="86" spans="3:12" ht="15.75" thickBot="1">
      <c r="C86" s="292" t="s">
        <v>1338</v>
      </c>
      <c r="D86" s="158"/>
      <c r="E86" s="96">
        <f>HLOOKUP($C86,$CB$2:$CE$3,2,0)</f>
        <v>15000</v>
      </c>
      <c r="F86" s="97">
        <f>D86*E86</f>
        <v>0</v>
      </c>
      <c r="G86" s="165"/>
      <c r="H86" s="98" t="s">
        <v>1013</v>
      </c>
      <c r="I86" s="98" t="str">
        <f>VLOOKUP(H86,Presupuesto!$B$11:$C$565,2,0)</f>
        <v>EQUIPO DE COMPUTACION</v>
      </c>
      <c r="J86" s="217" t="s">
        <v>1453</v>
      </c>
      <c r="K86" s="98" t="s">
        <v>393</v>
      </c>
      <c r="L86" s="98"/>
    </row>
    <row r="87" spans="3:12">
      <c r="C87" s="292"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45"/>
      <c r="E105" s="93"/>
      <c r="F105" s="93"/>
      <c r="G105" s="93"/>
      <c r="H105" s="76"/>
      <c r="I105" s="76"/>
      <c r="J105" s="76"/>
      <c r="K105" s="112"/>
    </row>
    <row r="106" spans="3:12" ht="18.75">
      <c r="C106" s="20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130</v>
      </c>
      <c r="H108" s="149" t="s">
        <v>46</v>
      </c>
      <c r="I108" s="149" t="s">
        <v>131</v>
      </c>
      <c r="J108" s="149" t="s">
        <v>409</v>
      </c>
      <c r="K108" s="149" t="s">
        <v>410</v>
      </c>
      <c r="L108" s="149" t="s">
        <v>463</v>
      </c>
    </row>
    <row r="109" spans="3:12" ht="15.75" thickBot="1">
      <c r="C109" s="292" t="s">
        <v>1338</v>
      </c>
      <c r="D109" s="158"/>
      <c r="E109" s="96">
        <f>HLOOKUP($C109,$CB$2:$CE$3,2,0)</f>
        <v>15000</v>
      </c>
      <c r="F109" s="97">
        <f>D109*E109</f>
        <v>0</v>
      </c>
      <c r="G109" s="165"/>
      <c r="H109" s="98" t="s">
        <v>1013</v>
      </c>
      <c r="I109" s="98" t="str">
        <f>VLOOKUP(H109,Presupuesto!$B$11:$C$565,2,0)</f>
        <v>EQUIPO DE COMPUTACION</v>
      </c>
      <c r="J109" s="217" t="s">
        <v>1513</v>
      </c>
      <c r="K109" s="98" t="s">
        <v>393</v>
      </c>
      <c r="L109" s="98"/>
    </row>
    <row r="110" spans="3:12">
      <c r="C110" s="292"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45"/>
      <c r="E128" s="93"/>
      <c r="F128" s="93"/>
      <c r="G128" s="93"/>
      <c r="H128" s="76"/>
      <c r="I128" s="76"/>
      <c r="J128" s="76"/>
      <c r="K128" s="112"/>
    </row>
    <row r="129" spans="3:12" ht="18.75">
      <c r="C129" s="20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130</v>
      </c>
      <c r="H131" s="149" t="s">
        <v>46</v>
      </c>
      <c r="I131" s="149" t="s">
        <v>131</v>
      </c>
      <c r="J131" s="149" t="s">
        <v>409</v>
      </c>
      <c r="K131" s="149" t="s">
        <v>410</v>
      </c>
      <c r="L131" s="149" t="s">
        <v>463</v>
      </c>
    </row>
    <row r="132" spans="3:12" ht="15.75" thickBot="1">
      <c r="C132" s="292" t="s">
        <v>1338</v>
      </c>
      <c r="D132" s="158"/>
      <c r="E132" s="96">
        <f>HLOOKUP($C132,$CB$2:$CE$3,2,0)</f>
        <v>15000</v>
      </c>
      <c r="F132" s="97">
        <f>D132*E132</f>
        <v>0</v>
      </c>
      <c r="G132" s="165"/>
      <c r="H132" s="98" t="s">
        <v>1013</v>
      </c>
      <c r="I132" s="98" t="str">
        <f>VLOOKUP(H132,Presupuesto!$B$11:$C$565,2,0)</f>
        <v>EQUIPO DE COMPUTACION</v>
      </c>
      <c r="J132" s="217" t="s">
        <v>1453</v>
      </c>
      <c r="K132" s="98" t="s">
        <v>393</v>
      </c>
      <c r="L132" s="98"/>
    </row>
    <row r="133" spans="3:12">
      <c r="C133" s="292"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45"/>
      <c r="E151" s="93"/>
      <c r="F151" s="93"/>
      <c r="G151" s="93"/>
      <c r="H151" s="76"/>
      <c r="I151" s="76"/>
      <c r="J151" s="76"/>
      <c r="K151" s="112"/>
    </row>
    <row r="152" spans="3:12" ht="18.75">
      <c r="C152" s="20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130</v>
      </c>
      <c r="H154" s="149" t="s">
        <v>46</v>
      </c>
      <c r="I154" s="149" t="s">
        <v>131</v>
      </c>
      <c r="J154" s="149" t="s">
        <v>409</v>
      </c>
      <c r="K154" s="149" t="s">
        <v>410</v>
      </c>
      <c r="L154" s="149" t="s">
        <v>463</v>
      </c>
    </row>
    <row r="155" spans="3:12" ht="15.75" thickBot="1">
      <c r="C155" s="292" t="s">
        <v>1338</v>
      </c>
      <c r="D155" s="158"/>
      <c r="E155" s="96">
        <f>HLOOKUP($C155,$CB$2:$CE$3,2,0)</f>
        <v>15000</v>
      </c>
      <c r="F155" s="97">
        <f>D155*E155</f>
        <v>0</v>
      </c>
      <c r="G155" s="165"/>
      <c r="H155" s="98" t="s">
        <v>1013</v>
      </c>
      <c r="I155" s="98" t="str">
        <f>VLOOKUP(H155,Presupuesto!$B$11:$C$565,2,0)</f>
        <v>EQUIPO DE COMPUTACION</v>
      </c>
      <c r="J155" s="217" t="s">
        <v>1453</v>
      </c>
      <c r="K155" s="98" t="s">
        <v>393</v>
      </c>
      <c r="L155" s="98"/>
    </row>
    <row r="156" spans="3:12">
      <c r="C156" s="292"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45"/>
      <c r="E174" s="93"/>
      <c r="F174" s="93"/>
      <c r="G174" s="93"/>
      <c r="H174" s="76"/>
      <c r="I174" s="76"/>
      <c r="J174" s="76"/>
      <c r="K174" s="112"/>
    </row>
    <row r="175" spans="3:12" ht="18.75">
      <c r="C175" s="20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130</v>
      </c>
      <c r="H177" s="149" t="s">
        <v>46</v>
      </c>
      <c r="I177" s="149" t="s">
        <v>131</v>
      </c>
      <c r="J177" s="149" t="s">
        <v>409</v>
      </c>
      <c r="K177" s="149" t="s">
        <v>410</v>
      </c>
      <c r="L177" s="149" t="s">
        <v>463</v>
      </c>
    </row>
    <row r="178" spans="3:12" ht="15.75" thickBot="1">
      <c r="C178" s="292" t="s">
        <v>1338</v>
      </c>
      <c r="D178" s="158"/>
      <c r="E178" s="96">
        <f>HLOOKUP($C178,$CB$2:$CE$3,2,0)</f>
        <v>15000</v>
      </c>
      <c r="F178" s="97">
        <f>D178*E178</f>
        <v>0</v>
      </c>
      <c r="G178" s="165"/>
      <c r="H178" s="98" t="s">
        <v>1013</v>
      </c>
      <c r="I178" s="98" t="str">
        <f>VLOOKUP(H178,Presupuesto!$B$11:$C$565,2,0)</f>
        <v>EQUIPO DE COMPUTACION</v>
      </c>
      <c r="J178" s="217" t="s">
        <v>1453</v>
      </c>
      <c r="K178" s="98" t="s">
        <v>393</v>
      </c>
      <c r="L178" s="98"/>
    </row>
    <row r="179" spans="3:12">
      <c r="C179" s="292"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45"/>
      <c r="E197" s="93"/>
      <c r="F197" s="93"/>
      <c r="G197" s="93"/>
      <c r="H197" s="76"/>
      <c r="I197" s="76"/>
      <c r="J197" s="76"/>
      <c r="K197" s="112"/>
    </row>
    <row r="198" spans="3:12" ht="18.75">
      <c r="C198" s="20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130</v>
      </c>
      <c r="H200" s="149" t="s">
        <v>46</v>
      </c>
      <c r="I200" s="149" t="s">
        <v>131</v>
      </c>
      <c r="J200" s="149" t="s">
        <v>409</v>
      </c>
      <c r="K200" s="149" t="s">
        <v>410</v>
      </c>
      <c r="L200" s="149" t="s">
        <v>463</v>
      </c>
    </row>
    <row r="201" spans="3:12" ht="15.75" thickBot="1">
      <c r="C201" s="292" t="s">
        <v>1338</v>
      </c>
      <c r="D201" s="158"/>
      <c r="E201" s="96">
        <f>HLOOKUP($C201,$CB$2:$CE$3,2,0)</f>
        <v>15000</v>
      </c>
      <c r="F201" s="97">
        <f>D201*E201</f>
        <v>0</v>
      </c>
      <c r="G201" s="165"/>
      <c r="H201" s="98" t="s">
        <v>1013</v>
      </c>
      <c r="I201" s="98" t="str">
        <f>VLOOKUP(H201,Presupuesto!$B$11:$C$565,2,0)</f>
        <v>EQUIPO DE COMPUTACION</v>
      </c>
      <c r="J201" s="217" t="s">
        <v>1453</v>
      </c>
      <c r="K201" s="98" t="s">
        <v>393</v>
      </c>
      <c r="L201" s="98"/>
    </row>
    <row r="202" spans="3:12">
      <c r="C202" s="292"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45"/>
      <c r="E220" s="93"/>
      <c r="F220" s="93"/>
      <c r="G220" s="93"/>
      <c r="H220" s="76"/>
      <c r="I220" s="76"/>
      <c r="J220" s="76"/>
      <c r="K220" s="112"/>
    </row>
    <row r="221" spans="3:12" ht="18.75">
      <c r="C221" s="20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130</v>
      </c>
      <c r="H223" s="149" t="s">
        <v>46</v>
      </c>
      <c r="I223" s="149" t="s">
        <v>131</v>
      </c>
      <c r="J223" s="149" t="s">
        <v>409</v>
      </c>
      <c r="K223" s="149" t="s">
        <v>410</v>
      </c>
      <c r="L223" s="149" t="s">
        <v>463</v>
      </c>
    </row>
    <row r="224" spans="3:12" ht="15.75" thickBot="1">
      <c r="C224" s="292" t="s">
        <v>1338</v>
      </c>
      <c r="D224" s="158"/>
      <c r="E224" s="96">
        <f>HLOOKUP($C224,$CB$2:$CE$3,2,0)</f>
        <v>15000</v>
      </c>
      <c r="F224" s="97">
        <f>D224*E224</f>
        <v>0</v>
      </c>
      <c r="G224" s="165"/>
      <c r="H224" s="98" t="s">
        <v>1013</v>
      </c>
      <c r="I224" s="98" t="str">
        <f>VLOOKUP(H224,Presupuesto!$B$11:$C$565,2,0)</f>
        <v>EQUIPO DE COMPUTACION</v>
      </c>
      <c r="J224" s="217" t="s">
        <v>1453</v>
      </c>
      <c r="K224" s="98" t="s">
        <v>393</v>
      </c>
      <c r="L224" s="98"/>
    </row>
    <row r="225" spans="3:12">
      <c r="C225" s="292"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45"/>
      <c r="E243" s="93"/>
      <c r="F243" s="93"/>
      <c r="G243" s="93"/>
      <c r="H243" s="76"/>
      <c r="I243" s="76"/>
      <c r="J243" s="76"/>
      <c r="K243" s="112"/>
    </row>
    <row r="244" spans="3:12" ht="18.75">
      <c r="C244" s="20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130</v>
      </c>
      <c r="H246" s="149" t="s">
        <v>46</v>
      </c>
      <c r="I246" s="149" t="s">
        <v>131</v>
      </c>
      <c r="J246" s="149" t="s">
        <v>409</v>
      </c>
      <c r="K246" s="149" t="s">
        <v>410</v>
      </c>
      <c r="L246" s="149" t="s">
        <v>463</v>
      </c>
    </row>
    <row r="247" spans="3:12" ht="15.75" thickBot="1">
      <c r="C247" s="292" t="s">
        <v>1338</v>
      </c>
      <c r="D247" s="158"/>
      <c r="E247" s="96">
        <f>HLOOKUP($C247,$CB$2:$CE$3,2,0)</f>
        <v>15000</v>
      </c>
      <c r="F247" s="97">
        <f>D247*E247</f>
        <v>0</v>
      </c>
      <c r="G247" s="165"/>
      <c r="H247" s="98" t="s">
        <v>1013</v>
      </c>
      <c r="I247" s="98" t="str">
        <f>VLOOKUP(H247,Presupuesto!$B$11:$C$565,2,0)</f>
        <v>EQUIPO DE COMPUTACION</v>
      </c>
      <c r="J247" s="217" t="s">
        <v>1453</v>
      </c>
      <c r="K247" s="98" t="s">
        <v>393</v>
      </c>
      <c r="L247" s="98"/>
    </row>
    <row r="248" spans="3:12">
      <c r="C248" s="292"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45"/>
      <c r="E266" s="93"/>
      <c r="F266" s="93"/>
      <c r="G266" s="93"/>
      <c r="H266" s="76"/>
      <c r="I266" s="76"/>
      <c r="J266" s="76"/>
      <c r="K266" s="112"/>
    </row>
    <row r="267" spans="3:12" ht="18.75">
      <c r="C267" s="20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130</v>
      </c>
      <c r="H269" s="149" t="s">
        <v>46</v>
      </c>
      <c r="I269" s="149" t="s">
        <v>131</v>
      </c>
      <c r="J269" s="149" t="s">
        <v>409</v>
      </c>
      <c r="K269" s="149" t="s">
        <v>410</v>
      </c>
      <c r="L269" s="149" t="s">
        <v>463</v>
      </c>
    </row>
    <row r="270" spans="3:12" ht="15.75" thickBot="1">
      <c r="C270" s="292" t="s">
        <v>1338</v>
      </c>
      <c r="D270" s="158"/>
      <c r="E270" s="96">
        <f>HLOOKUP($C270,$CB$2:$CE$3,2,0)</f>
        <v>15000</v>
      </c>
      <c r="F270" s="97">
        <f>D270*E270</f>
        <v>0</v>
      </c>
      <c r="G270" s="165"/>
      <c r="H270" s="98" t="s">
        <v>1013</v>
      </c>
      <c r="I270" s="98" t="str">
        <f>VLOOKUP(H270,Presupuesto!$B$11:$C$565,2,0)</f>
        <v>EQUIPO DE COMPUTACION</v>
      </c>
      <c r="J270" s="217" t="s">
        <v>1478</v>
      </c>
      <c r="K270" s="98" t="s">
        <v>393</v>
      </c>
      <c r="L270" s="98"/>
    </row>
    <row r="271" spans="3:12">
      <c r="C271" s="292"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2" t="s">
        <v>419</v>
      </c>
      <c r="AI2" s="212" t="s">
        <v>420</v>
      </c>
      <c r="AJ2" s="212" t="s">
        <v>421</v>
      </c>
      <c r="AK2" s="212" t="s">
        <v>422</v>
      </c>
      <c r="AL2" s="212" t="s">
        <v>423</v>
      </c>
      <c r="AM2" s="212" t="s">
        <v>426</v>
      </c>
      <c r="AN2" s="212" t="s">
        <v>424</v>
      </c>
      <c r="AO2" s="212" t="s">
        <v>425</v>
      </c>
      <c r="AP2" s="212" t="s">
        <v>427</v>
      </c>
      <c r="AQ2" s="212" t="s">
        <v>428</v>
      </c>
      <c r="AR2" s="212" t="s">
        <v>429</v>
      </c>
      <c r="AS2" s="212" t="s">
        <v>430</v>
      </c>
      <c r="AT2" s="212" t="s">
        <v>431</v>
      </c>
      <c r="AU2" s="212" t="s">
        <v>432</v>
      </c>
      <c r="AV2" s="212" t="s">
        <v>433</v>
      </c>
      <c r="AW2" s="212" t="s">
        <v>434</v>
      </c>
      <c r="AX2" s="212" t="s">
        <v>435</v>
      </c>
      <c r="AY2" s="212" t="s">
        <v>436</v>
      </c>
      <c r="AZ2" s="212" t="s">
        <v>437</v>
      </c>
      <c r="BA2" s="212" t="s">
        <v>438</v>
      </c>
      <c r="BB2" s="212" t="s">
        <v>439</v>
      </c>
      <c r="BC2" s="212" t="s">
        <v>440</v>
      </c>
      <c r="BD2" s="212" t="s">
        <v>441</v>
      </c>
      <c r="BE2" s="212" t="s">
        <v>442</v>
      </c>
      <c r="BF2" s="212" t="s">
        <v>443</v>
      </c>
      <c r="BG2" s="212" t="s">
        <v>444</v>
      </c>
      <c r="BH2" s="212" t="s">
        <v>445</v>
      </c>
      <c r="BI2" s="212" t="s">
        <v>446</v>
      </c>
      <c r="BJ2" s="212" t="s">
        <v>447</v>
      </c>
      <c r="BK2" s="212" t="s">
        <v>448</v>
      </c>
      <c r="BL2" s="212" t="s">
        <v>449</v>
      </c>
      <c r="BM2" s="212" t="s">
        <v>450</v>
      </c>
      <c r="BN2" s="212" t="s">
        <v>451</v>
      </c>
      <c r="BO2" s="212" t="s">
        <v>452</v>
      </c>
      <c r="BP2" s="212" t="s">
        <v>453</v>
      </c>
      <c r="BQ2" s="212" t="s">
        <v>454</v>
      </c>
      <c r="BR2" s="212" t="s">
        <v>455</v>
      </c>
      <c r="BS2" s="212" t="s">
        <v>456</v>
      </c>
      <c r="BT2" s="212" t="s">
        <v>457</v>
      </c>
      <c r="BU2" s="212" t="s">
        <v>458</v>
      </c>
    </row>
    <row r="3" spans="1:555" hidden="1">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5759.1495000000004</v>
      </c>
      <c r="BC3" s="213">
        <f>+'Cuadro Resumen'!D213</f>
        <v>5307.4515000000001</v>
      </c>
      <c r="BD3" s="213">
        <f>+'Cuadro Resumen'!E213</f>
        <v>6775.47</v>
      </c>
      <c r="BE3" s="213">
        <f>+'Cuadro Resumen'!F213</f>
        <v>6323.7719999999999</v>
      </c>
      <c r="BF3" s="213">
        <f>+'Cuadro Resumen'!C214</f>
        <v>5081.6025</v>
      </c>
      <c r="BG3" s="213">
        <f>+'Cuadro Resumen'!D214</f>
        <v>4629.9045000000006</v>
      </c>
      <c r="BH3" s="213">
        <f>+'Cuadro Resumen'!E214</f>
        <v>6097.9230000000007</v>
      </c>
      <c r="BI3" s="213">
        <f>+'Cuadro Resumen'!F214</f>
        <v>5646.2250000000004</v>
      </c>
      <c r="BJ3" s="214">
        <f>+'Cuadro Resumen'!C215</f>
        <v>4404.0555000000004</v>
      </c>
      <c r="BK3" s="214">
        <f>+'Cuadro Resumen'!D215</f>
        <v>4065.2820000000002</v>
      </c>
      <c r="BL3" s="214">
        <f>+'Cuadro Resumen'!E215</f>
        <v>5420.3760000000002</v>
      </c>
      <c r="BM3" s="214">
        <f>+'Cuadro Resumen'!F215</f>
        <v>4968.6779999999999</v>
      </c>
      <c r="BN3" s="214">
        <f>+'Cuadro Resumen'!C216</f>
        <v>3726.5085000000004</v>
      </c>
      <c r="BO3" s="214">
        <f>+'Cuadro Resumen'!D216</f>
        <v>3387.7350000000001</v>
      </c>
      <c r="BP3" s="214">
        <f>+'Cuadro Resumen'!E216</f>
        <v>4742.8290000000006</v>
      </c>
      <c r="BQ3" s="214">
        <f>+'Cuadro Resumen'!F216</f>
        <v>4404.0555000000004</v>
      </c>
      <c r="BR3" s="214">
        <f>+'Cuadro Resumen'!C217</f>
        <v>3274.8105</v>
      </c>
      <c r="BS3" s="214">
        <f>+'Cuadro Resumen'!D217</f>
        <v>3048.9615000000003</v>
      </c>
      <c r="BT3" s="214">
        <f>+'Cuadro Resumen'!E217</f>
        <v>4178.2065000000002</v>
      </c>
      <c r="BU3" s="214">
        <f>+'Cuadro Resumen'!F217</f>
        <v>3839.433</v>
      </c>
    </row>
    <row r="5" spans="1:555" ht="52.5">
      <c r="C5" s="87" t="s">
        <v>383</v>
      </c>
      <c r="D5" s="432">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45"/>
      <c r="E13" s="93"/>
      <c r="F13" s="93"/>
      <c r="G13" s="93"/>
      <c r="H13" s="76"/>
      <c r="I13" s="76"/>
      <c r="J13" s="76"/>
      <c r="K13" s="112"/>
    </row>
    <row r="14" spans="1:555" ht="18.7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c r="E17" s="96">
        <v>2800</v>
      </c>
      <c r="F17" s="97">
        <f>D17*E17</f>
        <v>0</v>
      </c>
      <c r="G17" s="161"/>
      <c r="H17" s="98" t="s">
        <v>984</v>
      </c>
      <c r="I17" s="98" t="str">
        <f>VLOOKUP(H17,Presupuesto!$B$11:$C$565,2,0)</f>
        <v>MUEBLES VARIOS DE OFICINA</v>
      </c>
      <c r="J17" s="217" t="s">
        <v>1453</v>
      </c>
      <c r="K17" s="98" t="s">
        <v>403</v>
      </c>
    </row>
    <row r="18" spans="2:11" ht="32.25" customHeight="1">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20"/>
      <c r="D28" s="321"/>
      <c r="E28" s="322"/>
      <c r="F28" s="322"/>
      <c r="G28" s="323"/>
      <c r="H28" s="322"/>
      <c r="I28" s="322"/>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45"/>
      <c r="E32" s="93"/>
      <c r="F32" s="93"/>
      <c r="G32" s="93"/>
      <c r="H32" s="76"/>
      <c r="I32" s="76"/>
      <c r="J32" s="76"/>
      <c r="K32" s="112"/>
    </row>
    <row r="33" spans="3:11" ht="18.75">
      <c r="C33" s="20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7" t="s">
        <v>1453</v>
      </c>
      <c r="K36" s="98" t="s">
        <v>403</v>
      </c>
    </row>
    <row r="37" spans="3:11">
      <c r="C37" s="99" t="s">
        <v>64</v>
      </c>
      <c r="D37" s="151"/>
      <c r="E37" s="100">
        <v>2400</v>
      </c>
      <c r="F37" s="97">
        <f>D37*E37</f>
        <v>0</v>
      </c>
      <c r="G37" s="161"/>
      <c r="H37" s="101" t="s">
        <v>984</v>
      </c>
      <c r="I37" s="98" t="str">
        <f>VLOOKUP(H37,Presupuesto!$B$11:$C$565,2,0)</f>
        <v>MUEBLES VARIOS DE OFICINA</v>
      </c>
      <c r="J37" s="98" t="str">
        <f>$J$36</f>
        <v>Posgrado</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45"/>
      <c r="E51" s="93"/>
      <c r="F51" s="93"/>
      <c r="G51" s="93"/>
      <c r="H51" s="76"/>
      <c r="I51" s="76"/>
      <c r="J51" s="76"/>
      <c r="K51" s="112"/>
    </row>
    <row r="52" spans="3:11" ht="18.75">
      <c r="C52" s="20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7" t="s">
        <v>1453</v>
      </c>
      <c r="K55" s="98" t="s">
        <v>403</v>
      </c>
    </row>
    <row r="56" spans="3:11">
      <c r="C56" s="99" t="s">
        <v>64</v>
      </c>
      <c r="D56" s="151"/>
      <c r="E56" s="100">
        <v>2400</v>
      </c>
      <c r="F56" s="97">
        <f>D56*E56</f>
        <v>0</v>
      </c>
      <c r="G56" s="161"/>
      <c r="H56" s="101" t="s">
        <v>984</v>
      </c>
      <c r="I56" s="98" t="str">
        <f>VLOOKUP(H56,Presupuesto!$B$11:$C$565,2,0)</f>
        <v>MUEBLES VARIOS DE OFICINA</v>
      </c>
      <c r="J56" s="98" t="str">
        <f>$J$55</f>
        <v>Posgrado</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20"/>
      <c r="D66" s="321"/>
      <c r="E66" s="322"/>
      <c r="F66" s="322"/>
      <c r="G66" s="323"/>
      <c r="H66" s="322"/>
      <c r="I66" s="322"/>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45"/>
      <c r="E70" s="93"/>
      <c r="F70" s="93"/>
      <c r="G70" s="93"/>
      <c r="H70" s="76"/>
      <c r="I70" s="76"/>
      <c r="J70" s="76"/>
      <c r="K70" s="112"/>
    </row>
    <row r="71" spans="3:11" ht="18.75">
      <c r="C71" s="20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7" t="s">
        <v>1453</v>
      </c>
      <c r="K74" s="98" t="s">
        <v>403</v>
      </c>
    </row>
    <row r="75" spans="3:11">
      <c r="C75" s="99" t="s">
        <v>64</v>
      </c>
      <c r="D75" s="151"/>
      <c r="E75" s="100">
        <v>2400</v>
      </c>
      <c r="F75" s="97">
        <f>D75*E75</f>
        <v>0</v>
      </c>
      <c r="G75" s="161"/>
      <c r="H75" s="101" t="s">
        <v>984</v>
      </c>
      <c r="I75" s="98" t="str">
        <f>VLOOKUP(H75,Presupuesto!$B$11:$C$565,2,0)</f>
        <v>MUEBLES VARIOS DE OFICINA</v>
      </c>
      <c r="J75" s="98" t="str">
        <f>$J$74</f>
        <v>Posgrado</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45"/>
      <c r="E89" s="93"/>
      <c r="F89" s="93"/>
      <c r="G89" s="93"/>
      <c r="H89" s="76"/>
      <c r="I89" s="76"/>
      <c r="J89" s="76"/>
      <c r="K89" s="112"/>
    </row>
    <row r="90" spans="3:11" ht="18.75">
      <c r="C90" s="20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c r="H93" s="98" t="s">
        <v>984</v>
      </c>
      <c r="I93" s="98" t="str">
        <f>VLOOKUP(H93,Presupuesto!$B$11:$C$565,2,0)</f>
        <v>MUEBLES VARIOS DE OFICINA</v>
      </c>
      <c r="J93" s="217" t="s">
        <v>1453</v>
      </c>
      <c r="K93" s="98" t="s">
        <v>403</v>
      </c>
    </row>
    <row r="94" spans="3:11">
      <c r="C94" s="99" t="s">
        <v>64</v>
      </c>
      <c r="D94" s="151"/>
      <c r="E94" s="100">
        <v>2400</v>
      </c>
      <c r="F94" s="97">
        <f>D94*E94</f>
        <v>0</v>
      </c>
      <c r="G94" s="161"/>
      <c r="H94" s="101" t="s">
        <v>984</v>
      </c>
      <c r="I94" s="98" t="str">
        <f>VLOOKUP(H94,Presupuesto!$B$11:$C$565,2,0)</f>
        <v>MUEBLES VARIOS DE OFICINA</v>
      </c>
      <c r="J94" s="98" t="str">
        <f>$J$93</f>
        <v>Posgrado</v>
      </c>
      <c r="K94" s="98" t="s">
        <v>411</v>
      </c>
    </row>
    <row r="95" spans="3:1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20"/>
      <c r="D104" s="321"/>
      <c r="E104" s="322"/>
      <c r="F104" s="322"/>
      <c r="G104" s="323"/>
      <c r="H104" s="322"/>
      <c r="I104" s="322"/>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45"/>
      <c r="E108" s="93"/>
      <c r="F108" s="93"/>
      <c r="G108" s="93"/>
      <c r="H108" s="76"/>
      <c r="I108" s="76"/>
      <c r="J108" s="76"/>
      <c r="K108" s="112"/>
    </row>
    <row r="109" spans="3:11" ht="18.75">
      <c r="C109" s="20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7" t="s">
        <v>1453</v>
      </c>
      <c r="K112" s="98" t="s">
        <v>403</v>
      </c>
    </row>
    <row r="113" spans="3:1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45"/>
      <c r="E127" s="93"/>
      <c r="F127" s="93"/>
      <c r="G127" s="93"/>
      <c r="H127" s="76"/>
      <c r="I127" s="76"/>
      <c r="J127" s="76"/>
      <c r="K127" s="112"/>
    </row>
    <row r="128" spans="3:11" ht="18.75">
      <c r="C128" s="20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7" t="s">
        <v>1453</v>
      </c>
      <c r="K131" s="98" t="s">
        <v>403</v>
      </c>
    </row>
    <row r="132" spans="3:1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20"/>
      <c r="D142" s="321"/>
      <c r="E142" s="322"/>
      <c r="F142" s="322"/>
      <c r="G142" s="323"/>
      <c r="H142" s="322"/>
      <c r="I142" s="322"/>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45"/>
      <c r="E146" s="93"/>
      <c r="F146" s="93"/>
      <c r="G146" s="93"/>
      <c r="H146" s="76"/>
      <c r="I146" s="76"/>
      <c r="J146" s="76"/>
      <c r="K146" s="112"/>
    </row>
    <row r="147" spans="3:11" ht="18.75">
      <c r="C147" s="20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7" t="s">
        <v>1453</v>
      </c>
      <c r="K150" s="98" t="s">
        <v>403</v>
      </c>
    </row>
    <row r="151" spans="3:1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45"/>
      <c r="E165" s="93"/>
      <c r="F165" s="93"/>
      <c r="G165" s="93"/>
      <c r="H165" s="76"/>
      <c r="I165" s="76"/>
      <c r="J165" s="76"/>
      <c r="K165" s="112"/>
    </row>
    <row r="166" spans="3:11" ht="18.75">
      <c r="C166" s="20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7" t="s">
        <v>1453</v>
      </c>
      <c r="K169" s="98" t="s">
        <v>403</v>
      </c>
    </row>
    <row r="170" spans="3:1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20"/>
      <c r="D180" s="321"/>
      <c r="E180" s="322"/>
      <c r="F180" s="322"/>
      <c r="G180" s="323"/>
      <c r="H180" s="322"/>
      <c r="I180" s="322"/>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45"/>
      <c r="E184" s="93"/>
      <c r="F184" s="93"/>
      <c r="G184" s="93"/>
      <c r="H184" s="76"/>
      <c r="I184" s="76"/>
      <c r="J184" s="76"/>
      <c r="K184" s="112"/>
    </row>
    <row r="185" spans="3:11" ht="18.75">
      <c r="C185" s="20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7" t="s">
        <v>1453</v>
      </c>
      <c r="K188" s="98" t="s">
        <v>403</v>
      </c>
    </row>
    <row r="189" spans="3:1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45"/>
      <c r="E203" s="93"/>
      <c r="F203" s="93"/>
      <c r="G203" s="93"/>
      <c r="H203" s="76"/>
      <c r="I203" s="76"/>
      <c r="J203" s="76"/>
      <c r="K203" s="112"/>
    </row>
    <row r="204" spans="3:11" ht="18.75">
      <c r="C204" s="20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c r="C207" s="95" t="s">
        <v>63</v>
      </c>
      <c r="D207" s="158"/>
      <c r="E207" s="96">
        <v>2800</v>
      </c>
      <c r="F207" s="97">
        <f>D207*E207</f>
        <v>0</v>
      </c>
      <c r="G207" s="161"/>
      <c r="H207" s="98" t="s">
        <v>984</v>
      </c>
      <c r="I207" s="98" t="str">
        <f>VLOOKUP(H207,Presupuesto!$B$11:$C$565,2,0)</f>
        <v>MUEBLES VARIOS DE OFICINA</v>
      </c>
      <c r="J207" s="217" t="s">
        <v>1453</v>
      </c>
      <c r="K207" s="98" t="s">
        <v>403</v>
      </c>
    </row>
    <row r="208" spans="3:1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20"/>
      <c r="D218" s="321"/>
      <c r="E218" s="322"/>
      <c r="F218" s="322"/>
      <c r="G218" s="323"/>
      <c r="H218" s="322"/>
      <c r="I218" s="322"/>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45"/>
      <c r="E222" s="93"/>
      <c r="F222" s="93"/>
      <c r="G222" s="93"/>
      <c r="H222" s="76"/>
      <c r="I222" s="76"/>
      <c r="J222" s="76"/>
      <c r="K222" s="112"/>
    </row>
    <row r="223" spans="3:11" ht="18.75">
      <c r="C223" s="20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c r="C226" s="95" t="s">
        <v>63</v>
      </c>
      <c r="D226" s="158"/>
      <c r="E226" s="96">
        <v>2800</v>
      </c>
      <c r="F226" s="97">
        <f>D226*E226</f>
        <v>0</v>
      </c>
      <c r="G226" s="161"/>
      <c r="H226" s="98" t="s">
        <v>984</v>
      </c>
      <c r="I226" s="98" t="str">
        <f>VLOOKUP(H226,Presupuesto!$B$11:$C$565,2,0)</f>
        <v>MUEBLES VARIOS DE OFICINA</v>
      </c>
      <c r="J226" s="217" t="s">
        <v>1478</v>
      </c>
      <c r="K226" s="98" t="s">
        <v>403</v>
      </c>
    </row>
    <row r="227" spans="3:1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754"/>
  <sheetViews>
    <sheetView showGridLines="0" topLeftCell="A710" zoomScale="86" zoomScaleNormal="86" workbookViewId="0">
      <selection activeCell="E727" sqref="E72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43" t="s">
        <v>250</v>
      </c>
      <c r="B1" s="444" t="s">
        <v>251</v>
      </c>
      <c r="C1" s="441" t="s">
        <v>252</v>
      </c>
      <c r="D1" s="441" t="s">
        <v>495</v>
      </c>
      <c r="E1" s="441" t="s">
        <v>497</v>
      </c>
      <c r="F1" s="441" t="s">
        <v>499</v>
      </c>
      <c r="G1" s="441" t="s">
        <v>501</v>
      </c>
      <c r="H1" s="441" t="s">
        <v>503</v>
      </c>
      <c r="I1" s="441" t="s">
        <v>505</v>
      </c>
      <c r="J1" s="441" t="s">
        <v>253</v>
      </c>
      <c r="K1" s="441" t="s">
        <v>508</v>
      </c>
      <c r="L1" s="441" t="s">
        <v>254</v>
      </c>
      <c r="M1" s="441" t="s">
        <v>510</v>
      </c>
      <c r="N1" s="441" t="s">
        <v>512</v>
      </c>
      <c r="O1" s="441" t="s">
        <v>514</v>
      </c>
      <c r="P1" s="441" t="s">
        <v>255</v>
      </c>
      <c r="Q1" s="441" t="s">
        <v>515</v>
      </c>
      <c r="R1" s="441" t="s">
        <v>518</v>
      </c>
      <c r="S1" s="441" t="s">
        <v>256</v>
      </c>
      <c r="T1" s="441" t="s">
        <v>520</v>
      </c>
      <c r="U1" s="441" t="s">
        <v>257</v>
      </c>
      <c r="V1" s="441" t="s">
        <v>521</v>
      </c>
      <c r="W1" s="441" t="s">
        <v>522</v>
      </c>
      <c r="X1" s="441" t="s">
        <v>526</v>
      </c>
      <c r="Y1" s="441" t="s">
        <v>273</v>
      </c>
      <c r="Z1" s="441" t="s">
        <v>527</v>
      </c>
      <c r="AA1" s="441" t="s">
        <v>529</v>
      </c>
      <c r="AB1" s="441" t="s">
        <v>531</v>
      </c>
      <c r="AC1" s="441" t="s">
        <v>274</v>
      </c>
      <c r="AD1" s="441" t="s">
        <v>533</v>
      </c>
      <c r="AE1" s="441" t="s">
        <v>535</v>
      </c>
      <c r="AF1" s="441" t="s">
        <v>537</v>
      </c>
      <c r="AG1" s="441" t="s">
        <v>539</v>
      </c>
      <c r="AH1" s="441" t="s">
        <v>249</v>
      </c>
      <c r="AI1" s="441" t="s">
        <v>541</v>
      </c>
      <c r="AJ1" s="444" t="s">
        <v>258</v>
      </c>
      <c r="AK1" s="441" t="s">
        <v>543</v>
      </c>
      <c r="AL1" s="441" t="s">
        <v>259</v>
      </c>
      <c r="AM1" s="441" t="s">
        <v>545</v>
      </c>
      <c r="AN1" s="441" t="s">
        <v>547</v>
      </c>
      <c r="AO1" s="441" t="s">
        <v>260</v>
      </c>
      <c r="AP1" s="441" t="s">
        <v>549</v>
      </c>
      <c r="AQ1" s="441" t="s">
        <v>551</v>
      </c>
      <c r="AR1" s="441" t="s">
        <v>261</v>
      </c>
      <c r="AS1" s="441" t="s">
        <v>552</v>
      </c>
      <c r="AT1" s="441" t="s">
        <v>554</v>
      </c>
      <c r="AU1" s="441" t="s">
        <v>555</v>
      </c>
      <c r="AV1" s="441" t="s">
        <v>556</v>
      </c>
      <c r="AW1" s="441" t="s">
        <v>558</v>
      </c>
      <c r="AX1" s="441" t="s">
        <v>560</v>
      </c>
      <c r="AY1" s="441" t="s">
        <v>561</v>
      </c>
      <c r="AZ1" s="441" t="s">
        <v>262</v>
      </c>
      <c r="BA1" s="441" t="s">
        <v>563</v>
      </c>
      <c r="BB1" s="441" t="s">
        <v>565</v>
      </c>
      <c r="BC1" s="441" t="s">
        <v>567</v>
      </c>
      <c r="BD1" s="441" t="s">
        <v>569</v>
      </c>
      <c r="BE1" s="441" t="s">
        <v>571</v>
      </c>
      <c r="BF1" s="441" t="s">
        <v>573</v>
      </c>
      <c r="BG1" s="441" t="s">
        <v>575</v>
      </c>
      <c r="BH1" s="441" t="s">
        <v>577</v>
      </c>
      <c r="BI1" s="441" t="s">
        <v>275</v>
      </c>
      <c r="BJ1" s="441" t="s">
        <v>579</v>
      </c>
      <c r="BK1" s="441" t="s">
        <v>581</v>
      </c>
      <c r="BL1" s="441" t="s">
        <v>583</v>
      </c>
      <c r="BM1" s="441" t="s">
        <v>585</v>
      </c>
      <c r="BN1" s="441" t="s">
        <v>587</v>
      </c>
      <c r="BO1" s="441" t="s">
        <v>589</v>
      </c>
      <c r="BP1" s="441" t="s">
        <v>591</v>
      </c>
      <c r="BQ1" s="441" t="s">
        <v>593</v>
      </c>
      <c r="BR1" s="441" t="s">
        <v>595</v>
      </c>
      <c r="BS1" s="441" t="s">
        <v>597</v>
      </c>
      <c r="BT1" s="444" t="s">
        <v>263</v>
      </c>
      <c r="BU1" s="441" t="s">
        <v>264</v>
      </c>
      <c r="BV1" s="441" t="s">
        <v>599</v>
      </c>
      <c r="BW1" s="441" t="s">
        <v>265</v>
      </c>
      <c r="BX1" s="441" t="s">
        <v>601</v>
      </c>
      <c r="BY1" s="441" t="s">
        <v>603</v>
      </c>
      <c r="BZ1" s="444" t="s">
        <v>266</v>
      </c>
      <c r="CA1" s="441" t="s">
        <v>267</v>
      </c>
      <c r="CB1" s="441" t="s">
        <v>605</v>
      </c>
      <c r="CC1" s="441" t="s">
        <v>268</v>
      </c>
      <c r="CD1" s="441" t="s">
        <v>607</v>
      </c>
      <c r="CE1" s="441" t="s">
        <v>609</v>
      </c>
      <c r="CF1" s="441" t="s">
        <v>611</v>
      </c>
      <c r="CG1" s="444" t="s">
        <v>269</v>
      </c>
      <c r="CH1" s="441" t="s">
        <v>617</v>
      </c>
      <c r="CI1" s="441" t="s">
        <v>619</v>
      </c>
      <c r="CJ1" s="441" t="s">
        <v>270</v>
      </c>
      <c r="CK1" s="441" t="s">
        <v>613</v>
      </c>
      <c r="CL1" s="441" t="s">
        <v>615</v>
      </c>
      <c r="CM1" s="441" t="s">
        <v>271</v>
      </c>
      <c r="CN1" s="441" t="s">
        <v>621</v>
      </c>
      <c r="CO1" s="441" t="s">
        <v>272</v>
      </c>
      <c r="CP1" s="441" t="s">
        <v>622</v>
      </c>
      <c r="CQ1" s="440" t="s">
        <v>276</v>
      </c>
      <c r="CR1" s="444" t="s">
        <v>277</v>
      </c>
      <c r="CS1" s="441" t="s">
        <v>623</v>
      </c>
      <c r="CT1" s="441" t="s">
        <v>624</v>
      </c>
      <c r="CU1" s="441" t="s">
        <v>626</v>
      </c>
      <c r="CV1" s="441" t="s">
        <v>278</v>
      </c>
      <c r="CW1" s="441" t="s">
        <v>628</v>
      </c>
      <c r="CX1" s="441" t="s">
        <v>630</v>
      </c>
      <c r="CY1" s="441" t="s">
        <v>632</v>
      </c>
      <c r="CZ1" s="441" t="s">
        <v>634</v>
      </c>
      <c r="DA1" s="441" t="s">
        <v>636</v>
      </c>
      <c r="DB1" s="441" t="s">
        <v>638</v>
      </c>
      <c r="DC1" s="444" t="s">
        <v>279</v>
      </c>
      <c r="DD1" s="441" t="s">
        <v>280</v>
      </c>
      <c r="DE1" s="441" t="s">
        <v>640</v>
      </c>
      <c r="DF1" s="441" t="s">
        <v>281</v>
      </c>
      <c r="DG1" s="441" t="s">
        <v>642</v>
      </c>
      <c r="DH1" s="441" t="s">
        <v>644</v>
      </c>
      <c r="DI1" s="441" t="s">
        <v>646</v>
      </c>
      <c r="DJ1" s="441" t="s">
        <v>648</v>
      </c>
      <c r="DK1" s="441" t="s">
        <v>650</v>
      </c>
      <c r="DL1" s="441" t="s">
        <v>652</v>
      </c>
      <c r="DM1" s="441" t="s">
        <v>654</v>
      </c>
      <c r="DN1" s="441" t="s">
        <v>282</v>
      </c>
      <c r="DO1" s="441" t="s">
        <v>656</v>
      </c>
      <c r="DP1" s="441" t="s">
        <v>658</v>
      </c>
      <c r="DQ1" s="441" t="s">
        <v>660</v>
      </c>
      <c r="DR1" s="444" t="s">
        <v>283</v>
      </c>
      <c r="DS1" s="441" t="s">
        <v>662</v>
      </c>
      <c r="DT1" s="441" t="s">
        <v>284</v>
      </c>
      <c r="DU1" s="441" t="s">
        <v>664</v>
      </c>
      <c r="DV1" s="441" t="s">
        <v>285</v>
      </c>
      <c r="DW1" s="441" t="s">
        <v>666</v>
      </c>
      <c r="DX1" s="441" t="s">
        <v>668</v>
      </c>
      <c r="DY1" s="441" t="s">
        <v>670</v>
      </c>
      <c r="DZ1" s="441" t="s">
        <v>672</v>
      </c>
      <c r="EA1" s="441" t="s">
        <v>674</v>
      </c>
      <c r="EB1" s="441" t="s">
        <v>676</v>
      </c>
      <c r="EC1" s="441" t="s">
        <v>678</v>
      </c>
      <c r="ED1" s="441" t="s">
        <v>680</v>
      </c>
      <c r="EE1" s="441" t="s">
        <v>682</v>
      </c>
      <c r="EF1" s="441" t="s">
        <v>684</v>
      </c>
      <c r="EG1" s="441" t="s">
        <v>686</v>
      </c>
      <c r="EH1" s="444" t="s">
        <v>286</v>
      </c>
      <c r="EI1" s="441" t="s">
        <v>688</v>
      </c>
      <c r="EJ1" s="441" t="s">
        <v>287</v>
      </c>
      <c r="EK1" s="441" t="s">
        <v>690</v>
      </c>
      <c r="EL1" s="441" t="s">
        <v>692</v>
      </c>
      <c r="EM1" s="441" t="s">
        <v>288</v>
      </c>
      <c r="EN1" s="441" t="s">
        <v>694</v>
      </c>
      <c r="EO1" s="441" t="s">
        <v>696</v>
      </c>
      <c r="EP1" s="441" t="s">
        <v>289</v>
      </c>
      <c r="EQ1" s="441" t="s">
        <v>698</v>
      </c>
      <c r="ER1" s="441" t="s">
        <v>700</v>
      </c>
      <c r="ES1" s="441" t="s">
        <v>702</v>
      </c>
      <c r="ET1" s="441" t="s">
        <v>290</v>
      </c>
      <c r="EU1" s="441" t="s">
        <v>704</v>
      </c>
      <c r="EV1" s="441" t="s">
        <v>706</v>
      </c>
      <c r="EW1" s="444" t="s">
        <v>291</v>
      </c>
      <c r="EX1" s="441" t="s">
        <v>292</v>
      </c>
      <c r="EY1" s="441" t="s">
        <v>708</v>
      </c>
      <c r="EZ1" s="441" t="s">
        <v>710</v>
      </c>
      <c r="FA1" s="441" t="s">
        <v>712</v>
      </c>
      <c r="FB1" s="441" t="s">
        <v>714</v>
      </c>
      <c r="FC1" s="441" t="s">
        <v>293</v>
      </c>
      <c r="FD1" s="441" t="s">
        <v>716</v>
      </c>
      <c r="FE1" s="441" t="s">
        <v>718</v>
      </c>
      <c r="FF1" s="441" t="s">
        <v>720</v>
      </c>
      <c r="FG1" s="441" t="s">
        <v>722</v>
      </c>
      <c r="FH1" s="441" t="s">
        <v>724</v>
      </c>
      <c r="FI1" s="441" t="s">
        <v>294</v>
      </c>
      <c r="FJ1" s="441" t="s">
        <v>727</v>
      </c>
      <c r="FK1" s="441" t="s">
        <v>295</v>
      </c>
      <c r="FL1" s="441" t="s">
        <v>730</v>
      </c>
      <c r="FM1" s="441" t="s">
        <v>731</v>
      </c>
      <c r="FN1" s="441" t="s">
        <v>733</v>
      </c>
      <c r="FO1" s="441" t="s">
        <v>296</v>
      </c>
      <c r="FP1" s="441" t="s">
        <v>736</v>
      </c>
      <c r="FQ1" s="441" t="s">
        <v>737</v>
      </c>
      <c r="FR1" s="441" t="s">
        <v>739</v>
      </c>
      <c r="FS1" s="441" t="s">
        <v>297</v>
      </c>
      <c r="FT1" s="441" t="s">
        <v>742</v>
      </c>
      <c r="FU1" s="441" t="s">
        <v>744</v>
      </c>
      <c r="FV1" s="441" t="s">
        <v>746</v>
      </c>
      <c r="FW1" s="444" t="s">
        <v>298</v>
      </c>
      <c r="FX1" s="444" t="s">
        <v>299</v>
      </c>
      <c r="FY1" s="441" t="s">
        <v>305</v>
      </c>
      <c r="FZ1" s="441" t="s">
        <v>748</v>
      </c>
      <c r="GA1" s="441" t="s">
        <v>750</v>
      </c>
      <c r="GB1" s="441" t="s">
        <v>752</v>
      </c>
      <c r="GC1" s="441" t="s">
        <v>754</v>
      </c>
      <c r="GD1" s="441" t="s">
        <v>756</v>
      </c>
      <c r="GE1" s="441" t="s">
        <v>758</v>
      </c>
      <c r="GF1" s="444" t="s">
        <v>300</v>
      </c>
      <c r="GG1" s="441" t="s">
        <v>306</v>
      </c>
      <c r="GH1" s="441" t="s">
        <v>760</v>
      </c>
      <c r="GI1" s="441" t="s">
        <v>762</v>
      </c>
      <c r="GJ1" s="441" t="s">
        <v>763</v>
      </c>
      <c r="GK1" s="441" t="s">
        <v>307</v>
      </c>
      <c r="GL1" s="441" t="s">
        <v>766</v>
      </c>
      <c r="GM1" s="441" t="s">
        <v>767</v>
      </c>
      <c r="GN1" s="444" t="s">
        <v>301</v>
      </c>
      <c r="GO1" s="441" t="s">
        <v>302</v>
      </c>
      <c r="GP1" s="441" t="s">
        <v>769</v>
      </c>
      <c r="GQ1" s="441" t="s">
        <v>771</v>
      </c>
      <c r="GR1" s="441" t="s">
        <v>773</v>
      </c>
      <c r="GS1" s="441" t="s">
        <v>775</v>
      </c>
      <c r="GT1" s="441" t="s">
        <v>777</v>
      </c>
      <c r="GU1" s="444" t="s">
        <v>303</v>
      </c>
      <c r="GV1" s="441" t="s">
        <v>304</v>
      </c>
      <c r="GW1" s="441" t="s">
        <v>779</v>
      </c>
      <c r="GX1" s="441" t="s">
        <v>781</v>
      </c>
      <c r="GY1" s="441" t="s">
        <v>783</v>
      </c>
      <c r="GZ1" s="441" t="s">
        <v>785</v>
      </c>
      <c r="HA1" s="441" t="s">
        <v>787</v>
      </c>
      <c r="HB1" s="441" t="s">
        <v>789</v>
      </c>
      <c r="HC1" s="440" t="s">
        <v>308</v>
      </c>
      <c r="HD1" s="444" t="s">
        <v>309</v>
      </c>
      <c r="HE1" s="441" t="s">
        <v>310</v>
      </c>
      <c r="HF1" s="441" t="s">
        <v>791</v>
      </c>
      <c r="HG1" s="441" t="s">
        <v>793</v>
      </c>
      <c r="HH1" s="441" t="s">
        <v>795</v>
      </c>
      <c r="HI1" s="441" t="s">
        <v>797</v>
      </c>
      <c r="HJ1" s="441" t="s">
        <v>311</v>
      </c>
      <c r="HK1" s="441" t="s">
        <v>800</v>
      </c>
      <c r="HL1" s="441" t="s">
        <v>328</v>
      </c>
      <c r="HM1" s="441" t="s">
        <v>838</v>
      </c>
      <c r="HN1" s="441" t="s">
        <v>840</v>
      </c>
      <c r="HO1" s="441" t="s">
        <v>842</v>
      </c>
      <c r="HP1" s="444" t="s">
        <v>312</v>
      </c>
      <c r="HQ1" s="441" t="s">
        <v>802</v>
      </c>
      <c r="HR1" s="441" t="s">
        <v>804</v>
      </c>
      <c r="HS1" s="441" t="s">
        <v>313</v>
      </c>
      <c r="HT1" s="441" t="s">
        <v>807</v>
      </c>
      <c r="HU1" s="441" t="s">
        <v>809</v>
      </c>
      <c r="HV1" s="441" t="s">
        <v>810</v>
      </c>
      <c r="HW1" s="441" t="s">
        <v>812</v>
      </c>
      <c r="HX1" s="444" t="s">
        <v>314</v>
      </c>
      <c r="HY1" s="441" t="s">
        <v>814</v>
      </c>
      <c r="HZ1" s="441" t="s">
        <v>816</v>
      </c>
      <c r="IA1" s="441" t="s">
        <v>818</v>
      </c>
      <c r="IB1" s="441" t="s">
        <v>315</v>
      </c>
      <c r="IC1" s="441" t="s">
        <v>820</v>
      </c>
      <c r="ID1" s="441" t="s">
        <v>822</v>
      </c>
      <c r="IE1" s="441" t="s">
        <v>316</v>
      </c>
      <c r="IF1" s="441" t="s">
        <v>824</v>
      </c>
      <c r="IG1" s="441" t="s">
        <v>826</v>
      </c>
      <c r="IH1" s="441" t="s">
        <v>317</v>
      </c>
      <c r="II1" s="441" t="s">
        <v>828</v>
      </c>
      <c r="IJ1" s="441" t="s">
        <v>830</v>
      </c>
      <c r="IK1" s="441" t="s">
        <v>832</v>
      </c>
      <c r="IL1" s="441" t="s">
        <v>834</v>
      </c>
      <c r="IM1" s="441" t="s">
        <v>318</v>
      </c>
      <c r="IN1" s="441" t="s">
        <v>836</v>
      </c>
      <c r="IO1" s="444" t="s">
        <v>319</v>
      </c>
      <c r="IP1" s="441" t="s">
        <v>844</v>
      </c>
      <c r="IQ1" s="441" t="s">
        <v>846</v>
      </c>
      <c r="IR1" s="441" t="s">
        <v>320</v>
      </c>
      <c r="IS1" s="441" t="s">
        <v>848</v>
      </c>
      <c r="IT1" s="441" t="s">
        <v>850</v>
      </c>
      <c r="IU1" s="441" t="s">
        <v>852</v>
      </c>
      <c r="IV1" s="444" t="s">
        <v>321</v>
      </c>
      <c r="IW1" s="441" t="s">
        <v>854</v>
      </c>
      <c r="IX1" s="441" t="s">
        <v>322</v>
      </c>
      <c r="IY1" s="441" t="s">
        <v>857</v>
      </c>
      <c r="IZ1" s="441" t="s">
        <v>859</v>
      </c>
      <c r="JA1" s="441" t="s">
        <v>861</v>
      </c>
      <c r="JB1" s="441" t="s">
        <v>863</v>
      </c>
      <c r="JC1" s="441" t="s">
        <v>865</v>
      </c>
      <c r="JD1" s="441" t="s">
        <v>867</v>
      </c>
      <c r="JE1" s="441" t="s">
        <v>323</v>
      </c>
      <c r="JF1" s="441" t="s">
        <v>870</v>
      </c>
      <c r="JG1" s="441" t="s">
        <v>872</v>
      </c>
      <c r="JH1" s="441" t="s">
        <v>874</v>
      </c>
      <c r="JI1" s="441" t="s">
        <v>876</v>
      </c>
      <c r="JJ1" s="441" t="s">
        <v>878</v>
      </c>
      <c r="JK1" s="441" t="s">
        <v>880</v>
      </c>
      <c r="JL1" s="441" t="s">
        <v>882</v>
      </c>
      <c r="JM1" s="441" t="s">
        <v>884</v>
      </c>
      <c r="JN1" s="441" t="s">
        <v>324</v>
      </c>
      <c r="JO1" s="441" t="s">
        <v>887</v>
      </c>
      <c r="JP1" s="441" t="s">
        <v>889</v>
      </c>
      <c r="JQ1" s="441" t="s">
        <v>891</v>
      </c>
      <c r="JR1" s="441" t="s">
        <v>893</v>
      </c>
      <c r="JS1" s="441" t="s">
        <v>894</v>
      </c>
      <c r="JT1" s="441" t="s">
        <v>896</v>
      </c>
      <c r="JU1" s="441" t="s">
        <v>898</v>
      </c>
      <c r="JV1" s="441" t="s">
        <v>900</v>
      </c>
      <c r="JW1" s="441" t="s">
        <v>902</v>
      </c>
      <c r="JX1" s="441" t="s">
        <v>904</v>
      </c>
      <c r="JY1" s="441" t="s">
        <v>906</v>
      </c>
      <c r="JZ1" s="441" t="s">
        <v>908</v>
      </c>
      <c r="KA1" s="441" t="s">
        <v>910</v>
      </c>
      <c r="KB1" s="441" t="s">
        <v>912</v>
      </c>
      <c r="KC1" s="441" t="s">
        <v>914</v>
      </c>
      <c r="KD1" s="441" t="s">
        <v>916</v>
      </c>
      <c r="KE1" s="441" t="s">
        <v>918</v>
      </c>
      <c r="KF1" s="441" t="s">
        <v>920</v>
      </c>
      <c r="KG1" s="441" t="s">
        <v>922</v>
      </c>
      <c r="KH1" s="441" t="s">
        <v>924</v>
      </c>
      <c r="KI1" s="441" t="s">
        <v>926</v>
      </c>
      <c r="KJ1" s="441" t="s">
        <v>928</v>
      </c>
      <c r="KK1" s="441" t="s">
        <v>930</v>
      </c>
      <c r="KL1" s="441" t="s">
        <v>932</v>
      </c>
      <c r="KM1" s="441" t="s">
        <v>934</v>
      </c>
      <c r="KN1" s="441" t="s">
        <v>936</v>
      </c>
      <c r="KO1" s="444" t="s">
        <v>325</v>
      </c>
      <c r="KP1" s="441" t="s">
        <v>938</v>
      </c>
      <c r="KQ1" s="441" t="s">
        <v>326</v>
      </c>
      <c r="KR1" s="441" t="s">
        <v>941</v>
      </c>
      <c r="KS1" s="441" t="s">
        <v>943</v>
      </c>
      <c r="KT1" s="441" t="s">
        <v>945</v>
      </c>
      <c r="KU1" s="441" t="s">
        <v>947</v>
      </c>
      <c r="KV1" s="441" t="s">
        <v>327</v>
      </c>
      <c r="KW1" s="441" t="s">
        <v>950</v>
      </c>
      <c r="KX1" s="441" t="s">
        <v>952</v>
      </c>
      <c r="KY1" s="441" t="s">
        <v>954</v>
      </c>
      <c r="KZ1" s="441" t="s">
        <v>956</v>
      </c>
      <c r="LA1" s="441" t="s">
        <v>958</v>
      </c>
      <c r="LB1" s="441" t="s">
        <v>960</v>
      </c>
      <c r="LC1" s="441" t="s">
        <v>962</v>
      </c>
      <c r="LD1" s="440" t="s">
        <v>329</v>
      </c>
      <c r="LE1" s="444" t="s">
        <v>330</v>
      </c>
      <c r="LF1" s="441" t="s">
        <v>331</v>
      </c>
      <c r="LG1" s="441" t="s">
        <v>345</v>
      </c>
      <c r="LH1" s="441" t="s">
        <v>964</v>
      </c>
      <c r="LI1" s="441" t="s">
        <v>966</v>
      </c>
      <c r="LJ1" s="441" t="s">
        <v>968</v>
      </c>
      <c r="LK1" s="441" t="s">
        <v>970</v>
      </c>
      <c r="LL1" s="441" t="s">
        <v>346</v>
      </c>
      <c r="LM1" s="441" t="s">
        <v>972</v>
      </c>
      <c r="LN1" s="441" t="s">
        <v>347</v>
      </c>
      <c r="LO1" s="441" t="s">
        <v>974</v>
      </c>
      <c r="LP1" s="441" t="s">
        <v>332</v>
      </c>
      <c r="LQ1" s="441" t="s">
        <v>976</v>
      </c>
      <c r="LR1" s="441" t="s">
        <v>348</v>
      </c>
      <c r="LS1" s="441" t="s">
        <v>978</v>
      </c>
      <c r="LT1" s="441" t="s">
        <v>980</v>
      </c>
      <c r="LU1" s="441" t="s">
        <v>349</v>
      </c>
      <c r="LV1" s="444" t="s">
        <v>333</v>
      </c>
      <c r="LW1" s="441" t="s">
        <v>334</v>
      </c>
      <c r="LX1" s="441" t="s">
        <v>982</v>
      </c>
      <c r="LY1" s="441" t="s">
        <v>984</v>
      </c>
      <c r="LZ1" s="441" t="s">
        <v>985</v>
      </c>
      <c r="MA1" s="441" t="s">
        <v>987</v>
      </c>
      <c r="MB1" s="441" t="s">
        <v>988</v>
      </c>
      <c r="MC1" s="441" t="s">
        <v>990</v>
      </c>
      <c r="MD1" s="441" t="s">
        <v>992</v>
      </c>
      <c r="ME1" s="441" t="s">
        <v>994</v>
      </c>
      <c r="MF1" s="441" t="s">
        <v>996</v>
      </c>
      <c r="MG1" s="441" t="s">
        <v>335</v>
      </c>
      <c r="MH1" s="441" t="s">
        <v>999</v>
      </c>
      <c r="MI1" s="441" t="s">
        <v>1000</v>
      </c>
      <c r="MJ1" s="441" t="s">
        <v>1002</v>
      </c>
      <c r="MK1" s="441" t="s">
        <v>336</v>
      </c>
      <c r="ML1" s="441" t="s">
        <v>1005</v>
      </c>
      <c r="MM1" s="441" t="s">
        <v>1006</v>
      </c>
      <c r="MN1" s="441" t="s">
        <v>1008</v>
      </c>
      <c r="MO1" s="441" t="s">
        <v>1010</v>
      </c>
      <c r="MP1" s="441" t="s">
        <v>337</v>
      </c>
      <c r="MQ1" s="441" t="s">
        <v>1013</v>
      </c>
      <c r="MR1" s="441" t="s">
        <v>1015</v>
      </c>
      <c r="MS1" s="441" t="s">
        <v>1017</v>
      </c>
      <c r="MT1" s="441" t="s">
        <v>1019</v>
      </c>
      <c r="MU1" s="441" t="s">
        <v>338</v>
      </c>
      <c r="MV1" s="441" t="s">
        <v>1022</v>
      </c>
      <c r="MW1" s="441" t="s">
        <v>1024</v>
      </c>
      <c r="MX1" s="441" t="s">
        <v>1026</v>
      </c>
      <c r="MY1" s="441" t="s">
        <v>1028</v>
      </c>
      <c r="MZ1" s="441" t="s">
        <v>1030</v>
      </c>
      <c r="NA1" s="441" t="s">
        <v>1032</v>
      </c>
      <c r="NB1" s="441" t="s">
        <v>1034</v>
      </c>
      <c r="NC1" s="441" t="s">
        <v>1036</v>
      </c>
      <c r="ND1" s="441" t="s">
        <v>1038</v>
      </c>
      <c r="NE1" s="441" t="s">
        <v>1040</v>
      </c>
      <c r="NF1" s="441" t="s">
        <v>1042</v>
      </c>
      <c r="NG1" s="441" t="s">
        <v>1043</v>
      </c>
      <c r="NH1" s="444" t="s">
        <v>339</v>
      </c>
      <c r="NI1" s="441" t="s">
        <v>340</v>
      </c>
      <c r="NJ1" s="441" t="s">
        <v>1045</v>
      </c>
      <c r="NK1" s="441" t="s">
        <v>1047</v>
      </c>
      <c r="NL1" s="441" t="s">
        <v>1049</v>
      </c>
      <c r="NM1" s="441" t="s">
        <v>1051</v>
      </c>
      <c r="NN1" s="444" t="s">
        <v>341</v>
      </c>
      <c r="NO1" s="441" t="s">
        <v>342</v>
      </c>
      <c r="NP1" s="441" t="s">
        <v>1052</v>
      </c>
      <c r="NQ1" s="441" t="s">
        <v>343</v>
      </c>
      <c r="NR1" s="441" t="s">
        <v>1054</v>
      </c>
      <c r="NS1" s="441" t="s">
        <v>1056</v>
      </c>
      <c r="NT1" s="441" t="s">
        <v>344</v>
      </c>
      <c r="NU1" s="441" t="s">
        <v>1058</v>
      </c>
      <c r="NV1" s="440" t="s">
        <v>350</v>
      </c>
      <c r="NW1" s="444" t="s">
        <v>351</v>
      </c>
      <c r="NX1" s="441" t="s">
        <v>352</v>
      </c>
      <c r="NY1" s="441" t="s">
        <v>1061</v>
      </c>
      <c r="NZ1" s="441" t="s">
        <v>1063</v>
      </c>
      <c r="OA1" s="441" t="s">
        <v>353</v>
      </c>
      <c r="OB1" s="441" t="s">
        <v>363</v>
      </c>
      <c r="OC1" s="441" t="s">
        <v>1065</v>
      </c>
      <c r="OD1" s="441" t="s">
        <v>1067</v>
      </c>
      <c r="OE1" s="441" t="s">
        <v>1069</v>
      </c>
      <c r="OF1" s="441" t="s">
        <v>1071</v>
      </c>
      <c r="OG1" s="441" t="s">
        <v>1073</v>
      </c>
      <c r="OH1" s="441" t="s">
        <v>1075</v>
      </c>
      <c r="OI1" s="441" t="s">
        <v>1077</v>
      </c>
      <c r="OJ1" s="441" t="s">
        <v>1079</v>
      </c>
      <c r="OK1" s="441" t="s">
        <v>1081</v>
      </c>
      <c r="OL1" s="441" t="s">
        <v>1083</v>
      </c>
      <c r="OM1" s="441" t="s">
        <v>1085</v>
      </c>
      <c r="ON1" s="441" t="s">
        <v>1087</v>
      </c>
      <c r="OO1" s="441" t="s">
        <v>1089</v>
      </c>
      <c r="OP1" s="441" t="s">
        <v>1091</v>
      </c>
      <c r="OQ1" s="441" t="s">
        <v>1093</v>
      </c>
      <c r="OR1" s="441" t="s">
        <v>1095</v>
      </c>
      <c r="OS1" s="441" t="s">
        <v>1097</v>
      </c>
      <c r="OT1" s="441" t="s">
        <v>1099</v>
      </c>
      <c r="OU1" s="441" t="s">
        <v>1101</v>
      </c>
      <c r="OV1" s="441" t="s">
        <v>1103</v>
      </c>
      <c r="OW1" s="441" t="s">
        <v>1105</v>
      </c>
      <c r="OX1" s="441" t="s">
        <v>1107</v>
      </c>
      <c r="OY1" s="441" t="s">
        <v>364</v>
      </c>
      <c r="OZ1" s="441" t="s">
        <v>1110</v>
      </c>
      <c r="PA1" s="441" t="s">
        <v>1112</v>
      </c>
      <c r="PB1" s="441" t="s">
        <v>1113</v>
      </c>
      <c r="PC1" s="441" t="s">
        <v>1115</v>
      </c>
      <c r="PD1" s="441" t="s">
        <v>1117</v>
      </c>
      <c r="PE1" s="441" t="s">
        <v>1119</v>
      </c>
      <c r="PF1" s="441" t="s">
        <v>1121</v>
      </c>
      <c r="PG1" s="441" t="s">
        <v>1123</v>
      </c>
      <c r="PH1" s="441" t="s">
        <v>1125</v>
      </c>
      <c r="PI1" s="441" t="s">
        <v>1127</v>
      </c>
      <c r="PJ1" s="441" t="s">
        <v>1129</v>
      </c>
      <c r="PK1" s="441" t="s">
        <v>1131</v>
      </c>
      <c r="PL1" s="441" t="s">
        <v>1133</v>
      </c>
      <c r="PM1" s="441" t="s">
        <v>1135</v>
      </c>
      <c r="PN1" s="441" t="s">
        <v>1137</v>
      </c>
      <c r="PO1" s="441" t="s">
        <v>1139</v>
      </c>
      <c r="PP1" s="441" t="s">
        <v>1141</v>
      </c>
      <c r="PQ1" s="441" t="s">
        <v>1143</v>
      </c>
      <c r="PR1" s="441" t="s">
        <v>1145</v>
      </c>
      <c r="PS1" s="441" t="s">
        <v>1147</v>
      </c>
      <c r="PT1" s="441" t="s">
        <v>1149</v>
      </c>
      <c r="PU1" s="441" t="s">
        <v>1151</v>
      </c>
      <c r="PV1" s="441" t="s">
        <v>1153</v>
      </c>
      <c r="PW1" s="441" t="s">
        <v>1155</v>
      </c>
      <c r="PX1" s="441" t="s">
        <v>1157</v>
      </c>
      <c r="PY1" s="441" t="s">
        <v>1159</v>
      </c>
      <c r="PZ1" s="441" t="s">
        <v>354</v>
      </c>
      <c r="QA1" s="441" t="s">
        <v>1161</v>
      </c>
      <c r="QB1" s="441" t="s">
        <v>1163</v>
      </c>
      <c r="QC1" s="441" t="s">
        <v>1165</v>
      </c>
      <c r="QD1" s="441" t="s">
        <v>1167</v>
      </c>
      <c r="QE1" s="441" t="s">
        <v>1169</v>
      </c>
      <c r="QF1" s="444" t="s">
        <v>355</v>
      </c>
      <c r="QG1" s="441" t="s">
        <v>356</v>
      </c>
      <c r="QH1" s="441" t="s">
        <v>1171</v>
      </c>
      <c r="QI1" s="441" t="s">
        <v>1173</v>
      </c>
      <c r="QJ1" s="441" t="s">
        <v>1175</v>
      </c>
      <c r="QK1" s="441" t="s">
        <v>1177</v>
      </c>
      <c r="QL1" s="441" t="s">
        <v>1179</v>
      </c>
      <c r="QM1" s="441" t="s">
        <v>1181</v>
      </c>
      <c r="QN1" s="444" t="s">
        <v>357</v>
      </c>
      <c r="QO1" s="441" t="s">
        <v>1183</v>
      </c>
      <c r="QP1" s="441" t="s">
        <v>358</v>
      </c>
      <c r="QQ1" s="441" t="s">
        <v>365</v>
      </c>
      <c r="QR1" s="441" t="s">
        <v>1185</v>
      </c>
      <c r="QS1" s="441" t="s">
        <v>1187</v>
      </c>
      <c r="QT1" s="441" t="s">
        <v>1189</v>
      </c>
      <c r="QU1" s="441" t="s">
        <v>1191</v>
      </c>
      <c r="QV1" s="441" t="s">
        <v>1193</v>
      </c>
      <c r="QW1" s="441" t="s">
        <v>1195</v>
      </c>
      <c r="QX1" s="441" t="s">
        <v>1197</v>
      </c>
      <c r="QY1" s="441" t="s">
        <v>1199</v>
      </c>
      <c r="QZ1" s="441" t="s">
        <v>1201</v>
      </c>
      <c r="RA1" s="441" t="s">
        <v>1203</v>
      </c>
      <c r="RB1" s="441" t="s">
        <v>1205</v>
      </c>
      <c r="RC1" s="441" t="s">
        <v>1207</v>
      </c>
      <c r="RD1" s="441" t="s">
        <v>1209</v>
      </c>
      <c r="RE1" s="441" t="s">
        <v>1211</v>
      </c>
      <c r="RF1" s="444" t="s">
        <v>359</v>
      </c>
      <c r="RG1" s="441" t="s">
        <v>360</v>
      </c>
      <c r="RH1" s="441" t="s">
        <v>1213</v>
      </c>
      <c r="RI1" s="441" t="s">
        <v>1215</v>
      </c>
      <c r="RJ1" s="444" t="s">
        <v>361</v>
      </c>
      <c r="RK1" s="441" t="s">
        <v>362</v>
      </c>
      <c r="RL1" s="441" t="s">
        <v>1217</v>
      </c>
      <c r="RM1" s="441" t="s">
        <v>1218</v>
      </c>
      <c r="RN1" s="441" t="s">
        <v>1219</v>
      </c>
      <c r="RO1" s="441" t="s">
        <v>1220</v>
      </c>
      <c r="RP1" s="441" t="s">
        <v>1222</v>
      </c>
      <c r="RQ1" s="441" t="s">
        <v>1223</v>
      </c>
      <c r="RR1" s="441" t="s">
        <v>1225</v>
      </c>
      <c r="RS1" s="441" t="s">
        <v>1226</v>
      </c>
      <c r="RT1" s="440" t="s">
        <v>366</v>
      </c>
      <c r="RU1" s="444" t="s">
        <v>367</v>
      </c>
      <c r="RV1" s="441" t="s">
        <v>368</v>
      </c>
      <c r="RW1" s="441" t="s">
        <v>1228</v>
      </c>
      <c r="RX1" s="441" t="s">
        <v>1230</v>
      </c>
      <c r="RY1" s="441" t="s">
        <v>369</v>
      </c>
      <c r="RZ1" s="441" t="s">
        <v>1232</v>
      </c>
      <c r="SA1" s="441" t="s">
        <v>1234</v>
      </c>
      <c r="SB1" s="441" t="s">
        <v>1236</v>
      </c>
      <c r="SC1" s="441" t="s">
        <v>1238</v>
      </c>
      <c r="SD1" s="444" t="s">
        <v>370</v>
      </c>
      <c r="SE1" s="441" t="s">
        <v>371</v>
      </c>
      <c r="SF1" s="441" t="s">
        <v>1240</v>
      </c>
      <c r="SG1" s="441" t="s">
        <v>1242</v>
      </c>
      <c r="SH1" s="441" t="s">
        <v>1244</v>
      </c>
      <c r="SI1" s="441" t="s">
        <v>1246</v>
      </c>
      <c r="SJ1" s="441" t="s">
        <v>1248</v>
      </c>
      <c r="SK1" s="441" t="s">
        <v>1250</v>
      </c>
      <c r="SL1" s="441" t="s">
        <v>1252</v>
      </c>
      <c r="SM1" s="441" t="s">
        <v>1254</v>
      </c>
      <c r="SN1" s="441" t="s">
        <v>1256</v>
      </c>
      <c r="SO1" s="441" t="s">
        <v>1258</v>
      </c>
      <c r="SP1" s="441" t="s">
        <v>1260</v>
      </c>
      <c r="SQ1" s="441" t="s">
        <v>1262</v>
      </c>
      <c r="SR1" s="441" t="s">
        <v>1264</v>
      </c>
      <c r="SS1" s="441" t="s">
        <v>1266</v>
      </c>
      <c r="ST1" s="441" t="s">
        <v>1268</v>
      </c>
      <c r="SU1" s="440" t="s">
        <v>372</v>
      </c>
      <c r="SV1" s="444" t="s">
        <v>373</v>
      </c>
      <c r="SW1" s="441" t="s">
        <v>374</v>
      </c>
      <c r="SX1" s="441" t="s">
        <v>1270</v>
      </c>
      <c r="SY1" s="441" t="s">
        <v>1272</v>
      </c>
      <c r="SZ1" s="441" t="s">
        <v>1274</v>
      </c>
      <c r="TA1" s="441" t="s">
        <v>1276</v>
      </c>
      <c r="TB1" s="441" t="s">
        <v>1278</v>
      </c>
      <c r="TC1" s="441" t="s">
        <v>375</v>
      </c>
      <c r="TD1" s="441" t="s">
        <v>1280</v>
      </c>
      <c r="TE1" s="441" t="s">
        <v>1282</v>
      </c>
      <c r="TF1" s="441" t="s">
        <v>1284</v>
      </c>
      <c r="TG1" s="441" t="s">
        <v>1286</v>
      </c>
      <c r="TH1" s="441" t="s">
        <v>1288</v>
      </c>
      <c r="TI1" s="441" t="s">
        <v>1290</v>
      </c>
      <c r="TJ1" s="444" t="s">
        <v>376</v>
      </c>
      <c r="TK1" s="441" t="s">
        <v>377</v>
      </c>
      <c r="TL1" s="441" t="s">
        <v>378</v>
      </c>
      <c r="TM1" s="441" t="s">
        <v>1292</v>
      </c>
      <c r="TN1" s="441" t="s">
        <v>1294</v>
      </c>
      <c r="TO1" s="441" t="s">
        <v>1295</v>
      </c>
      <c r="TP1" s="441" t="s">
        <v>1297</v>
      </c>
      <c r="TQ1" s="441" t="s">
        <v>1299</v>
      </c>
      <c r="TR1" s="441" t="s">
        <v>1301</v>
      </c>
      <c r="TS1" s="441" t="s">
        <v>1303</v>
      </c>
      <c r="TT1" s="441" t="s">
        <v>1305</v>
      </c>
      <c r="TU1" s="441" t="s">
        <v>1307</v>
      </c>
      <c r="TV1" s="441" t="s">
        <v>1309</v>
      </c>
      <c r="TW1" s="441" t="s">
        <v>1311</v>
      </c>
      <c r="TX1" s="441" t="s">
        <v>1313</v>
      </c>
      <c r="TY1" s="441" t="s">
        <v>1315</v>
      </c>
      <c r="TZ1" s="441" t="s">
        <v>1317</v>
      </c>
      <c r="UA1" s="441" t="s">
        <v>1319</v>
      </c>
      <c r="UB1" s="441" t="s">
        <v>1321</v>
      </c>
      <c r="UC1" s="440" t="s">
        <v>1323</v>
      </c>
      <c r="UD1" s="441" t="s">
        <v>1325</v>
      </c>
      <c r="UE1" s="441" t="s">
        <v>1327</v>
      </c>
      <c r="UF1" s="441" t="s">
        <v>1329</v>
      </c>
      <c r="UG1" s="441" t="s">
        <v>1331</v>
      </c>
      <c r="UH1" s="441" t="s">
        <v>1333</v>
      </c>
      <c r="UI1" s="442"/>
    </row>
    <row r="2" spans="1:555" s="122" customFormat="1" hidden="1">
      <c r="A2" s="438" t="s">
        <v>1356</v>
      </c>
      <c r="B2" s="438" t="s">
        <v>1358</v>
      </c>
      <c r="C2" s="438" t="s">
        <v>470</v>
      </c>
      <c r="D2" s="438" t="s">
        <v>1357</v>
      </c>
      <c r="E2" s="438" t="s">
        <v>1359</v>
      </c>
      <c r="F2" s="438" t="s">
        <v>471</v>
      </c>
      <c r="G2" s="439" t="s">
        <v>1360</v>
      </c>
      <c r="H2" s="438" t="s">
        <v>1361</v>
      </c>
      <c r="I2" s="438" t="s">
        <v>1362</v>
      </c>
      <c r="J2" s="438" t="s">
        <v>1453</v>
      </c>
      <c r="K2" s="438" t="s">
        <v>1363</v>
      </c>
      <c r="L2" s="438" t="s">
        <v>1364</v>
      </c>
      <c r="M2" s="438" t="s">
        <v>1365</v>
      </c>
      <c r="N2" s="438" t="s">
        <v>1366</v>
      </c>
      <c r="O2" s="438" t="s">
        <v>1367</v>
      </c>
      <c r="P2" s="438" t="s">
        <v>1478</v>
      </c>
      <c r="Q2" s="438" t="s">
        <v>1513</v>
      </c>
      <c r="R2" s="433" t="str">
        <f>+Presupuesto!D11</f>
        <v>Recurrente</v>
      </c>
      <c r="S2" s="433" t="str">
        <f>+Presupuesto!E11</f>
        <v>Programa / Proyecto 2017</v>
      </c>
      <c r="T2" s="438"/>
      <c r="U2" s="438" t="s">
        <v>393</v>
      </c>
      <c r="V2" s="438" t="s">
        <v>411</v>
      </c>
      <c r="W2" s="438" t="s">
        <v>394</v>
      </c>
      <c r="X2" s="438" t="s">
        <v>395</v>
      </c>
      <c r="Y2" s="438" t="s">
        <v>396</v>
      </c>
      <c r="Z2" s="438" t="s">
        <v>397</v>
      </c>
      <c r="AA2" s="438" t="s">
        <v>398</v>
      </c>
      <c r="AB2" s="438" t="s">
        <v>399</v>
      </c>
      <c r="AC2" s="438" t="s">
        <v>400</v>
      </c>
      <c r="AD2" s="438" t="s">
        <v>401</v>
      </c>
      <c r="AE2" s="438" t="s">
        <v>402</v>
      </c>
      <c r="AF2" s="438" t="s">
        <v>403</v>
      </c>
      <c r="AG2" s="438"/>
      <c r="AH2" s="438" t="s">
        <v>419</v>
      </c>
      <c r="AI2" s="438" t="s">
        <v>420</v>
      </c>
      <c r="AJ2" s="438" t="s">
        <v>421</v>
      </c>
      <c r="AK2" s="438" t="s">
        <v>422</v>
      </c>
      <c r="AL2" s="438" t="s">
        <v>423</v>
      </c>
      <c r="AM2" s="438" t="s">
        <v>426</v>
      </c>
      <c r="AN2" s="438" t="s">
        <v>424</v>
      </c>
      <c r="AO2" s="438" t="s">
        <v>425</v>
      </c>
      <c r="AP2" s="438" t="s">
        <v>427</v>
      </c>
      <c r="AQ2" s="438" t="s">
        <v>428</v>
      </c>
      <c r="AR2" s="438" t="s">
        <v>429</v>
      </c>
      <c r="AS2" s="438" t="s">
        <v>430</v>
      </c>
      <c r="AT2" s="438" t="s">
        <v>431</v>
      </c>
      <c r="AU2" s="438" t="s">
        <v>432</v>
      </c>
      <c r="AV2" s="438" t="s">
        <v>433</v>
      </c>
      <c r="AW2" s="438" t="s">
        <v>434</v>
      </c>
      <c r="AX2" s="438" t="s">
        <v>435</v>
      </c>
      <c r="AY2" s="438" t="s">
        <v>436</v>
      </c>
      <c r="AZ2" s="438" t="s">
        <v>437</v>
      </c>
      <c r="BA2" s="438" t="s">
        <v>438</v>
      </c>
      <c r="BB2" s="438" t="s">
        <v>439</v>
      </c>
      <c r="BC2" s="438" t="s">
        <v>440</v>
      </c>
      <c r="BD2" s="438" t="s">
        <v>441</v>
      </c>
      <c r="BE2" s="438" t="s">
        <v>442</v>
      </c>
      <c r="BF2" s="438" t="s">
        <v>443</v>
      </c>
      <c r="BG2" s="438" t="s">
        <v>444</v>
      </c>
      <c r="BH2" s="438" t="s">
        <v>445</v>
      </c>
      <c r="BI2" s="438" t="s">
        <v>446</v>
      </c>
      <c r="BJ2" s="438" t="s">
        <v>447</v>
      </c>
      <c r="BK2" s="438" t="s">
        <v>448</v>
      </c>
      <c r="BL2" s="438" t="s">
        <v>449</v>
      </c>
      <c r="BM2" s="438" t="s">
        <v>450</v>
      </c>
      <c r="BN2" s="438" t="s">
        <v>451</v>
      </c>
      <c r="BO2" s="438" t="s">
        <v>452</v>
      </c>
      <c r="BP2" s="438" t="s">
        <v>453</v>
      </c>
      <c r="BQ2" s="438" t="s">
        <v>454</v>
      </c>
      <c r="BR2" s="438" t="s">
        <v>455</v>
      </c>
      <c r="BS2" s="438" t="s">
        <v>456</v>
      </c>
      <c r="BT2" s="438" t="s">
        <v>457</v>
      </c>
      <c r="BU2" s="438" t="s">
        <v>458</v>
      </c>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c r="CU2" s="438"/>
      <c r="CV2" s="438"/>
      <c r="CW2" s="438"/>
      <c r="CX2" s="438"/>
      <c r="CY2" s="438"/>
      <c r="CZ2" s="438"/>
      <c r="DA2" s="438"/>
      <c r="DB2" s="438"/>
      <c r="DC2" s="438"/>
      <c r="DD2" s="438"/>
      <c r="DE2" s="438"/>
      <c r="DF2" s="438"/>
      <c r="DG2" s="438"/>
      <c r="DH2" s="438"/>
      <c r="DI2" s="438"/>
      <c r="DJ2" s="438"/>
      <c r="DK2" s="438"/>
      <c r="DL2" s="438"/>
      <c r="DM2" s="438"/>
      <c r="DN2" s="438"/>
      <c r="DO2" s="438"/>
      <c r="DP2" s="438"/>
      <c r="DQ2" s="438"/>
      <c r="DR2" s="438"/>
      <c r="DS2" s="438"/>
      <c r="DT2" s="438"/>
      <c r="DU2" s="438"/>
      <c r="DV2" s="438"/>
      <c r="DW2" s="438"/>
      <c r="DX2" s="438"/>
      <c r="DY2" s="438"/>
      <c r="DZ2" s="438"/>
      <c r="EA2" s="438"/>
      <c r="EB2" s="438"/>
      <c r="EC2" s="438"/>
      <c r="ED2" s="438"/>
      <c r="EE2" s="438"/>
      <c r="EF2" s="438"/>
      <c r="EG2" s="438"/>
      <c r="EH2" s="438"/>
      <c r="EI2" s="438"/>
      <c r="EJ2" s="438"/>
      <c r="EK2" s="438"/>
      <c r="EL2" s="438"/>
      <c r="EM2" s="438"/>
      <c r="EN2" s="438"/>
      <c r="EO2" s="438"/>
      <c r="EP2" s="438"/>
      <c r="EQ2" s="438"/>
      <c r="ER2" s="438"/>
      <c r="ES2" s="438"/>
      <c r="ET2" s="438"/>
      <c r="EU2" s="438"/>
      <c r="EV2" s="438"/>
      <c r="EW2" s="438"/>
      <c r="EX2" s="438"/>
      <c r="EY2" s="438"/>
      <c r="EZ2" s="438"/>
      <c r="FA2" s="438"/>
      <c r="FB2" s="438"/>
      <c r="FC2" s="438"/>
      <c r="FD2" s="438"/>
      <c r="FE2" s="438"/>
      <c r="FF2" s="438"/>
      <c r="FG2" s="438"/>
      <c r="FH2" s="438"/>
      <c r="FI2" s="438"/>
      <c r="FJ2" s="438"/>
      <c r="FK2" s="438"/>
      <c r="FL2" s="438"/>
      <c r="FM2" s="438"/>
      <c r="FN2" s="438"/>
      <c r="FO2" s="438"/>
      <c r="FP2" s="438"/>
      <c r="FQ2" s="438"/>
      <c r="FR2" s="438"/>
      <c r="FS2" s="438"/>
      <c r="FT2" s="438"/>
      <c r="FU2" s="438"/>
      <c r="FV2" s="438"/>
      <c r="FW2" s="438"/>
      <c r="FX2" s="438"/>
      <c r="FY2" s="438"/>
      <c r="FZ2" s="438"/>
      <c r="GA2" s="438"/>
      <c r="GB2" s="438"/>
      <c r="GC2" s="438"/>
      <c r="GD2" s="438"/>
      <c r="GE2" s="438"/>
      <c r="GF2" s="438"/>
      <c r="GG2" s="438"/>
      <c r="GH2" s="438"/>
      <c r="GI2" s="438"/>
      <c r="GJ2" s="438"/>
      <c r="GK2" s="438"/>
      <c r="GL2" s="438"/>
      <c r="GM2" s="438"/>
      <c r="GN2" s="438"/>
      <c r="GO2" s="438"/>
      <c r="GP2" s="438"/>
      <c r="GQ2" s="438"/>
      <c r="GR2" s="438"/>
      <c r="GS2" s="438"/>
      <c r="GT2" s="438"/>
      <c r="GU2" s="438"/>
      <c r="GV2" s="438"/>
      <c r="GW2" s="438"/>
      <c r="GX2" s="438"/>
      <c r="GY2" s="438"/>
      <c r="GZ2" s="438"/>
      <c r="HA2" s="438"/>
      <c r="HB2" s="438"/>
      <c r="HC2" s="438"/>
      <c r="HD2" s="438"/>
      <c r="HE2" s="438"/>
      <c r="HF2" s="438"/>
      <c r="HG2" s="438"/>
      <c r="HH2" s="438"/>
      <c r="HI2" s="438"/>
      <c r="HJ2" s="438"/>
      <c r="HK2" s="438"/>
      <c r="HL2" s="438"/>
      <c r="HM2" s="438"/>
      <c r="HN2" s="438"/>
      <c r="HO2" s="438"/>
      <c r="HP2" s="438"/>
      <c r="HQ2" s="438"/>
      <c r="HR2" s="438"/>
      <c r="HS2" s="438"/>
      <c r="HT2" s="438"/>
      <c r="HU2" s="438"/>
      <c r="HV2" s="438"/>
      <c r="HW2" s="438"/>
      <c r="HX2" s="438"/>
      <c r="HY2" s="438"/>
      <c r="HZ2" s="438"/>
      <c r="IA2" s="438"/>
      <c r="IB2" s="438"/>
      <c r="IC2" s="438"/>
      <c r="ID2" s="438"/>
      <c r="IE2" s="438"/>
      <c r="IF2" s="438"/>
      <c r="IG2" s="438"/>
      <c r="IH2" s="438"/>
      <c r="II2" s="438"/>
      <c r="IJ2" s="438"/>
      <c r="IK2" s="438"/>
      <c r="IL2" s="438"/>
      <c r="IM2" s="438"/>
      <c r="IN2" s="438"/>
      <c r="IO2" s="438"/>
      <c r="IP2" s="438"/>
      <c r="IQ2" s="438"/>
      <c r="IR2" s="438"/>
      <c r="IS2" s="438"/>
      <c r="IT2" s="438"/>
      <c r="IU2" s="438"/>
      <c r="IV2" s="438"/>
      <c r="IW2" s="438"/>
      <c r="IX2" s="438"/>
      <c r="IY2" s="438"/>
      <c r="IZ2" s="438"/>
      <c r="JA2" s="438"/>
      <c r="JB2" s="438"/>
      <c r="JC2" s="438"/>
      <c r="JD2" s="438"/>
      <c r="JE2" s="438"/>
      <c r="JF2" s="438"/>
      <c r="JG2" s="438"/>
      <c r="JH2" s="438"/>
      <c r="JI2" s="438"/>
      <c r="JJ2" s="438"/>
      <c r="JK2" s="438"/>
      <c r="JL2" s="438"/>
      <c r="JM2" s="438"/>
      <c r="JN2" s="438"/>
      <c r="JO2" s="438"/>
      <c r="JP2" s="438"/>
      <c r="JQ2" s="438"/>
      <c r="JR2" s="438"/>
      <c r="JS2" s="438"/>
      <c r="JT2" s="438"/>
      <c r="JU2" s="438"/>
      <c r="JV2" s="438"/>
      <c r="JW2" s="438"/>
      <c r="JX2" s="438"/>
      <c r="JY2" s="438"/>
      <c r="JZ2" s="438"/>
      <c r="KA2" s="438"/>
      <c r="KB2" s="438"/>
      <c r="KC2" s="438"/>
      <c r="KD2" s="438"/>
      <c r="KE2" s="438"/>
      <c r="KF2" s="438"/>
      <c r="KG2" s="438"/>
      <c r="KH2" s="438"/>
      <c r="KI2" s="438"/>
      <c r="KJ2" s="438"/>
      <c r="KK2" s="438"/>
      <c r="KL2" s="438"/>
      <c r="KM2" s="438"/>
      <c r="KN2" s="438"/>
      <c r="KO2" s="438"/>
      <c r="KP2" s="438"/>
      <c r="KQ2" s="438"/>
      <c r="KR2" s="438"/>
      <c r="KS2" s="438"/>
      <c r="KT2" s="438"/>
      <c r="KU2" s="438"/>
      <c r="KV2" s="438"/>
      <c r="KW2" s="438"/>
      <c r="KX2" s="438"/>
      <c r="KY2" s="438"/>
      <c r="KZ2" s="438"/>
      <c r="LA2" s="438"/>
      <c r="LB2" s="438"/>
      <c r="LC2" s="438"/>
      <c r="LD2" s="438"/>
      <c r="LE2" s="438"/>
      <c r="LF2" s="438"/>
      <c r="LG2" s="438"/>
      <c r="LH2" s="438"/>
      <c r="LI2" s="438"/>
      <c r="LJ2" s="438"/>
      <c r="LK2" s="438"/>
      <c r="LL2" s="438"/>
      <c r="LM2" s="438"/>
      <c r="LN2" s="438"/>
      <c r="LO2" s="438"/>
      <c r="LP2" s="438"/>
      <c r="LQ2" s="438"/>
      <c r="LR2" s="438"/>
      <c r="LS2" s="438"/>
      <c r="LT2" s="438"/>
      <c r="LU2" s="438"/>
      <c r="LV2" s="438"/>
      <c r="LW2" s="438"/>
      <c r="LX2" s="438"/>
      <c r="LY2" s="438"/>
      <c r="LZ2" s="438"/>
      <c r="MA2" s="438"/>
      <c r="MB2" s="438"/>
      <c r="MC2" s="438"/>
      <c r="MD2" s="438"/>
      <c r="ME2" s="438"/>
      <c r="MF2" s="438"/>
      <c r="MG2" s="438"/>
      <c r="MH2" s="438"/>
      <c r="MI2" s="438"/>
      <c r="MJ2" s="438"/>
      <c r="MK2" s="438"/>
      <c r="ML2" s="438"/>
      <c r="MM2" s="438"/>
      <c r="MN2" s="438"/>
      <c r="MO2" s="438"/>
      <c r="MP2" s="438"/>
      <c r="MQ2" s="438"/>
      <c r="MR2" s="438"/>
      <c r="MS2" s="438"/>
      <c r="MT2" s="438"/>
      <c r="MU2" s="438"/>
      <c r="MV2" s="438"/>
      <c r="MW2" s="438"/>
      <c r="MX2" s="438"/>
      <c r="MY2" s="438"/>
      <c r="MZ2" s="438"/>
      <c r="NA2" s="438"/>
      <c r="NB2" s="438"/>
      <c r="NC2" s="438"/>
      <c r="ND2" s="438"/>
      <c r="NE2" s="438"/>
      <c r="NF2" s="438"/>
      <c r="NG2" s="438"/>
      <c r="NH2" s="438"/>
      <c r="NI2" s="438"/>
      <c r="NJ2" s="438"/>
      <c r="NK2" s="438"/>
      <c r="NL2" s="438"/>
      <c r="NM2" s="438"/>
      <c r="NN2" s="438"/>
      <c r="NO2" s="438"/>
      <c r="NP2" s="438"/>
      <c r="NQ2" s="438"/>
      <c r="NR2" s="438"/>
      <c r="NS2" s="438"/>
      <c r="NT2" s="438"/>
      <c r="NU2" s="438"/>
      <c r="NV2" s="438"/>
      <c r="NW2" s="438"/>
      <c r="NX2" s="438"/>
      <c r="NY2" s="438"/>
      <c r="NZ2" s="438"/>
      <c r="OA2" s="438"/>
      <c r="OB2" s="438"/>
      <c r="OC2" s="438"/>
      <c r="OD2" s="438"/>
      <c r="OE2" s="438"/>
      <c r="OF2" s="438"/>
      <c r="OG2" s="438"/>
      <c r="OH2" s="438"/>
      <c r="OI2" s="438"/>
      <c r="OJ2" s="438"/>
      <c r="OK2" s="438"/>
      <c r="OL2" s="438"/>
      <c r="OM2" s="438"/>
      <c r="ON2" s="438"/>
      <c r="OO2" s="438"/>
      <c r="OP2" s="438"/>
      <c r="OQ2" s="438"/>
      <c r="OR2" s="438"/>
      <c r="OS2" s="438"/>
      <c r="OT2" s="438"/>
      <c r="OU2" s="438"/>
      <c r="OV2" s="438"/>
      <c r="OW2" s="438"/>
      <c r="OX2" s="438"/>
      <c r="OY2" s="438"/>
      <c r="OZ2" s="438"/>
      <c r="PA2" s="438"/>
      <c r="PB2" s="438"/>
      <c r="PC2" s="438"/>
      <c r="PD2" s="438"/>
      <c r="PE2" s="438"/>
      <c r="PF2" s="438"/>
      <c r="PG2" s="438"/>
      <c r="PH2" s="438"/>
      <c r="PI2" s="438"/>
      <c r="PJ2" s="438"/>
      <c r="PK2" s="438"/>
      <c r="PL2" s="438"/>
      <c r="PM2" s="438"/>
      <c r="PN2" s="438"/>
      <c r="PO2" s="438"/>
      <c r="PP2" s="438"/>
      <c r="PQ2" s="438"/>
      <c r="PR2" s="438"/>
      <c r="PS2" s="438"/>
      <c r="PT2" s="438"/>
      <c r="PU2" s="438"/>
      <c r="PV2" s="438"/>
      <c r="PW2" s="438"/>
      <c r="PX2" s="438"/>
      <c r="PY2" s="438"/>
      <c r="PZ2" s="438"/>
      <c r="QA2" s="438"/>
      <c r="QB2" s="438"/>
      <c r="QC2" s="438"/>
      <c r="QD2" s="438"/>
      <c r="QE2" s="438"/>
      <c r="QF2" s="438"/>
      <c r="QG2" s="438"/>
      <c r="QH2" s="438"/>
      <c r="QI2" s="438"/>
      <c r="QJ2" s="438"/>
      <c r="QK2" s="438"/>
      <c r="QL2" s="438"/>
      <c r="QM2" s="438"/>
      <c r="QN2" s="438"/>
      <c r="QO2" s="438"/>
      <c r="QP2" s="438"/>
      <c r="QQ2" s="438"/>
      <c r="QR2" s="438"/>
      <c r="QS2" s="438"/>
      <c r="QT2" s="438"/>
      <c r="QU2" s="438"/>
      <c r="QV2" s="438"/>
      <c r="QW2" s="438"/>
      <c r="QX2" s="438"/>
      <c r="QY2" s="438"/>
      <c r="QZ2" s="438"/>
      <c r="RA2" s="438"/>
      <c r="RB2" s="438"/>
      <c r="RC2" s="438"/>
      <c r="RD2" s="438"/>
      <c r="RE2" s="438"/>
      <c r="RF2" s="438"/>
      <c r="RG2" s="438"/>
      <c r="RH2" s="438"/>
      <c r="RI2" s="438"/>
      <c r="RJ2" s="438"/>
      <c r="RK2" s="438"/>
      <c r="RL2" s="438"/>
      <c r="RM2" s="438"/>
      <c r="RN2" s="438"/>
      <c r="RO2" s="438"/>
      <c r="RP2" s="438"/>
      <c r="RQ2" s="438"/>
      <c r="RR2" s="438"/>
      <c r="RS2" s="438"/>
      <c r="RT2" s="438"/>
      <c r="RU2" s="438"/>
      <c r="RV2" s="438"/>
      <c r="RW2" s="438"/>
      <c r="RX2" s="438"/>
      <c r="RY2" s="438"/>
      <c r="RZ2" s="438"/>
      <c r="SA2" s="438"/>
      <c r="SB2" s="438"/>
      <c r="SC2" s="438"/>
      <c r="SD2" s="438"/>
      <c r="SE2" s="438"/>
      <c r="SF2" s="438"/>
      <c r="SG2" s="438"/>
      <c r="SH2" s="438"/>
      <c r="SI2" s="438"/>
      <c r="SJ2" s="438"/>
      <c r="SK2" s="438"/>
      <c r="SL2" s="438"/>
      <c r="SM2" s="438"/>
      <c r="SN2" s="438"/>
      <c r="SO2" s="438"/>
      <c r="SP2" s="438"/>
      <c r="SQ2" s="438"/>
      <c r="SR2" s="438"/>
      <c r="SS2" s="438"/>
      <c r="ST2" s="438"/>
      <c r="SU2" s="438"/>
      <c r="SV2" s="438"/>
      <c r="SW2" s="438"/>
      <c r="SX2" s="438"/>
      <c r="SY2" s="438"/>
      <c r="SZ2" s="438"/>
      <c r="TA2" s="438"/>
      <c r="TB2" s="438"/>
      <c r="TC2" s="438"/>
      <c r="TD2" s="438"/>
      <c r="TE2" s="438"/>
      <c r="TF2" s="438"/>
      <c r="TG2" s="438"/>
      <c r="TH2" s="438"/>
      <c r="TI2" s="438"/>
      <c r="TJ2" s="438"/>
      <c r="TK2" s="438"/>
      <c r="TL2" s="438"/>
      <c r="TM2" s="438"/>
      <c r="TN2" s="438"/>
      <c r="TO2" s="438"/>
      <c r="TP2" s="438"/>
      <c r="TQ2" s="438"/>
      <c r="TR2" s="438"/>
      <c r="TS2" s="438"/>
      <c r="TT2" s="438"/>
      <c r="TU2" s="438"/>
      <c r="TV2" s="438"/>
      <c r="TW2" s="438"/>
      <c r="TX2" s="438"/>
      <c r="TY2" s="438"/>
      <c r="TZ2" s="438"/>
      <c r="UA2" s="438"/>
      <c r="UB2" s="438"/>
      <c r="UC2" s="438"/>
      <c r="UD2" s="438"/>
      <c r="UE2" s="438"/>
      <c r="UF2" s="438"/>
      <c r="UG2" s="438"/>
      <c r="UH2" s="438"/>
      <c r="UI2" s="438"/>
    </row>
    <row r="3" spans="1:555" s="122" customFormat="1" hidden="1">
      <c r="A3" s="436"/>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7">
        <v>2500</v>
      </c>
      <c r="AI3" s="437">
        <v>1900</v>
      </c>
      <c r="AJ3" s="437">
        <v>1650</v>
      </c>
      <c r="AK3" s="437">
        <v>1580</v>
      </c>
      <c r="AL3" s="437">
        <v>2250</v>
      </c>
      <c r="AM3" s="437">
        <v>1650</v>
      </c>
      <c r="AN3" s="437">
        <v>1400</v>
      </c>
      <c r="AO3" s="437">
        <v>1340</v>
      </c>
      <c r="AP3" s="437">
        <v>2000</v>
      </c>
      <c r="AQ3" s="437">
        <v>1400</v>
      </c>
      <c r="AR3" s="437">
        <v>1150</v>
      </c>
      <c r="AS3" s="437">
        <v>1100</v>
      </c>
      <c r="AT3" s="437">
        <v>1750</v>
      </c>
      <c r="AU3" s="437">
        <v>1150</v>
      </c>
      <c r="AV3" s="437">
        <v>900</v>
      </c>
      <c r="AW3" s="437">
        <v>860</v>
      </c>
      <c r="AX3" s="437">
        <v>1200</v>
      </c>
      <c r="AY3" s="437">
        <v>900</v>
      </c>
      <c r="AZ3" s="437">
        <v>650</v>
      </c>
      <c r="BA3" s="437">
        <v>620</v>
      </c>
      <c r="BB3" s="435">
        <f>+'Cuadro Resumen'!C213</f>
        <v>5759.1495000000004</v>
      </c>
      <c r="BC3" s="435">
        <f>+'Cuadro Resumen'!D213</f>
        <v>5307.4515000000001</v>
      </c>
      <c r="BD3" s="435">
        <f>+'Cuadro Resumen'!E213</f>
        <v>6775.47</v>
      </c>
      <c r="BE3" s="435">
        <f>+'Cuadro Resumen'!F213</f>
        <v>6323.7719999999999</v>
      </c>
      <c r="BF3" s="435">
        <f>+'Cuadro Resumen'!C214</f>
        <v>5081.6025</v>
      </c>
      <c r="BG3" s="435">
        <f>+'Cuadro Resumen'!D214</f>
        <v>4629.9045000000006</v>
      </c>
      <c r="BH3" s="435">
        <f>+'Cuadro Resumen'!E214</f>
        <v>6097.9230000000007</v>
      </c>
      <c r="BI3" s="435">
        <f>+'Cuadro Resumen'!F214</f>
        <v>5646.2250000000004</v>
      </c>
      <c r="BJ3" s="435">
        <f>+'Cuadro Resumen'!C215</f>
        <v>4404.0555000000004</v>
      </c>
      <c r="BK3" s="435">
        <f>+'Cuadro Resumen'!D215</f>
        <v>4065.2820000000002</v>
      </c>
      <c r="BL3" s="435">
        <f>+'Cuadro Resumen'!E215</f>
        <v>5420.3760000000002</v>
      </c>
      <c r="BM3" s="435">
        <f>+'Cuadro Resumen'!F215</f>
        <v>4968.6779999999999</v>
      </c>
      <c r="BN3" s="435">
        <f>+'Cuadro Resumen'!C216</f>
        <v>3726.5085000000004</v>
      </c>
      <c r="BO3" s="435">
        <f>+'Cuadro Resumen'!D216</f>
        <v>3387.7350000000001</v>
      </c>
      <c r="BP3" s="435">
        <f>+'Cuadro Resumen'!E216</f>
        <v>4742.8290000000006</v>
      </c>
      <c r="BQ3" s="435">
        <f>+'Cuadro Resumen'!F216</f>
        <v>4404.0555000000004</v>
      </c>
      <c r="BR3" s="435">
        <f>+'Cuadro Resumen'!C217</f>
        <v>3274.8105</v>
      </c>
      <c r="BS3" s="435">
        <f>+'Cuadro Resumen'!D217</f>
        <v>3048.9615000000003</v>
      </c>
      <c r="BT3" s="435">
        <f>+'Cuadro Resumen'!E217</f>
        <v>4178.2065000000002</v>
      </c>
      <c r="BU3" s="435">
        <f>+'Cuadro Resumen'!F217</f>
        <v>3839.433</v>
      </c>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436"/>
      <c r="IA3" s="436"/>
      <c r="IB3" s="436"/>
      <c r="IC3" s="436"/>
      <c r="ID3" s="436"/>
      <c r="IE3" s="436"/>
      <c r="IF3" s="436"/>
      <c r="IG3" s="436"/>
      <c r="IH3" s="436"/>
      <c r="II3" s="436"/>
      <c r="IJ3" s="436"/>
      <c r="IK3" s="436"/>
      <c r="IL3" s="436"/>
      <c r="IM3" s="436"/>
      <c r="IN3" s="436"/>
      <c r="IO3" s="436"/>
      <c r="IP3" s="436"/>
      <c r="IQ3" s="436"/>
      <c r="IR3" s="436"/>
      <c r="IS3" s="436"/>
      <c r="IT3" s="436"/>
      <c r="IU3" s="436"/>
      <c r="IV3" s="436"/>
      <c r="IW3" s="436"/>
      <c r="IX3" s="436"/>
      <c r="IY3" s="436"/>
      <c r="IZ3" s="436"/>
      <c r="JA3" s="436"/>
      <c r="JB3" s="436"/>
      <c r="JC3" s="436"/>
      <c r="JD3" s="436"/>
      <c r="JE3" s="436"/>
      <c r="JF3" s="436"/>
      <c r="JG3" s="436"/>
      <c r="JH3" s="436"/>
      <c r="JI3" s="436"/>
      <c r="JJ3" s="436"/>
      <c r="JK3" s="436"/>
      <c r="JL3" s="436"/>
      <c r="JM3" s="436"/>
      <c r="JN3" s="436"/>
      <c r="JO3" s="436"/>
      <c r="JP3" s="436"/>
      <c r="JQ3" s="436"/>
      <c r="JR3" s="436"/>
      <c r="JS3" s="436"/>
      <c r="JT3" s="436"/>
      <c r="JU3" s="436"/>
      <c r="JV3" s="436"/>
      <c r="JW3" s="436"/>
      <c r="JX3" s="436"/>
      <c r="JY3" s="436"/>
      <c r="JZ3" s="436"/>
      <c r="KA3" s="436"/>
      <c r="KB3" s="436"/>
      <c r="KC3" s="436"/>
      <c r="KD3" s="436"/>
      <c r="KE3" s="436"/>
      <c r="KF3" s="436"/>
      <c r="KG3" s="436"/>
      <c r="KH3" s="436"/>
      <c r="KI3" s="436"/>
      <c r="KJ3" s="436"/>
      <c r="KK3" s="436"/>
      <c r="KL3" s="436"/>
      <c r="KM3" s="436"/>
      <c r="KN3" s="436"/>
      <c r="KO3" s="436"/>
      <c r="KP3" s="436"/>
      <c r="KQ3" s="436"/>
      <c r="KR3" s="436"/>
      <c r="KS3" s="436"/>
      <c r="KT3" s="436"/>
      <c r="KU3" s="436"/>
      <c r="KV3" s="436"/>
      <c r="KW3" s="436"/>
      <c r="KX3" s="436"/>
      <c r="KY3" s="436"/>
      <c r="KZ3" s="436"/>
      <c r="LA3" s="436"/>
      <c r="LB3" s="436"/>
      <c r="LC3" s="436"/>
      <c r="LD3" s="436"/>
      <c r="LE3" s="436"/>
      <c r="LF3" s="436"/>
      <c r="LG3" s="436"/>
      <c r="LH3" s="436"/>
      <c r="LI3" s="436"/>
      <c r="LJ3" s="436"/>
      <c r="LK3" s="436"/>
      <c r="LL3" s="436"/>
      <c r="LM3" s="436"/>
      <c r="LN3" s="436"/>
      <c r="LO3" s="436"/>
      <c r="LP3" s="436"/>
      <c r="LQ3" s="436"/>
      <c r="LR3" s="436"/>
      <c r="LS3" s="436"/>
      <c r="LT3" s="436"/>
      <c r="LU3" s="436"/>
      <c r="LV3" s="436"/>
      <c r="LW3" s="436"/>
      <c r="LX3" s="436"/>
      <c r="LY3" s="436"/>
      <c r="LZ3" s="436"/>
      <c r="MA3" s="436"/>
      <c r="MB3" s="436"/>
      <c r="MC3" s="436"/>
      <c r="MD3" s="436"/>
      <c r="ME3" s="436"/>
      <c r="MF3" s="436"/>
      <c r="MG3" s="436"/>
      <c r="MH3" s="436"/>
      <c r="MI3" s="436"/>
      <c r="MJ3" s="436"/>
      <c r="MK3" s="436"/>
      <c r="ML3" s="436"/>
      <c r="MM3" s="436"/>
      <c r="MN3" s="436"/>
      <c r="MO3" s="436"/>
      <c r="MP3" s="436"/>
      <c r="MQ3" s="436"/>
      <c r="MR3" s="436"/>
      <c r="MS3" s="436"/>
      <c r="MT3" s="436"/>
      <c r="MU3" s="436"/>
      <c r="MV3" s="436"/>
      <c r="MW3" s="436"/>
      <c r="MX3" s="436"/>
      <c r="MY3" s="436"/>
      <c r="MZ3" s="436"/>
      <c r="NA3" s="436"/>
      <c r="NB3" s="436"/>
      <c r="NC3" s="436"/>
      <c r="ND3" s="436"/>
      <c r="NE3" s="436"/>
      <c r="NF3" s="436"/>
      <c r="NG3" s="436"/>
      <c r="NH3" s="436"/>
      <c r="NI3" s="436"/>
      <c r="NJ3" s="436"/>
      <c r="NK3" s="436"/>
      <c r="NL3" s="436"/>
      <c r="NM3" s="436"/>
      <c r="NN3" s="436"/>
      <c r="NO3" s="436"/>
      <c r="NP3" s="436"/>
      <c r="NQ3" s="436"/>
      <c r="NR3" s="436"/>
      <c r="NS3" s="436"/>
      <c r="NT3" s="436"/>
      <c r="NU3" s="436"/>
      <c r="NV3" s="436"/>
      <c r="NW3" s="436"/>
      <c r="NX3" s="436"/>
      <c r="NY3" s="436"/>
      <c r="NZ3" s="436"/>
      <c r="OA3" s="436"/>
      <c r="OB3" s="436"/>
      <c r="OC3" s="436"/>
      <c r="OD3" s="436"/>
      <c r="OE3" s="436"/>
      <c r="OF3" s="436"/>
      <c r="OG3" s="436"/>
      <c r="OH3" s="436"/>
      <c r="OI3" s="436"/>
      <c r="OJ3" s="436"/>
      <c r="OK3" s="436"/>
      <c r="OL3" s="436"/>
      <c r="OM3" s="436"/>
      <c r="ON3" s="436"/>
      <c r="OO3" s="436"/>
      <c r="OP3" s="436"/>
      <c r="OQ3" s="436"/>
      <c r="OR3" s="436"/>
      <c r="OS3" s="436"/>
      <c r="OT3" s="436"/>
      <c r="OU3" s="436"/>
      <c r="OV3" s="436"/>
      <c r="OW3" s="436"/>
      <c r="OX3" s="436"/>
      <c r="OY3" s="436"/>
      <c r="OZ3" s="436"/>
      <c r="PA3" s="436"/>
      <c r="PB3" s="436"/>
      <c r="PC3" s="436"/>
      <c r="PD3" s="436"/>
      <c r="PE3" s="436"/>
      <c r="PF3" s="436"/>
      <c r="PG3" s="436"/>
      <c r="PH3" s="436"/>
      <c r="PI3" s="436"/>
      <c r="PJ3" s="436"/>
      <c r="PK3" s="436"/>
      <c r="PL3" s="436"/>
      <c r="PM3" s="436"/>
      <c r="PN3" s="436"/>
      <c r="PO3" s="436"/>
      <c r="PP3" s="436"/>
      <c r="PQ3" s="436"/>
      <c r="PR3" s="436"/>
      <c r="PS3" s="436"/>
      <c r="PT3" s="436"/>
      <c r="PU3" s="436"/>
      <c r="PV3" s="436"/>
      <c r="PW3" s="436"/>
      <c r="PX3" s="436"/>
      <c r="PY3" s="436"/>
      <c r="PZ3" s="436"/>
      <c r="QA3" s="436"/>
      <c r="QB3" s="436"/>
      <c r="QC3" s="436"/>
      <c r="QD3" s="436"/>
      <c r="QE3" s="436"/>
      <c r="QF3" s="436"/>
      <c r="QG3" s="436"/>
      <c r="QH3" s="436"/>
      <c r="QI3" s="436"/>
      <c r="QJ3" s="436"/>
      <c r="QK3" s="436"/>
      <c r="QL3" s="436"/>
      <c r="QM3" s="436"/>
      <c r="QN3" s="436"/>
      <c r="QO3" s="436"/>
      <c r="QP3" s="436"/>
      <c r="QQ3" s="436"/>
      <c r="QR3" s="436"/>
      <c r="QS3" s="436"/>
      <c r="QT3" s="436"/>
      <c r="QU3" s="436"/>
      <c r="QV3" s="436"/>
      <c r="QW3" s="436"/>
      <c r="QX3" s="436"/>
      <c r="QY3" s="436"/>
      <c r="QZ3" s="436"/>
      <c r="RA3" s="436"/>
      <c r="RB3" s="436"/>
      <c r="RC3" s="436"/>
      <c r="RD3" s="436"/>
      <c r="RE3" s="436"/>
      <c r="RF3" s="436"/>
      <c r="RG3" s="436"/>
      <c r="RH3" s="436"/>
      <c r="RI3" s="436"/>
      <c r="RJ3" s="436"/>
      <c r="RK3" s="436"/>
      <c r="RL3" s="436"/>
      <c r="RM3" s="436"/>
      <c r="RN3" s="436"/>
      <c r="RO3" s="436"/>
      <c r="RP3" s="436"/>
      <c r="RQ3" s="436"/>
      <c r="RR3" s="436"/>
      <c r="RS3" s="436"/>
      <c r="RT3" s="436"/>
      <c r="RU3" s="436"/>
      <c r="RV3" s="436"/>
      <c r="RW3" s="436"/>
      <c r="RX3" s="436"/>
      <c r="RY3" s="436"/>
      <c r="RZ3" s="436"/>
      <c r="SA3" s="436"/>
      <c r="SB3" s="436"/>
      <c r="SC3" s="436"/>
      <c r="SD3" s="436"/>
      <c r="SE3" s="436"/>
      <c r="SF3" s="436"/>
      <c r="SG3" s="436"/>
      <c r="SH3" s="436"/>
      <c r="SI3" s="436"/>
      <c r="SJ3" s="436"/>
      <c r="SK3" s="436"/>
      <c r="SL3" s="436"/>
      <c r="SM3" s="436"/>
      <c r="SN3" s="436"/>
      <c r="SO3" s="436"/>
      <c r="SP3" s="436"/>
      <c r="SQ3" s="436"/>
      <c r="SR3" s="436"/>
      <c r="SS3" s="436"/>
      <c r="ST3" s="436"/>
      <c r="SU3" s="436"/>
      <c r="SV3" s="436"/>
      <c r="SW3" s="436"/>
      <c r="SX3" s="436"/>
      <c r="SY3" s="436"/>
      <c r="SZ3" s="436"/>
      <c r="TA3" s="436"/>
      <c r="TB3" s="436"/>
      <c r="TC3" s="436"/>
      <c r="TD3" s="436"/>
      <c r="TE3" s="436"/>
      <c r="TF3" s="436"/>
      <c r="TG3" s="436"/>
      <c r="TH3" s="436"/>
      <c r="TI3" s="436"/>
      <c r="TJ3" s="436"/>
      <c r="TK3" s="436"/>
      <c r="TL3" s="436"/>
      <c r="TM3" s="436"/>
      <c r="TN3" s="436"/>
      <c r="TO3" s="436"/>
      <c r="TP3" s="436"/>
      <c r="TQ3" s="436"/>
      <c r="TR3" s="436"/>
      <c r="TS3" s="436"/>
      <c r="TT3" s="436"/>
      <c r="TU3" s="436"/>
      <c r="TV3" s="436"/>
      <c r="TW3" s="436"/>
      <c r="TX3" s="436"/>
      <c r="TY3" s="436"/>
      <c r="TZ3" s="436"/>
      <c r="UA3" s="436"/>
      <c r="UB3" s="436"/>
      <c r="UC3" s="436"/>
      <c r="UD3" s="436"/>
      <c r="UE3" s="436"/>
      <c r="UF3" s="436"/>
      <c r="UG3" s="436"/>
      <c r="UH3" s="436"/>
      <c r="UI3" s="436"/>
    </row>
    <row r="4" spans="1:555" ht="15.75" thickBot="1"/>
    <row r="5" spans="1:555" ht="53.25" thickBot="1">
      <c r="C5" s="87" t="s">
        <v>384</v>
      </c>
      <c r="D5" s="198">
        <f>SUMIF(C:C,$C$54,D:D)</f>
        <v>211059744.5</v>
      </c>
    </row>
    <row r="6" spans="1:555">
      <c r="C6" s="107"/>
      <c r="D6" s="107"/>
      <c r="E6" s="107"/>
      <c r="F6" s="107"/>
      <c r="G6" s="78"/>
      <c r="H6" s="107"/>
      <c r="I6" s="107"/>
    </row>
    <row r="7" spans="1:555" s="437" customFormat="1">
      <c r="C7" s="107"/>
      <c r="D7" s="107"/>
      <c r="E7" s="107"/>
      <c r="F7" s="107"/>
      <c r="G7" s="78"/>
      <c r="H7" s="107"/>
      <c r="I7" s="107"/>
    </row>
    <row r="8" spans="1:555" s="437" customFormat="1">
      <c r="C8" s="107"/>
      <c r="D8" s="107"/>
      <c r="E8" s="107"/>
      <c r="F8" s="107"/>
      <c r="G8" s="78"/>
      <c r="H8" s="107"/>
      <c r="I8" s="107"/>
    </row>
    <row r="9" spans="1:555" s="437" customFormat="1" ht="15.75" thickBot="1">
      <c r="C9" s="107"/>
      <c r="D9" s="107"/>
      <c r="E9" s="107"/>
      <c r="F9" s="107"/>
      <c r="G9" s="78"/>
      <c r="H9" s="107"/>
      <c r="I9" s="107"/>
    </row>
    <row r="10" spans="1:555" ht="15.75" thickBot="1">
      <c r="C10" s="157" t="s">
        <v>53</v>
      </c>
      <c r="D10" s="692">
        <f>SUM(F17:F51)</f>
        <v>3000</v>
      </c>
      <c r="E10" s="107"/>
      <c r="F10" s="107"/>
      <c r="G10" s="78"/>
      <c r="H10" s="107"/>
      <c r="I10" s="107"/>
    </row>
    <row r="11" spans="1:555" s="437" customFormat="1">
      <c r="C11" s="107"/>
      <c r="D11" s="107"/>
      <c r="E11" s="107"/>
      <c r="F11" s="107"/>
      <c r="G11" s="78"/>
      <c r="H11" s="107"/>
      <c r="I11" s="107"/>
    </row>
    <row r="12" spans="1:555" s="437" customFormat="1">
      <c r="C12" s="107"/>
      <c r="D12" s="107"/>
      <c r="E12" s="107"/>
      <c r="F12" s="107"/>
      <c r="G12" s="78"/>
      <c r="H12" s="107"/>
      <c r="I12" s="107"/>
    </row>
    <row r="13" spans="1:555" s="437" customFormat="1" ht="15.75">
      <c r="C13" s="202" t="s">
        <v>391</v>
      </c>
      <c r="D13" s="345" t="s">
        <v>2481</v>
      </c>
      <c r="E13" s="93"/>
      <c r="F13" s="93"/>
      <c r="G13" s="93"/>
      <c r="H13" s="76"/>
      <c r="I13" s="76"/>
      <c r="J13" s="76"/>
      <c r="K13" s="112"/>
    </row>
    <row r="14" spans="1:555" s="437" customFormat="1" ht="18.75">
      <c r="C14" s="209" t="str">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Posgrado'!$E:$F,2,FALSE),IFERROR(VLOOKUP(D13,'[1]17. Gestión TIC'!$E:$F,2,FALSE),IFERROR(VLOOKUP(D13,'[1]16. Desa. del Sistema Educ.Sup.'!$E:$F,2,FALSE),IFERROR(VLOOKUP(D13,'[1]9. Cultura de Inno. Insti...'!$E:$F,2,FALSE),VLOOKUP(D13,'[1]7. Lo Esencial de la Reforma U.'!$E:$F,2,0)))))))))))))))))</f>
        <v>Elaboración de manuales y materiales de apoyo para los cursos TIC</v>
      </c>
      <c r="D14" s="31"/>
      <c r="E14" s="93"/>
      <c r="F14" s="93"/>
      <c r="G14" s="93"/>
      <c r="H14" s="76"/>
      <c r="I14" s="76"/>
      <c r="J14" s="76"/>
      <c r="K14" s="112"/>
    </row>
    <row r="15" spans="1:555" s="437" customFormat="1" ht="15.75" thickBot="1">
      <c r="F15" s="93"/>
      <c r="G15" s="76"/>
      <c r="H15" s="76"/>
      <c r="I15" s="76"/>
    </row>
    <row r="16" spans="1:555" s="437" customFormat="1" ht="30.75" thickBot="1">
      <c r="C16" s="129" t="s">
        <v>44</v>
      </c>
      <c r="D16" s="129" t="s">
        <v>55</v>
      </c>
      <c r="E16" s="136" t="s">
        <v>57</v>
      </c>
      <c r="F16" s="135" t="s">
        <v>27</v>
      </c>
      <c r="G16" s="133" t="s">
        <v>130</v>
      </c>
      <c r="H16" s="136" t="s">
        <v>46</v>
      </c>
      <c r="I16" s="133" t="s">
        <v>131</v>
      </c>
      <c r="J16" s="133" t="s">
        <v>409</v>
      </c>
      <c r="K16" s="133" t="s">
        <v>410</v>
      </c>
    </row>
    <row r="17" spans="3:11" s="437" customFormat="1">
      <c r="C17" s="219" t="s">
        <v>438</v>
      </c>
      <c r="D17" s="220"/>
      <c r="E17" s="218">
        <f>HLOOKUP(C17,$AH$2:$BU$3,2,0)</f>
        <v>620</v>
      </c>
      <c r="F17" s="97">
        <f t="shared" ref="F17:F51" si="0">D17*E17</f>
        <v>0</v>
      </c>
      <c r="G17" s="161"/>
      <c r="H17" s="142"/>
      <c r="I17" s="130" t="e">
        <f>VLOOKUP(H17,[1]Presupuesto!$B$11:$C$565,2,0)</f>
        <v>#N/A</v>
      </c>
      <c r="J17" s="306" t="str">
        <f t="shared" ref="J17:J18" si="1">$J$229</f>
        <v>Gestión Tecnologías de Información y Comunicación</v>
      </c>
      <c r="K17" s="98" t="s">
        <v>393</v>
      </c>
    </row>
    <row r="18" spans="3:11" s="437" customFormat="1">
      <c r="C18" s="684" t="s">
        <v>2579</v>
      </c>
      <c r="D18" s="158">
        <v>1</v>
      </c>
      <c r="E18" s="123">
        <v>3000</v>
      </c>
      <c r="F18" s="690">
        <f t="shared" si="0"/>
        <v>3000</v>
      </c>
      <c r="G18" s="161" t="s">
        <v>128</v>
      </c>
      <c r="H18" s="98" t="s">
        <v>716</v>
      </c>
      <c r="I18" s="98" t="str">
        <f>VLOOKUP(H18,[1]Presupuesto!$B$11:$C$566,2,0)</f>
        <v>SERVICIOS DE IMPRENTA PUBLIC.Y REPRODUCCION</v>
      </c>
      <c r="J18" s="98" t="str">
        <f t="shared" si="1"/>
        <v>Gestión Tecnologías de Información y Comunicación</v>
      </c>
      <c r="K18" s="98" t="s">
        <v>393</v>
      </c>
    </row>
    <row r="19" spans="3:11" s="437" customFormat="1">
      <c r="C19" s="141"/>
      <c r="D19" s="158"/>
      <c r="E19" s="123"/>
      <c r="F19" s="97">
        <f t="shared" si="0"/>
        <v>0</v>
      </c>
      <c r="G19" s="161"/>
      <c r="H19" s="142"/>
      <c r="I19" s="130" t="e">
        <f>VLOOKUP(H19,[1]Presupuesto!$B$11:$C$565,2,0)</f>
        <v>#N/A</v>
      </c>
      <c r="J19" s="98" t="e">
        <f>#REF!</f>
        <v>#REF!</v>
      </c>
      <c r="K19" s="98" t="s">
        <v>393</v>
      </c>
    </row>
    <row r="20" spans="3:11" s="437" customFormat="1">
      <c r="C20" s="141"/>
      <c r="D20" s="158"/>
      <c r="E20" s="123"/>
      <c r="F20" s="97">
        <f t="shared" si="0"/>
        <v>0</v>
      </c>
      <c r="G20" s="161"/>
      <c r="H20" s="142"/>
      <c r="I20" s="130" t="e">
        <f>VLOOKUP(H20,[1]Presupuesto!$B$11:$C$565,2,0)</f>
        <v>#N/A</v>
      </c>
      <c r="J20" s="98" t="e">
        <f>#REF!</f>
        <v>#REF!</v>
      </c>
      <c r="K20" s="98" t="s">
        <v>393</v>
      </c>
    </row>
    <row r="21" spans="3:11" s="437" customFormat="1">
      <c r="C21" s="141"/>
      <c r="D21" s="158"/>
      <c r="E21" s="123"/>
      <c r="F21" s="97">
        <f t="shared" si="0"/>
        <v>0</v>
      </c>
      <c r="G21" s="161"/>
      <c r="H21" s="142"/>
      <c r="I21" s="130" t="e">
        <f>VLOOKUP(H21,[1]Presupuesto!$B$11:$C$565,2,0)</f>
        <v>#N/A</v>
      </c>
      <c r="J21" s="98" t="e">
        <f>#REF!</f>
        <v>#REF!</v>
      </c>
      <c r="K21" s="98" t="s">
        <v>393</v>
      </c>
    </row>
    <row r="22" spans="3:11" s="437" customFormat="1">
      <c r="C22" s="141"/>
      <c r="D22" s="158"/>
      <c r="E22" s="123"/>
      <c r="F22" s="97">
        <f t="shared" si="0"/>
        <v>0</v>
      </c>
      <c r="G22" s="161"/>
      <c r="H22" s="142"/>
      <c r="I22" s="130" t="e">
        <f>VLOOKUP(H22,[1]Presupuesto!$B$11:$C$565,2,0)</f>
        <v>#N/A</v>
      </c>
      <c r="J22" s="98" t="e">
        <f>#REF!</f>
        <v>#REF!</v>
      </c>
      <c r="K22" s="98" t="s">
        <v>393</v>
      </c>
    </row>
    <row r="23" spans="3:11" s="437" customFormat="1">
      <c r="C23" s="141"/>
      <c r="D23" s="158"/>
      <c r="E23" s="123"/>
      <c r="F23" s="97">
        <f t="shared" si="0"/>
        <v>0</v>
      </c>
      <c r="G23" s="161"/>
      <c r="H23" s="142"/>
      <c r="I23" s="130" t="e">
        <f>VLOOKUP(H23,[1]Presupuesto!$B$11:$C$565,2,0)</f>
        <v>#N/A</v>
      </c>
      <c r="J23" s="98" t="e">
        <f>#REF!</f>
        <v>#REF!</v>
      </c>
      <c r="K23" s="98" t="s">
        <v>393</v>
      </c>
    </row>
    <row r="24" spans="3:11" s="437" customFormat="1">
      <c r="C24" s="141"/>
      <c r="D24" s="158"/>
      <c r="E24" s="123"/>
      <c r="F24" s="97">
        <f t="shared" si="0"/>
        <v>0</v>
      </c>
      <c r="G24" s="161"/>
      <c r="H24" s="142"/>
      <c r="I24" s="130" t="e">
        <f>VLOOKUP(H24,[1]Presupuesto!$B$11:$C$565,2,0)</f>
        <v>#N/A</v>
      </c>
      <c r="J24" s="98" t="e">
        <f>#REF!</f>
        <v>#REF!</v>
      </c>
      <c r="K24" s="98" t="s">
        <v>393</v>
      </c>
    </row>
    <row r="25" spans="3:11" s="437" customFormat="1">
      <c r="C25" s="141"/>
      <c r="D25" s="158"/>
      <c r="E25" s="123"/>
      <c r="F25" s="97">
        <f t="shared" si="0"/>
        <v>0</v>
      </c>
      <c r="G25" s="161"/>
      <c r="H25" s="142"/>
      <c r="I25" s="130" t="e">
        <f>VLOOKUP(H25,[1]Presupuesto!$B$11:$C$565,2,0)</f>
        <v>#N/A</v>
      </c>
      <c r="J25" s="98" t="e">
        <f>#REF!</f>
        <v>#REF!</v>
      </c>
      <c r="K25" s="98" t="s">
        <v>393</v>
      </c>
    </row>
    <row r="26" spans="3:11" s="437" customFormat="1">
      <c r="C26" s="141"/>
      <c r="D26" s="158"/>
      <c r="E26" s="123"/>
      <c r="F26" s="97">
        <f t="shared" si="0"/>
        <v>0</v>
      </c>
      <c r="G26" s="161"/>
      <c r="H26" s="142"/>
      <c r="I26" s="130" t="e">
        <f>VLOOKUP(H26,[1]Presupuesto!$B$11:$C$565,2,0)</f>
        <v>#N/A</v>
      </c>
      <c r="J26" s="98" t="e">
        <f>#REF!</f>
        <v>#REF!</v>
      </c>
      <c r="K26" s="98" t="s">
        <v>393</v>
      </c>
    </row>
    <row r="27" spans="3:11" s="437" customFormat="1">
      <c r="C27" s="141"/>
      <c r="D27" s="158"/>
      <c r="E27" s="123"/>
      <c r="F27" s="97">
        <f t="shared" si="0"/>
        <v>0</v>
      </c>
      <c r="G27" s="161"/>
      <c r="H27" s="142"/>
      <c r="I27" s="130" t="e">
        <f>VLOOKUP(H27,[1]Presupuesto!$B$11:$C$565,2,0)</f>
        <v>#N/A</v>
      </c>
      <c r="J27" s="98" t="e">
        <f>#REF!</f>
        <v>#REF!</v>
      </c>
      <c r="K27" s="98" t="s">
        <v>393</v>
      </c>
    </row>
    <row r="28" spans="3:11" s="437" customFormat="1">
      <c r="C28" s="141"/>
      <c r="D28" s="158"/>
      <c r="E28" s="123"/>
      <c r="F28" s="97">
        <f t="shared" si="0"/>
        <v>0</v>
      </c>
      <c r="G28" s="161"/>
      <c r="H28" s="142"/>
      <c r="I28" s="130" t="e">
        <f>VLOOKUP(H28,[1]Presupuesto!$B$11:$C$565,2,0)</f>
        <v>#N/A</v>
      </c>
      <c r="J28" s="98" t="e">
        <f>#REF!</f>
        <v>#REF!</v>
      </c>
      <c r="K28" s="98" t="s">
        <v>393</v>
      </c>
    </row>
    <row r="29" spans="3:11" s="437" customFormat="1">
      <c r="C29" s="141"/>
      <c r="D29" s="158"/>
      <c r="E29" s="123"/>
      <c r="F29" s="97">
        <f t="shared" si="0"/>
        <v>0</v>
      </c>
      <c r="G29" s="161"/>
      <c r="H29" s="142"/>
      <c r="I29" s="130" t="e">
        <f>VLOOKUP(H29,[1]Presupuesto!$B$11:$C$565,2,0)</f>
        <v>#N/A</v>
      </c>
      <c r="J29" s="98" t="e">
        <f>#REF!</f>
        <v>#REF!</v>
      </c>
      <c r="K29" s="98" t="s">
        <v>393</v>
      </c>
    </row>
    <row r="30" spans="3:11" s="437" customFormat="1">
      <c r="C30" s="141"/>
      <c r="D30" s="158"/>
      <c r="E30" s="123"/>
      <c r="F30" s="97">
        <f t="shared" si="0"/>
        <v>0</v>
      </c>
      <c r="G30" s="161"/>
      <c r="H30" s="142"/>
      <c r="I30" s="130" t="e">
        <f>VLOOKUP(H30,[1]Presupuesto!$B$11:$C$565,2,0)</f>
        <v>#N/A</v>
      </c>
      <c r="J30" s="98" t="e">
        <f>#REF!</f>
        <v>#REF!</v>
      </c>
      <c r="K30" s="98" t="s">
        <v>393</v>
      </c>
    </row>
    <row r="31" spans="3:11" s="437" customFormat="1">
      <c r="C31" s="141"/>
      <c r="D31" s="158"/>
      <c r="E31" s="123"/>
      <c r="F31" s="97">
        <f t="shared" si="0"/>
        <v>0</v>
      </c>
      <c r="G31" s="161"/>
      <c r="H31" s="142"/>
      <c r="I31" s="130" t="e">
        <f>VLOOKUP(H31,[1]Presupuesto!$B$11:$C$565,2,0)</f>
        <v>#N/A</v>
      </c>
      <c r="J31" s="98" t="e">
        <f>#REF!</f>
        <v>#REF!</v>
      </c>
      <c r="K31" s="98" t="s">
        <v>393</v>
      </c>
    </row>
    <row r="32" spans="3:11" s="437" customFormat="1">
      <c r="C32" s="141"/>
      <c r="D32" s="158"/>
      <c r="E32" s="123"/>
      <c r="F32" s="97">
        <f t="shared" si="0"/>
        <v>0</v>
      </c>
      <c r="G32" s="161"/>
      <c r="H32" s="142"/>
      <c r="I32" s="130" t="e">
        <f>VLOOKUP(H32,[1]Presupuesto!$B$11:$C$565,2,0)</f>
        <v>#N/A</v>
      </c>
      <c r="J32" s="98" t="e">
        <f>#REF!</f>
        <v>#REF!</v>
      </c>
      <c r="K32" s="98" t="s">
        <v>393</v>
      </c>
    </row>
    <row r="33" spans="3:11" s="437" customFormat="1">
      <c r="C33" s="141"/>
      <c r="D33" s="158"/>
      <c r="E33" s="123"/>
      <c r="F33" s="97">
        <f t="shared" si="0"/>
        <v>0</v>
      </c>
      <c r="G33" s="161"/>
      <c r="H33" s="142"/>
      <c r="I33" s="130" t="e">
        <f>VLOOKUP(H33,[1]Presupuesto!$B$11:$C$565,2,0)</f>
        <v>#N/A</v>
      </c>
      <c r="J33" s="98" t="e">
        <f>#REF!</f>
        <v>#REF!</v>
      </c>
      <c r="K33" s="98" t="s">
        <v>393</v>
      </c>
    </row>
    <row r="34" spans="3:11" s="437" customFormat="1">
      <c r="C34" s="141"/>
      <c r="D34" s="158"/>
      <c r="E34" s="123"/>
      <c r="F34" s="97">
        <f t="shared" si="0"/>
        <v>0</v>
      </c>
      <c r="G34" s="161"/>
      <c r="H34" s="142"/>
      <c r="I34" s="130" t="e">
        <f>VLOOKUP(H34,[1]Presupuesto!$B$11:$C$565,2,0)</f>
        <v>#N/A</v>
      </c>
      <c r="J34" s="98" t="e">
        <f>#REF!</f>
        <v>#REF!</v>
      </c>
      <c r="K34" s="98" t="s">
        <v>393</v>
      </c>
    </row>
    <row r="35" spans="3:11" s="437" customFormat="1">
      <c r="C35" s="141"/>
      <c r="D35" s="158"/>
      <c r="E35" s="123"/>
      <c r="F35" s="97">
        <f t="shared" si="0"/>
        <v>0</v>
      </c>
      <c r="G35" s="161"/>
      <c r="H35" s="142"/>
      <c r="I35" s="130" t="e">
        <f>VLOOKUP(H35,[1]Presupuesto!$B$11:$C$565,2,0)</f>
        <v>#N/A</v>
      </c>
      <c r="J35" s="98" t="e">
        <f>#REF!</f>
        <v>#REF!</v>
      </c>
      <c r="K35" s="98" t="s">
        <v>393</v>
      </c>
    </row>
    <row r="36" spans="3:11" s="437" customFormat="1">
      <c r="C36" s="141"/>
      <c r="D36" s="158"/>
      <c r="E36" s="123"/>
      <c r="F36" s="97">
        <f t="shared" si="0"/>
        <v>0</v>
      </c>
      <c r="G36" s="161"/>
      <c r="H36" s="142"/>
      <c r="I36" s="130" t="e">
        <f>VLOOKUP(H36,[1]Presupuesto!$B$11:$C$565,2,0)</f>
        <v>#N/A</v>
      </c>
      <c r="J36" s="98" t="e">
        <f>#REF!</f>
        <v>#REF!</v>
      </c>
      <c r="K36" s="98" t="s">
        <v>393</v>
      </c>
    </row>
    <row r="37" spans="3:11" s="437" customFormat="1">
      <c r="C37" s="141"/>
      <c r="D37" s="158"/>
      <c r="E37" s="123"/>
      <c r="F37" s="97">
        <f t="shared" si="0"/>
        <v>0</v>
      </c>
      <c r="G37" s="161"/>
      <c r="H37" s="142"/>
      <c r="I37" s="130" t="e">
        <f>VLOOKUP(H37,[1]Presupuesto!$B$11:$C$565,2,0)</f>
        <v>#N/A</v>
      </c>
      <c r="J37" s="98" t="e">
        <f>#REF!</f>
        <v>#REF!</v>
      </c>
      <c r="K37" s="98" t="s">
        <v>393</v>
      </c>
    </row>
    <row r="38" spans="3:11" s="437" customFormat="1">
      <c r="C38" s="141"/>
      <c r="D38" s="158"/>
      <c r="E38" s="123"/>
      <c r="F38" s="97">
        <f t="shared" si="0"/>
        <v>0</v>
      </c>
      <c r="G38" s="161"/>
      <c r="H38" s="142"/>
      <c r="I38" s="130" t="e">
        <f>VLOOKUP(H38,[1]Presupuesto!$B$11:$C$565,2,0)</f>
        <v>#N/A</v>
      </c>
      <c r="J38" s="98" t="e">
        <f>#REF!</f>
        <v>#REF!</v>
      </c>
      <c r="K38" s="98" t="s">
        <v>393</v>
      </c>
    </row>
    <row r="39" spans="3:11" s="437" customFormat="1">
      <c r="C39" s="143"/>
      <c r="D39" s="151"/>
      <c r="E39" s="118"/>
      <c r="F39" s="97">
        <f t="shared" si="0"/>
        <v>0</v>
      </c>
      <c r="G39" s="161"/>
      <c r="H39" s="144"/>
      <c r="I39" s="130" t="e">
        <f>VLOOKUP(H39,[1]Presupuesto!$B$11:$C$565,2,0)</f>
        <v>#N/A</v>
      </c>
      <c r="J39" s="98" t="e">
        <f>#REF!</f>
        <v>#REF!</v>
      </c>
      <c r="K39" s="98" t="s">
        <v>393</v>
      </c>
    </row>
    <row r="40" spans="3:11" s="437" customFormat="1">
      <c r="C40" s="143"/>
      <c r="D40" s="151"/>
      <c r="E40" s="118"/>
      <c r="F40" s="97">
        <f t="shared" si="0"/>
        <v>0</v>
      </c>
      <c r="G40" s="161"/>
      <c r="H40" s="144"/>
      <c r="I40" s="130" t="e">
        <f>VLOOKUP(H40,[1]Presupuesto!$B$11:$C$565,2,0)</f>
        <v>#N/A</v>
      </c>
      <c r="J40" s="98" t="e">
        <f>#REF!</f>
        <v>#REF!</v>
      </c>
      <c r="K40" s="98" t="s">
        <v>393</v>
      </c>
    </row>
    <row r="41" spans="3:11" s="437" customFormat="1">
      <c r="C41" s="143"/>
      <c r="D41" s="151"/>
      <c r="E41" s="118"/>
      <c r="F41" s="97">
        <f t="shared" si="0"/>
        <v>0</v>
      </c>
      <c r="G41" s="161"/>
      <c r="H41" s="144"/>
      <c r="I41" s="130" t="e">
        <f>VLOOKUP(H41,[1]Presupuesto!$B$11:$C$565,2,0)</f>
        <v>#N/A</v>
      </c>
      <c r="J41" s="98" t="e">
        <f>#REF!</f>
        <v>#REF!</v>
      </c>
      <c r="K41" s="98" t="s">
        <v>393</v>
      </c>
    </row>
    <row r="42" spans="3:11" s="437" customFormat="1">
      <c r="C42" s="143"/>
      <c r="D42" s="151"/>
      <c r="E42" s="118"/>
      <c r="F42" s="97">
        <f t="shared" si="0"/>
        <v>0</v>
      </c>
      <c r="G42" s="161"/>
      <c r="H42" s="144"/>
      <c r="I42" s="130" t="e">
        <f>VLOOKUP(H42,[1]Presupuesto!$B$11:$C$565,2,0)</f>
        <v>#N/A</v>
      </c>
      <c r="J42" s="98" t="e">
        <f>#REF!</f>
        <v>#REF!</v>
      </c>
      <c r="K42" s="98" t="s">
        <v>393</v>
      </c>
    </row>
    <row r="43" spans="3:11" s="437" customFormat="1">
      <c r="C43" s="143"/>
      <c r="D43" s="151"/>
      <c r="E43" s="118"/>
      <c r="F43" s="97">
        <f t="shared" si="0"/>
        <v>0</v>
      </c>
      <c r="G43" s="161"/>
      <c r="H43" s="144"/>
      <c r="I43" s="130" t="e">
        <f>VLOOKUP(H43,[1]Presupuesto!$B$11:$C$565,2,0)</f>
        <v>#N/A</v>
      </c>
      <c r="J43" s="98" t="e">
        <f>#REF!</f>
        <v>#REF!</v>
      </c>
      <c r="K43" s="98" t="s">
        <v>393</v>
      </c>
    </row>
    <row r="44" spans="3:11" s="437" customFormat="1">
      <c r="C44" s="143"/>
      <c r="D44" s="151"/>
      <c r="E44" s="118"/>
      <c r="F44" s="97">
        <f t="shared" si="0"/>
        <v>0</v>
      </c>
      <c r="G44" s="161"/>
      <c r="H44" s="144"/>
      <c r="I44" s="130" t="e">
        <f>VLOOKUP(H44,[1]Presupuesto!$B$11:$C$565,2,0)</f>
        <v>#N/A</v>
      </c>
      <c r="J44" s="98" t="e">
        <f>#REF!</f>
        <v>#REF!</v>
      </c>
      <c r="K44" s="98" t="s">
        <v>393</v>
      </c>
    </row>
    <row r="45" spans="3:11" s="437" customFormat="1">
      <c r="C45" s="143"/>
      <c r="D45" s="151"/>
      <c r="E45" s="118"/>
      <c r="F45" s="97">
        <f t="shared" si="0"/>
        <v>0</v>
      </c>
      <c r="G45" s="161"/>
      <c r="H45" s="144"/>
      <c r="I45" s="130" t="e">
        <f>VLOOKUP(H45,[1]Presupuesto!$B$11:$C$565,2,0)</f>
        <v>#N/A</v>
      </c>
      <c r="J45" s="98" t="e">
        <f>#REF!</f>
        <v>#REF!</v>
      </c>
      <c r="K45" s="98" t="s">
        <v>393</v>
      </c>
    </row>
    <row r="46" spans="3:11" s="437" customFormat="1">
      <c r="C46" s="143"/>
      <c r="D46" s="151"/>
      <c r="E46" s="118"/>
      <c r="F46" s="97">
        <f t="shared" si="0"/>
        <v>0</v>
      </c>
      <c r="G46" s="161"/>
      <c r="H46" s="144"/>
      <c r="I46" s="130" t="e">
        <f>VLOOKUP(H46,[1]Presupuesto!$B$11:$C$565,2,0)</f>
        <v>#N/A</v>
      </c>
      <c r="J46" s="98" t="e">
        <f>#REF!</f>
        <v>#REF!</v>
      </c>
      <c r="K46" s="98" t="s">
        <v>393</v>
      </c>
    </row>
    <row r="47" spans="3:11" s="437" customFormat="1">
      <c r="C47" s="145"/>
      <c r="D47" s="151"/>
      <c r="E47" s="118"/>
      <c r="F47" s="97">
        <f t="shared" si="0"/>
        <v>0</v>
      </c>
      <c r="G47" s="161"/>
      <c r="H47" s="146"/>
      <c r="I47" s="130" t="e">
        <f>VLOOKUP(H47,[1]Presupuesto!$B$11:$C$565,2,0)</f>
        <v>#N/A</v>
      </c>
      <c r="J47" s="98" t="e">
        <f>#REF!</f>
        <v>#REF!</v>
      </c>
      <c r="K47" s="98" t="s">
        <v>393</v>
      </c>
    </row>
    <row r="48" spans="3:11" s="437" customFormat="1">
      <c r="C48" s="145"/>
      <c r="D48" s="151"/>
      <c r="E48" s="118"/>
      <c r="F48" s="97">
        <f t="shared" si="0"/>
        <v>0</v>
      </c>
      <c r="G48" s="161"/>
      <c r="H48" s="146"/>
      <c r="I48" s="130" t="e">
        <f>VLOOKUP(H48,[1]Presupuesto!$B$11:$C$565,2,0)</f>
        <v>#N/A</v>
      </c>
      <c r="J48" s="98" t="e">
        <f>#REF!</f>
        <v>#REF!</v>
      </c>
      <c r="K48" s="98" t="s">
        <v>393</v>
      </c>
    </row>
    <row r="49" spans="2:11" s="437" customFormat="1">
      <c r="C49" s="145"/>
      <c r="D49" s="151"/>
      <c r="E49" s="118"/>
      <c r="F49" s="97">
        <f t="shared" si="0"/>
        <v>0</v>
      </c>
      <c r="G49" s="161"/>
      <c r="H49" s="146"/>
      <c r="I49" s="130" t="e">
        <f>VLOOKUP(H49,[1]Presupuesto!$B$11:$C$565,2,0)</f>
        <v>#N/A</v>
      </c>
      <c r="J49" s="98" t="e">
        <f>#REF!</f>
        <v>#REF!</v>
      </c>
      <c r="K49" s="98" t="s">
        <v>393</v>
      </c>
    </row>
    <row r="50" spans="2:11" s="437" customFormat="1">
      <c r="C50" s="145"/>
      <c r="D50" s="151"/>
      <c r="E50" s="118"/>
      <c r="F50" s="97">
        <f t="shared" si="0"/>
        <v>0</v>
      </c>
      <c r="G50" s="161"/>
      <c r="H50" s="146"/>
      <c r="I50" s="130" t="e">
        <f>VLOOKUP(H50,[1]Presupuesto!$B$11:$C$565,2,0)</f>
        <v>#N/A</v>
      </c>
      <c r="J50" s="98" t="e">
        <f>#REF!</f>
        <v>#REF!</v>
      </c>
      <c r="K50" s="98" t="s">
        <v>393</v>
      </c>
    </row>
    <row r="51" spans="2:11" s="437" customFormat="1" ht="15.75" thickBot="1">
      <c r="C51" s="147"/>
      <c r="D51" s="159"/>
      <c r="E51" s="103"/>
      <c r="F51" s="105">
        <f t="shared" si="0"/>
        <v>0</v>
      </c>
      <c r="G51" s="162"/>
      <c r="H51" s="148"/>
      <c r="I51" s="132" t="e">
        <f>VLOOKUP(H51,[1]Presupuesto!$B$11:$C$565,2,0)</f>
        <v>#N/A</v>
      </c>
      <c r="J51" s="106" t="e">
        <f>#REF!</f>
        <v>#REF!</v>
      </c>
      <c r="K51" s="98" t="s">
        <v>393</v>
      </c>
    </row>
    <row r="52" spans="2:11">
      <c r="C52" s="107"/>
      <c r="D52" s="107"/>
      <c r="E52" s="107"/>
      <c r="F52" s="107"/>
      <c r="G52" s="78"/>
      <c r="H52" s="107"/>
      <c r="I52" s="107"/>
    </row>
    <row r="53" spans="2:11" ht="15.75" thickBot="1">
      <c r="C53" s="107"/>
      <c r="D53" s="107"/>
      <c r="E53" s="107"/>
      <c r="F53" s="107"/>
      <c r="G53" s="78"/>
      <c r="H53" s="107"/>
      <c r="I53" s="107"/>
      <c r="K53" s="176"/>
    </row>
    <row r="54" spans="2:11" ht="15.75" thickBot="1">
      <c r="C54" s="157" t="s">
        <v>53</v>
      </c>
      <c r="D54" s="349">
        <f>SUM(F61:F95)</f>
        <v>224000</v>
      </c>
      <c r="F54" s="70"/>
      <c r="G54" s="79"/>
      <c r="H54" s="70"/>
      <c r="I54" s="70"/>
    </row>
    <row r="55" spans="2:11">
      <c r="B55" s="93"/>
      <c r="C55" s="70"/>
      <c r="D55" s="31"/>
      <c r="E55" s="93"/>
      <c r="F55" s="93"/>
      <c r="G55" s="93"/>
      <c r="H55" s="76"/>
      <c r="I55" s="76"/>
      <c r="J55" s="76"/>
      <c r="K55" s="112"/>
    </row>
    <row r="56" spans="2:11">
      <c r="B56" s="93"/>
      <c r="C56" s="70"/>
      <c r="D56" s="31"/>
      <c r="E56" s="93"/>
      <c r="F56" s="93"/>
      <c r="G56" s="93"/>
      <c r="H56" s="76"/>
      <c r="I56" s="76"/>
      <c r="J56" s="76"/>
      <c r="K56" s="112"/>
    </row>
    <row r="57" spans="2:11" ht="15.75">
      <c r="B57" s="93"/>
      <c r="C57" s="202" t="s">
        <v>391</v>
      </c>
      <c r="D57" s="345" t="s">
        <v>2482</v>
      </c>
      <c r="E57" s="93"/>
      <c r="F57" s="93"/>
      <c r="G57" s="93"/>
      <c r="H57" s="76"/>
      <c r="I57" s="76"/>
      <c r="J57" s="76"/>
      <c r="K57" s="112"/>
    </row>
    <row r="58" spans="2:11" ht="18.75">
      <c r="B58" s="93"/>
      <c r="C58" s="209" t="str">
        <f>IFERROR(VLOOKUP(D57,'[1]1. Desarrollo e Innov. Curricu.'!$E:$F,2,FALSE),IFERROR(VLOOKUP(D57,'[1]2. Investigación Científica'!$E:$F,2,FALSE),IFERROR(VLOOKUP(D57,'[1]3. Vinculación Univ. Sociedad'!$E:$F,2,FALSE),IFERROR(VLOOKUP(D57,'[1]4. Docencia y Profesorado Univ.'!$E:$F,2,FALSE),IFERROR(VLOOKUP(D57,'[1]5. Estudiantes y Graduados'!$E:$F,2,FALSE),IFERROR(VLOOKUP(D57,'[1]11. Gestion Administrativa'!$E:$F,2,FALSE),IFERROR(VLOOKUP(D57,'[1]13. Gestión Académica'!$E:$F,2,FALSE),IFERROR(VLOOKUP(D57,'[1]8. Asegura. de la Calid. y M'!$E:$F,2,FALSE),IFERROR(VLOOKUP(D57,'[1]6. Gestión del Conocimiento'!$E:$F,2,FALSE),IFERROR(VLOOKUP(D57,'[1]15. Gobernabilidad y Proceso...'!$E:$F,2,FALSE),IFERROR(VLOOKUP(D57,'[1]12. Gestión del Talento Humano'!$E:$F,2,FALSE),IFERROR(VLOOKUP(D57,'[1]14. Internacional... de la E.S.'!$E:$F,2,FALSE),IFERROR(VLOOKUP(D57,'[1]10. Posgrado'!$E:$F,2,FALSE),IFERROR(VLOOKUP(D57,'[1]17. Gestión TIC'!$E:$F,2,FALSE),IFERROR(VLOOKUP(D57,'[1]16. Desa. del Sistema Educ.Sup.'!$E:$F,2,FALSE),IFERROR(VLOOKUP(D57,'[1]9. Cultura de Inno. Insti...'!$E:$F,2,FALSE),VLOOKUP(D57,'[1]7. Lo Esencial de la Reforma U.'!$E:$F,2,0)))))))))))))))))</f>
        <v>Difusión de oferta de educación continua en las diferentes áreas de las TIC para la comunidad universitaria.</v>
      </c>
      <c r="D58" s="31"/>
      <c r="E58" s="93"/>
      <c r="F58" s="93"/>
      <c r="G58" s="93"/>
      <c r="H58" s="76"/>
      <c r="I58" s="76"/>
      <c r="J58" s="76"/>
      <c r="K58" s="112"/>
    </row>
    <row r="59" spans="2:11" ht="15.75" thickBot="1">
      <c r="C59" s="437"/>
      <c r="D59" s="437"/>
      <c r="E59" s="437"/>
      <c r="F59" s="93"/>
      <c r="G59" s="76"/>
      <c r="H59" s="76"/>
      <c r="I59" s="76"/>
      <c r="J59" s="437"/>
      <c r="K59" s="437"/>
    </row>
    <row r="60" spans="2:11" ht="30.75" thickBot="1">
      <c r="C60" s="129" t="s">
        <v>44</v>
      </c>
      <c r="D60" s="129" t="s">
        <v>55</v>
      </c>
      <c r="E60" s="136" t="s">
        <v>57</v>
      </c>
      <c r="F60" s="135" t="s">
        <v>27</v>
      </c>
      <c r="G60" s="133" t="s">
        <v>130</v>
      </c>
      <c r="H60" s="136" t="s">
        <v>46</v>
      </c>
      <c r="I60" s="133" t="s">
        <v>131</v>
      </c>
      <c r="J60" s="133" t="s">
        <v>409</v>
      </c>
      <c r="K60" s="133" t="s">
        <v>410</v>
      </c>
    </row>
    <row r="61" spans="2:11">
      <c r="C61" s="219" t="s">
        <v>453</v>
      </c>
      <c r="D61" s="220"/>
      <c r="E61" s="218">
        <f>HLOOKUP(C61,$AH$2:$BU$3,2,0)</f>
        <v>4742.8290000000006</v>
      </c>
      <c r="F61" s="97">
        <f t="shared" ref="F61:F95" si="2">D61*E61</f>
        <v>0</v>
      </c>
      <c r="G61" s="161"/>
      <c r="H61" s="142"/>
      <c r="I61" s="130" t="e">
        <f>VLOOKUP(H61,[1]Presupuesto!$B$11:$C$565,2,0)</f>
        <v>#N/A</v>
      </c>
      <c r="J61" s="217" t="s">
        <v>1513</v>
      </c>
      <c r="K61" s="98" t="s">
        <v>393</v>
      </c>
    </row>
    <row r="62" spans="2:11" ht="45">
      <c r="C62" s="684" t="s">
        <v>2574</v>
      </c>
      <c r="D62" s="158">
        <v>28</v>
      </c>
      <c r="E62" s="123">
        <v>8000</v>
      </c>
      <c r="F62" s="697">
        <f>+D62*E62</f>
        <v>224000</v>
      </c>
      <c r="G62" s="161" t="s">
        <v>1683</v>
      </c>
      <c r="H62" s="98" t="s">
        <v>716</v>
      </c>
      <c r="I62" s="98" t="str">
        <f>VLOOKUP(H62,[1]Presupuesto!$B$11:$C$566,2,0)</f>
        <v>SERVICIOS DE IMPRENTA PUBLIC.Y REPRODUCCION</v>
      </c>
      <c r="J62" s="98" t="str">
        <f t="shared" ref="J62:J95" si="3">$J$61</f>
        <v>Gestión Tecnologías de Información y Comunicación</v>
      </c>
      <c r="K62" s="98" t="s">
        <v>393</v>
      </c>
    </row>
    <row r="63" spans="2:11">
      <c r="C63" s="684"/>
      <c r="D63" s="158"/>
      <c r="E63" s="123"/>
      <c r="F63" s="697"/>
      <c r="G63" s="161"/>
      <c r="H63" s="142"/>
      <c r="I63" s="130"/>
      <c r="J63" s="98"/>
      <c r="K63" s="98" t="s">
        <v>393</v>
      </c>
    </row>
    <row r="64" spans="2:11">
      <c r="C64" s="141"/>
      <c r="D64" s="158"/>
      <c r="E64" s="123"/>
      <c r="F64" s="97">
        <f t="shared" ref="F64:F68" si="4">D64*E64</f>
        <v>0</v>
      </c>
      <c r="G64" s="161"/>
      <c r="H64" s="142"/>
      <c r="I64" s="130" t="e">
        <f>VLOOKUP(H64,[1]Presupuesto!$B$11:$C$565,2,0)</f>
        <v>#N/A</v>
      </c>
      <c r="J64" s="98" t="str">
        <f t="shared" si="3"/>
        <v>Gestión Tecnologías de Información y Comunicación</v>
      </c>
      <c r="K64" s="98" t="s">
        <v>393</v>
      </c>
    </row>
    <row r="65" spans="3:11">
      <c r="C65" s="141"/>
      <c r="D65" s="158"/>
      <c r="E65" s="123"/>
      <c r="F65" s="97">
        <f t="shared" si="4"/>
        <v>0</v>
      </c>
      <c r="G65" s="161"/>
      <c r="H65" s="142"/>
      <c r="I65" s="130" t="e">
        <f>VLOOKUP(H65,[1]Presupuesto!$B$11:$C$565,2,0)</f>
        <v>#N/A</v>
      </c>
      <c r="J65" s="98" t="str">
        <f t="shared" si="3"/>
        <v>Gestión Tecnologías de Información y Comunicación</v>
      </c>
      <c r="K65" s="98" t="s">
        <v>393</v>
      </c>
    </row>
    <row r="66" spans="3:11">
      <c r="C66" s="141"/>
      <c r="D66" s="158"/>
      <c r="E66" s="123"/>
      <c r="F66" s="97">
        <f t="shared" si="4"/>
        <v>0</v>
      </c>
      <c r="G66" s="161"/>
      <c r="H66" s="142"/>
      <c r="I66" s="130" t="e">
        <f>VLOOKUP(H66,[1]Presupuesto!$B$11:$C$565,2,0)</f>
        <v>#N/A</v>
      </c>
      <c r="J66" s="98" t="str">
        <f t="shared" si="3"/>
        <v>Gestión Tecnologías de Información y Comunicación</v>
      </c>
      <c r="K66" s="98" t="s">
        <v>393</v>
      </c>
    </row>
    <row r="67" spans="3:11">
      <c r="C67" s="141"/>
      <c r="D67" s="158"/>
      <c r="E67" s="123"/>
      <c r="F67" s="97">
        <f t="shared" si="4"/>
        <v>0</v>
      </c>
      <c r="G67" s="161"/>
      <c r="H67" s="142"/>
      <c r="I67" s="130" t="e">
        <f>VLOOKUP(H67,[1]Presupuesto!$B$11:$C$565,2,0)</f>
        <v>#N/A</v>
      </c>
      <c r="J67" s="98" t="str">
        <f t="shared" si="3"/>
        <v>Gestión Tecnologías de Información y Comunicación</v>
      </c>
      <c r="K67" s="98" t="s">
        <v>393</v>
      </c>
    </row>
    <row r="68" spans="3:11">
      <c r="C68" s="141"/>
      <c r="D68" s="158"/>
      <c r="E68" s="123"/>
      <c r="F68" s="97">
        <f t="shared" si="4"/>
        <v>0</v>
      </c>
      <c r="G68" s="161"/>
      <c r="H68" s="142"/>
      <c r="I68" s="130" t="e">
        <f>VLOOKUP(H68,[1]Presupuesto!$B$11:$C$565,2,0)</f>
        <v>#N/A</v>
      </c>
      <c r="J68" s="98" t="str">
        <f t="shared" si="3"/>
        <v>Gestión Tecnologías de Información y Comunicación</v>
      </c>
      <c r="K68" s="98" t="s">
        <v>393</v>
      </c>
    </row>
    <row r="69" spans="3:11">
      <c r="C69" s="141"/>
      <c r="D69" s="158"/>
      <c r="E69" s="123"/>
      <c r="F69" s="97">
        <f t="shared" si="2"/>
        <v>0</v>
      </c>
      <c r="G69" s="161"/>
      <c r="H69" s="142"/>
      <c r="I69" s="130" t="e">
        <f>VLOOKUP(H69,[1]Presupuesto!$B$11:$C$565,2,0)</f>
        <v>#N/A</v>
      </c>
      <c r="J69" s="98" t="str">
        <f t="shared" si="3"/>
        <v>Gestión Tecnologías de Información y Comunicación</v>
      </c>
      <c r="K69" s="98" t="s">
        <v>393</v>
      </c>
    </row>
    <row r="70" spans="3:11">
      <c r="C70" s="141"/>
      <c r="D70" s="158"/>
      <c r="E70" s="123"/>
      <c r="F70" s="97">
        <f t="shared" si="2"/>
        <v>0</v>
      </c>
      <c r="G70" s="161"/>
      <c r="H70" s="142"/>
      <c r="I70" s="130" t="e">
        <f>VLOOKUP(H70,[1]Presupuesto!$B$11:$C$565,2,0)</f>
        <v>#N/A</v>
      </c>
      <c r="J70" s="98" t="str">
        <f t="shared" si="3"/>
        <v>Gestión Tecnologías de Información y Comunicación</v>
      </c>
      <c r="K70" s="98" t="s">
        <v>393</v>
      </c>
    </row>
    <row r="71" spans="3:11">
      <c r="C71" s="141"/>
      <c r="D71" s="158"/>
      <c r="E71" s="123"/>
      <c r="F71" s="97">
        <f t="shared" si="2"/>
        <v>0</v>
      </c>
      <c r="G71" s="161"/>
      <c r="H71" s="142"/>
      <c r="I71" s="130" t="e">
        <f>VLOOKUP(H71,[1]Presupuesto!$B$11:$C$565,2,0)</f>
        <v>#N/A</v>
      </c>
      <c r="J71" s="98" t="str">
        <f t="shared" si="3"/>
        <v>Gestión Tecnologías de Información y Comunicación</v>
      </c>
      <c r="K71" s="98" t="s">
        <v>393</v>
      </c>
    </row>
    <row r="72" spans="3:11">
      <c r="C72" s="141"/>
      <c r="D72" s="158"/>
      <c r="E72" s="123"/>
      <c r="F72" s="97">
        <f t="shared" si="2"/>
        <v>0</v>
      </c>
      <c r="G72" s="161"/>
      <c r="H72" s="142"/>
      <c r="I72" s="130" t="e">
        <f>VLOOKUP(H72,[1]Presupuesto!$B$11:$C$565,2,0)</f>
        <v>#N/A</v>
      </c>
      <c r="J72" s="98" t="str">
        <f t="shared" si="3"/>
        <v>Gestión Tecnologías de Información y Comunicación</v>
      </c>
      <c r="K72" s="98" t="s">
        <v>393</v>
      </c>
    </row>
    <row r="73" spans="3:11">
      <c r="C73" s="141"/>
      <c r="D73" s="158"/>
      <c r="E73" s="123"/>
      <c r="F73" s="97">
        <f t="shared" si="2"/>
        <v>0</v>
      </c>
      <c r="G73" s="161"/>
      <c r="H73" s="142"/>
      <c r="I73" s="130" t="e">
        <f>VLOOKUP(H73,[1]Presupuesto!$B$11:$C$565,2,0)</f>
        <v>#N/A</v>
      </c>
      <c r="J73" s="98" t="str">
        <f t="shared" si="3"/>
        <v>Gestión Tecnologías de Información y Comunicación</v>
      </c>
      <c r="K73" s="98" t="s">
        <v>393</v>
      </c>
    </row>
    <row r="74" spans="3:11">
      <c r="C74" s="141"/>
      <c r="D74" s="158"/>
      <c r="E74" s="123"/>
      <c r="F74" s="97">
        <f t="shared" si="2"/>
        <v>0</v>
      </c>
      <c r="G74" s="161"/>
      <c r="H74" s="142"/>
      <c r="I74" s="130" t="e">
        <f>VLOOKUP(H74,[1]Presupuesto!$B$11:$C$565,2,0)</f>
        <v>#N/A</v>
      </c>
      <c r="J74" s="98" t="str">
        <f t="shared" si="3"/>
        <v>Gestión Tecnologías de Información y Comunicación</v>
      </c>
      <c r="K74" s="98" t="s">
        <v>393</v>
      </c>
    </row>
    <row r="75" spans="3:11">
      <c r="C75" s="141"/>
      <c r="D75" s="158"/>
      <c r="E75" s="123"/>
      <c r="F75" s="97">
        <f t="shared" si="2"/>
        <v>0</v>
      </c>
      <c r="G75" s="161"/>
      <c r="H75" s="142"/>
      <c r="I75" s="130" t="e">
        <f>VLOOKUP(H75,[1]Presupuesto!$B$11:$C$565,2,0)</f>
        <v>#N/A</v>
      </c>
      <c r="J75" s="98" t="str">
        <f t="shared" si="3"/>
        <v>Gestión Tecnologías de Información y Comunicación</v>
      </c>
      <c r="K75" s="98" t="s">
        <v>393</v>
      </c>
    </row>
    <row r="76" spans="3:11">
      <c r="C76" s="141"/>
      <c r="D76" s="158"/>
      <c r="E76" s="123"/>
      <c r="F76" s="97">
        <f t="shared" si="2"/>
        <v>0</v>
      </c>
      <c r="G76" s="161"/>
      <c r="H76" s="142"/>
      <c r="I76" s="130" t="e">
        <f>VLOOKUP(H76,[1]Presupuesto!$B$11:$C$565,2,0)</f>
        <v>#N/A</v>
      </c>
      <c r="J76" s="98" t="str">
        <f t="shared" si="3"/>
        <v>Gestión Tecnologías de Información y Comunicación</v>
      </c>
      <c r="K76" s="98" t="s">
        <v>393</v>
      </c>
    </row>
    <row r="77" spans="3:11">
      <c r="C77" s="141"/>
      <c r="D77" s="158"/>
      <c r="E77" s="123"/>
      <c r="F77" s="97">
        <f t="shared" si="2"/>
        <v>0</v>
      </c>
      <c r="G77" s="161"/>
      <c r="H77" s="142"/>
      <c r="I77" s="130" t="e">
        <f>VLOOKUP(H77,[1]Presupuesto!$B$11:$C$565,2,0)</f>
        <v>#N/A</v>
      </c>
      <c r="J77" s="98" t="str">
        <f t="shared" si="3"/>
        <v>Gestión Tecnologías de Información y Comunicación</v>
      </c>
      <c r="K77" s="98" t="s">
        <v>393</v>
      </c>
    </row>
    <row r="78" spans="3:11">
      <c r="C78" s="141"/>
      <c r="D78" s="158"/>
      <c r="E78" s="123"/>
      <c r="F78" s="97">
        <f t="shared" si="2"/>
        <v>0</v>
      </c>
      <c r="G78" s="161"/>
      <c r="H78" s="142"/>
      <c r="I78" s="130" t="e">
        <f>VLOOKUP(H78,[1]Presupuesto!$B$11:$C$565,2,0)</f>
        <v>#N/A</v>
      </c>
      <c r="J78" s="98" t="str">
        <f t="shared" si="3"/>
        <v>Gestión Tecnologías de Información y Comunicación</v>
      </c>
      <c r="K78" s="98" t="s">
        <v>393</v>
      </c>
    </row>
    <row r="79" spans="3:11">
      <c r="C79" s="141"/>
      <c r="D79" s="158"/>
      <c r="E79" s="123"/>
      <c r="F79" s="97">
        <f t="shared" si="2"/>
        <v>0</v>
      </c>
      <c r="G79" s="161"/>
      <c r="H79" s="142"/>
      <c r="I79" s="130" t="e">
        <f>VLOOKUP(H79,[1]Presupuesto!$B$11:$C$565,2,0)</f>
        <v>#N/A</v>
      </c>
      <c r="J79" s="98" t="str">
        <f t="shared" si="3"/>
        <v>Gestión Tecnologías de Información y Comunicación</v>
      </c>
      <c r="K79" s="98" t="s">
        <v>393</v>
      </c>
    </row>
    <row r="80" spans="3:11">
      <c r="C80" s="141"/>
      <c r="D80" s="158"/>
      <c r="E80" s="123"/>
      <c r="F80" s="97">
        <f t="shared" si="2"/>
        <v>0</v>
      </c>
      <c r="G80" s="161"/>
      <c r="H80" s="142"/>
      <c r="I80" s="130" t="e">
        <f>VLOOKUP(H80,[1]Presupuesto!$B$11:$C$565,2,0)</f>
        <v>#N/A</v>
      </c>
      <c r="J80" s="98" t="str">
        <f t="shared" si="3"/>
        <v>Gestión Tecnologías de Información y Comunicación</v>
      </c>
      <c r="K80" s="98" t="s">
        <v>393</v>
      </c>
    </row>
    <row r="81" spans="3:11">
      <c r="C81" s="141"/>
      <c r="D81" s="158"/>
      <c r="E81" s="123"/>
      <c r="F81" s="97">
        <f t="shared" si="2"/>
        <v>0</v>
      </c>
      <c r="G81" s="161"/>
      <c r="H81" s="142"/>
      <c r="I81" s="130" t="e">
        <f>VLOOKUP(H81,[1]Presupuesto!$B$11:$C$565,2,0)</f>
        <v>#N/A</v>
      </c>
      <c r="J81" s="98" t="str">
        <f t="shared" si="3"/>
        <v>Gestión Tecnologías de Información y Comunicación</v>
      </c>
      <c r="K81" s="98" t="s">
        <v>393</v>
      </c>
    </row>
    <row r="82" spans="3:11">
      <c r="C82" s="141"/>
      <c r="D82" s="158"/>
      <c r="E82" s="123"/>
      <c r="F82" s="97">
        <f t="shared" si="2"/>
        <v>0</v>
      </c>
      <c r="G82" s="161"/>
      <c r="H82" s="142"/>
      <c r="I82" s="130" t="e">
        <f>VLOOKUP(H82,[1]Presupuesto!$B$11:$C$565,2,0)</f>
        <v>#N/A</v>
      </c>
      <c r="J82" s="98" t="str">
        <f t="shared" si="3"/>
        <v>Gestión Tecnologías de Información y Comunicación</v>
      </c>
      <c r="K82" s="98" t="s">
        <v>393</v>
      </c>
    </row>
    <row r="83" spans="3:11">
      <c r="C83" s="143"/>
      <c r="D83" s="151"/>
      <c r="E83" s="118"/>
      <c r="F83" s="97">
        <f t="shared" si="2"/>
        <v>0</v>
      </c>
      <c r="G83" s="161"/>
      <c r="H83" s="144"/>
      <c r="I83" s="130" t="e">
        <f>VLOOKUP(H83,[1]Presupuesto!$B$11:$C$565,2,0)</f>
        <v>#N/A</v>
      </c>
      <c r="J83" s="98" t="str">
        <f t="shared" si="3"/>
        <v>Gestión Tecnologías de Información y Comunicación</v>
      </c>
      <c r="K83" s="98" t="s">
        <v>393</v>
      </c>
    </row>
    <row r="84" spans="3:11">
      <c r="C84" s="143"/>
      <c r="D84" s="151"/>
      <c r="E84" s="118"/>
      <c r="F84" s="97">
        <f t="shared" si="2"/>
        <v>0</v>
      </c>
      <c r="G84" s="161"/>
      <c r="H84" s="144"/>
      <c r="I84" s="130" t="e">
        <f>VLOOKUP(H84,[1]Presupuesto!$B$11:$C$565,2,0)</f>
        <v>#N/A</v>
      </c>
      <c r="J84" s="98" t="str">
        <f t="shared" si="3"/>
        <v>Gestión Tecnologías de Información y Comunicación</v>
      </c>
      <c r="K84" s="98" t="s">
        <v>393</v>
      </c>
    </row>
    <row r="85" spans="3:11">
      <c r="C85" s="143"/>
      <c r="D85" s="151"/>
      <c r="E85" s="118"/>
      <c r="F85" s="97">
        <f t="shared" si="2"/>
        <v>0</v>
      </c>
      <c r="G85" s="161"/>
      <c r="H85" s="144"/>
      <c r="I85" s="130" t="e">
        <f>VLOOKUP(H85,[1]Presupuesto!$B$11:$C$565,2,0)</f>
        <v>#N/A</v>
      </c>
      <c r="J85" s="98" t="str">
        <f t="shared" si="3"/>
        <v>Gestión Tecnologías de Información y Comunicación</v>
      </c>
      <c r="K85" s="98" t="s">
        <v>393</v>
      </c>
    </row>
    <row r="86" spans="3:11">
      <c r="C86" s="143"/>
      <c r="D86" s="151"/>
      <c r="E86" s="118"/>
      <c r="F86" s="97">
        <f t="shared" si="2"/>
        <v>0</v>
      </c>
      <c r="G86" s="161"/>
      <c r="H86" s="144"/>
      <c r="I86" s="130" t="e">
        <f>VLOOKUP(H86,[1]Presupuesto!$B$11:$C$565,2,0)</f>
        <v>#N/A</v>
      </c>
      <c r="J86" s="98" t="str">
        <f t="shared" si="3"/>
        <v>Gestión Tecnologías de Información y Comunicación</v>
      </c>
      <c r="K86" s="98" t="s">
        <v>393</v>
      </c>
    </row>
    <row r="87" spans="3:11">
      <c r="C87" s="143"/>
      <c r="D87" s="151"/>
      <c r="E87" s="118"/>
      <c r="F87" s="97">
        <f t="shared" si="2"/>
        <v>0</v>
      </c>
      <c r="G87" s="161"/>
      <c r="H87" s="144"/>
      <c r="I87" s="130" t="e">
        <f>VLOOKUP(H87,[1]Presupuesto!$B$11:$C$565,2,0)</f>
        <v>#N/A</v>
      </c>
      <c r="J87" s="98" t="str">
        <f t="shared" si="3"/>
        <v>Gestión Tecnologías de Información y Comunicación</v>
      </c>
      <c r="K87" s="98" t="s">
        <v>393</v>
      </c>
    </row>
    <row r="88" spans="3:11">
      <c r="C88" s="143"/>
      <c r="D88" s="151"/>
      <c r="E88" s="118"/>
      <c r="F88" s="97">
        <f t="shared" si="2"/>
        <v>0</v>
      </c>
      <c r="G88" s="161"/>
      <c r="H88" s="144"/>
      <c r="I88" s="130" t="e">
        <f>VLOOKUP(H88,[1]Presupuesto!$B$11:$C$565,2,0)</f>
        <v>#N/A</v>
      </c>
      <c r="J88" s="98" t="str">
        <f t="shared" si="3"/>
        <v>Gestión Tecnologías de Información y Comunicación</v>
      </c>
      <c r="K88" s="98" t="s">
        <v>393</v>
      </c>
    </row>
    <row r="89" spans="3:11">
      <c r="C89" s="143"/>
      <c r="D89" s="151"/>
      <c r="E89" s="118"/>
      <c r="F89" s="97">
        <f t="shared" si="2"/>
        <v>0</v>
      </c>
      <c r="G89" s="161"/>
      <c r="H89" s="144"/>
      <c r="I89" s="130" t="e">
        <f>VLOOKUP(H89,[1]Presupuesto!$B$11:$C$565,2,0)</f>
        <v>#N/A</v>
      </c>
      <c r="J89" s="98" t="str">
        <f t="shared" si="3"/>
        <v>Gestión Tecnologías de Información y Comunicación</v>
      </c>
      <c r="K89" s="98" t="s">
        <v>393</v>
      </c>
    </row>
    <row r="90" spans="3:11">
      <c r="C90" s="143"/>
      <c r="D90" s="151"/>
      <c r="E90" s="118"/>
      <c r="F90" s="97">
        <f t="shared" si="2"/>
        <v>0</v>
      </c>
      <c r="G90" s="161"/>
      <c r="H90" s="144"/>
      <c r="I90" s="130" t="e">
        <f>VLOOKUP(H90,[1]Presupuesto!$B$11:$C$565,2,0)</f>
        <v>#N/A</v>
      </c>
      <c r="J90" s="98" t="str">
        <f t="shared" si="3"/>
        <v>Gestión Tecnologías de Información y Comunicación</v>
      </c>
      <c r="K90" s="98" t="s">
        <v>393</v>
      </c>
    </row>
    <row r="91" spans="3:11">
      <c r="C91" s="145"/>
      <c r="D91" s="151"/>
      <c r="E91" s="118"/>
      <c r="F91" s="97">
        <f t="shared" si="2"/>
        <v>0</v>
      </c>
      <c r="G91" s="161"/>
      <c r="H91" s="146"/>
      <c r="I91" s="130" t="e">
        <f>VLOOKUP(H91,[1]Presupuesto!$B$11:$C$565,2,0)</f>
        <v>#N/A</v>
      </c>
      <c r="J91" s="98" t="str">
        <f t="shared" si="3"/>
        <v>Gestión Tecnologías de Información y Comunicación</v>
      </c>
      <c r="K91" s="98" t="s">
        <v>393</v>
      </c>
    </row>
    <row r="92" spans="3:11">
      <c r="C92" s="145"/>
      <c r="D92" s="151"/>
      <c r="E92" s="118"/>
      <c r="F92" s="97">
        <f t="shared" si="2"/>
        <v>0</v>
      </c>
      <c r="G92" s="161"/>
      <c r="H92" s="146"/>
      <c r="I92" s="130" t="e">
        <f>VLOOKUP(H92,[1]Presupuesto!$B$11:$C$565,2,0)</f>
        <v>#N/A</v>
      </c>
      <c r="J92" s="98" t="str">
        <f t="shared" si="3"/>
        <v>Gestión Tecnologías de Información y Comunicación</v>
      </c>
      <c r="K92" s="98" t="s">
        <v>393</v>
      </c>
    </row>
    <row r="93" spans="3:11">
      <c r="C93" s="145"/>
      <c r="D93" s="151"/>
      <c r="E93" s="118"/>
      <c r="F93" s="97">
        <f t="shared" si="2"/>
        <v>0</v>
      </c>
      <c r="G93" s="161"/>
      <c r="H93" s="146"/>
      <c r="I93" s="130" t="e">
        <f>VLOOKUP(H93,[1]Presupuesto!$B$11:$C$565,2,0)</f>
        <v>#N/A</v>
      </c>
      <c r="J93" s="98" t="str">
        <f t="shared" si="3"/>
        <v>Gestión Tecnologías de Información y Comunicación</v>
      </c>
      <c r="K93" s="98" t="s">
        <v>393</v>
      </c>
    </row>
    <row r="94" spans="3:11">
      <c r="C94" s="145"/>
      <c r="D94" s="151"/>
      <c r="E94" s="118"/>
      <c r="F94" s="97">
        <f t="shared" si="2"/>
        <v>0</v>
      </c>
      <c r="G94" s="161"/>
      <c r="H94" s="146"/>
      <c r="I94" s="130" t="e">
        <f>VLOOKUP(H94,[1]Presupuesto!$B$11:$C$565,2,0)</f>
        <v>#N/A</v>
      </c>
      <c r="J94" s="98" t="str">
        <f t="shared" si="3"/>
        <v>Gestión Tecnologías de Información y Comunicación</v>
      </c>
      <c r="K94" s="98" t="s">
        <v>393</v>
      </c>
    </row>
    <row r="95" spans="3:11" ht="15.75" thickBot="1">
      <c r="C95" s="147"/>
      <c r="D95" s="159"/>
      <c r="E95" s="103"/>
      <c r="F95" s="105">
        <f t="shared" si="2"/>
        <v>0</v>
      </c>
      <c r="G95" s="162"/>
      <c r="H95" s="148"/>
      <c r="I95" s="132" t="e">
        <f>VLOOKUP(H95,[1]Presupuesto!$B$11:$C$565,2,0)</f>
        <v>#N/A</v>
      </c>
      <c r="J95" s="106" t="str">
        <f t="shared" si="3"/>
        <v>Gestión Tecnologías de Información y Comunicación</v>
      </c>
      <c r="K95" s="98" t="s">
        <v>393</v>
      </c>
    </row>
    <row r="96" spans="3:11" s="437" customFormat="1">
      <c r="C96" s="700"/>
      <c r="D96" s="701"/>
      <c r="E96" s="702"/>
      <c r="F96" s="702"/>
      <c r="G96" s="703"/>
      <c r="H96" s="704"/>
      <c r="I96" s="698"/>
      <c r="J96" s="699"/>
      <c r="K96" s="699"/>
    </row>
    <row r="97" spans="3:11" s="437" customFormat="1" ht="15.75" thickBot="1">
      <c r="C97" s="700"/>
      <c r="D97" s="701"/>
      <c r="E97" s="702"/>
      <c r="F97" s="702"/>
      <c r="G97" s="703"/>
      <c r="H97" s="704"/>
      <c r="I97" s="698"/>
      <c r="J97" s="699"/>
      <c r="K97" s="699"/>
    </row>
    <row r="98" spans="3:11" s="437" customFormat="1" ht="15.75" thickBot="1">
      <c r="C98" s="157" t="s">
        <v>53</v>
      </c>
      <c r="D98" s="349">
        <f>SUM(F105:F139)</f>
        <v>5000</v>
      </c>
      <c r="F98" s="70"/>
      <c r="G98" s="79"/>
      <c r="H98" s="70"/>
      <c r="I98" s="70"/>
    </row>
    <row r="99" spans="3:11" s="437" customFormat="1">
      <c r="C99" s="70"/>
      <c r="D99" s="31"/>
      <c r="E99" s="93"/>
      <c r="F99" s="93"/>
      <c r="G99" s="93"/>
      <c r="H99" s="76"/>
      <c r="I99" s="76"/>
      <c r="J99" s="76"/>
      <c r="K99" s="112"/>
    </row>
    <row r="100" spans="3:11" s="437" customFormat="1">
      <c r="C100" s="70"/>
      <c r="D100" s="31"/>
      <c r="E100" s="93"/>
      <c r="F100" s="93"/>
      <c r="G100" s="93"/>
      <c r="H100" s="76"/>
      <c r="I100" s="76"/>
      <c r="J100" s="76"/>
      <c r="K100" s="112"/>
    </row>
    <row r="101" spans="3:11" s="437" customFormat="1" ht="15.75">
      <c r="C101" s="202" t="s">
        <v>391</v>
      </c>
      <c r="D101" s="345" t="s">
        <v>1799</v>
      </c>
      <c r="E101" s="93"/>
      <c r="F101" s="93"/>
      <c r="G101" s="93"/>
      <c r="H101" s="76"/>
      <c r="I101" s="76"/>
      <c r="J101" s="76"/>
      <c r="K101" s="112"/>
    </row>
    <row r="102" spans="3:11" s="437" customFormat="1" ht="18.75">
      <c r="C102" s="209" t="str">
        <f>IFERROR(VLOOKUP(D101,'[1]1. Desarrollo e Innov. Curricu.'!$E:$F,2,FALSE),IFERROR(VLOOKUP(D101,'[1]2. Investigación Científica'!$E:$F,2,FALSE),IFERROR(VLOOKUP(D101,'[1]3. Vinculación Univ. Sociedad'!$E:$F,2,FALSE),IFERROR(VLOOKUP(D101,'[1]4. Docencia y Profesorado Univ.'!$E:$F,2,FALSE),IFERROR(VLOOKUP(D101,'[1]5. Estudiantes y Graduados'!$E:$F,2,FALSE),IFERROR(VLOOKUP(D101,'[1]11. Gestion Administrativa'!$E:$F,2,FALSE),IFERROR(VLOOKUP(D101,'[1]13. Gestión Académica'!$E:$F,2,FALSE),IFERROR(VLOOKUP(D101,'[1]8. Asegura. de la Calid. y M'!$E:$F,2,FALSE),IFERROR(VLOOKUP(D101,'[1]6. Gestión del Conocimiento'!$E:$F,2,FALSE),IFERROR(VLOOKUP(D101,'[1]15. Gobernabilidad y Proceso...'!$E:$F,2,FALSE),IFERROR(VLOOKUP(D101,'[1]12. Gestión del Talento Humano'!$E:$F,2,FALSE),IFERROR(VLOOKUP(D101,'[1]14. Internacional... de la E.S.'!$E:$F,2,FALSE),IFERROR(VLOOKUP(D101,'[1]10. Posgrado'!$E:$F,2,FALSE),IFERROR(VLOOKUP(D101,'[1]17. Gestión TIC'!$E:$F,2,FALSE),IFERROR(VLOOKUP(D101,'[1]16. Desa. del Sistema Educ.Sup.'!$E:$F,2,FALSE),IFERROR(VLOOKUP(D101,'[1]9. Cultura de Inno. Insti...'!$E:$F,2,FALSE),VLOOKUP(D101,'[1]7. Lo Esencial de la Reforma U.'!$E:$F,2,0)))))))))))))))))</f>
        <v>Renovación y actualización de publicidad de los servicios de formación tanto en formato impreso como digital.</v>
      </c>
      <c r="D102" s="31"/>
      <c r="E102" s="93"/>
      <c r="F102" s="93"/>
      <c r="G102" s="93"/>
      <c r="H102" s="76"/>
      <c r="I102" s="76"/>
      <c r="J102" s="76"/>
      <c r="K102" s="112"/>
    </row>
    <row r="103" spans="3:11" s="437" customFormat="1" ht="15.75" thickBot="1">
      <c r="F103" s="93"/>
      <c r="G103" s="76"/>
      <c r="H103" s="76"/>
      <c r="I103" s="76"/>
    </row>
    <row r="104" spans="3:11" s="437" customFormat="1" ht="30.75" thickBot="1">
      <c r="C104" s="129" t="s">
        <v>44</v>
      </c>
      <c r="D104" s="129" t="s">
        <v>55</v>
      </c>
      <c r="E104" s="136" t="s">
        <v>57</v>
      </c>
      <c r="F104" s="135" t="s">
        <v>27</v>
      </c>
      <c r="G104" s="133" t="s">
        <v>130</v>
      </c>
      <c r="H104" s="136" t="s">
        <v>46</v>
      </c>
      <c r="I104" s="133" t="s">
        <v>131</v>
      </c>
      <c r="J104" s="133" t="s">
        <v>409</v>
      </c>
      <c r="K104" s="133" t="s">
        <v>410</v>
      </c>
    </row>
    <row r="105" spans="3:11" s="437" customFormat="1">
      <c r="C105" s="219" t="s">
        <v>453</v>
      </c>
      <c r="D105" s="220"/>
      <c r="E105" s="218">
        <f>HLOOKUP(C105,$AH$2:$BU$3,2,0)</f>
        <v>4742.8290000000006</v>
      </c>
      <c r="F105" s="97">
        <f t="shared" ref="F105" si="5">D105*E105</f>
        <v>0</v>
      </c>
      <c r="G105" s="161"/>
      <c r="H105" s="142"/>
      <c r="I105" s="130" t="e">
        <f>VLOOKUP(H105,[1]Presupuesto!$B$11:$C$565,2,0)</f>
        <v>#N/A</v>
      </c>
      <c r="J105" s="217" t="s">
        <v>1513</v>
      </c>
      <c r="K105" s="98" t="s">
        <v>393</v>
      </c>
    </row>
    <row r="106" spans="3:11" s="437" customFormat="1" ht="30">
      <c r="C106" s="684" t="s">
        <v>2580</v>
      </c>
      <c r="D106" s="158">
        <v>1</v>
      </c>
      <c r="E106" s="123">
        <v>5000</v>
      </c>
      <c r="F106" s="697">
        <f>+D106*E106</f>
        <v>5000</v>
      </c>
      <c r="G106" s="161" t="s">
        <v>128</v>
      </c>
      <c r="H106" s="98" t="s">
        <v>716</v>
      </c>
      <c r="I106" s="98" t="str">
        <f>VLOOKUP(H106,[1]Presupuesto!$B$11:$C$566,2,0)</f>
        <v>SERVICIOS DE IMPRENTA PUBLIC.Y REPRODUCCION</v>
      </c>
      <c r="J106" s="98" t="str">
        <f t="shared" ref="J106:J139" si="6">$J$61</f>
        <v>Gestión Tecnologías de Información y Comunicación</v>
      </c>
      <c r="K106" s="98" t="s">
        <v>393</v>
      </c>
    </row>
    <row r="107" spans="3:11" s="437" customFormat="1">
      <c r="C107" s="684"/>
      <c r="D107" s="158"/>
      <c r="E107" s="123"/>
      <c r="F107" s="697"/>
      <c r="G107" s="161"/>
      <c r="H107" s="142"/>
      <c r="I107" s="130"/>
      <c r="J107" s="98"/>
      <c r="K107" s="98" t="s">
        <v>393</v>
      </c>
    </row>
    <row r="108" spans="3:11" s="437" customFormat="1">
      <c r="C108" s="141"/>
      <c r="D108" s="158"/>
      <c r="E108" s="123"/>
      <c r="F108" s="97">
        <f t="shared" ref="F108:F139" si="7">D108*E108</f>
        <v>0</v>
      </c>
      <c r="G108" s="161"/>
      <c r="H108" s="142"/>
      <c r="I108" s="130" t="e">
        <f>VLOOKUP(H108,[1]Presupuesto!$B$11:$C$565,2,0)</f>
        <v>#N/A</v>
      </c>
      <c r="J108" s="98" t="str">
        <f t="shared" si="6"/>
        <v>Gestión Tecnologías de Información y Comunicación</v>
      </c>
      <c r="K108" s="98" t="s">
        <v>393</v>
      </c>
    </row>
    <row r="109" spans="3:11" s="437" customFormat="1">
      <c r="C109" s="141"/>
      <c r="D109" s="158"/>
      <c r="E109" s="123"/>
      <c r="F109" s="97">
        <f t="shared" si="7"/>
        <v>0</v>
      </c>
      <c r="G109" s="161"/>
      <c r="H109" s="142"/>
      <c r="I109" s="130" t="e">
        <f>VLOOKUP(H109,[1]Presupuesto!$B$11:$C$565,2,0)</f>
        <v>#N/A</v>
      </c>
      <c r="J109" s="98" t="str">
        <f t="shared" si="6"/>
        <v>Gestión Tecnologías de Información y Comunicación</v>
      </c>
      <c r="K109" s="98" t="s">
        <v>393</v>
      </c>
    </row>
    <row r="110" spans="3:11" s="437" customFormat="1">
      <c r="C110" s="141"/>
      <c r="D110" s="158"/>
      <c r="E110" s="123"/>
      <c r="F110" s="97">
        <f t="shared" si="7"/>
        <v>0</v>
      </c>
      <c r="G110" s="161"/>
      <c r="H110" s="142"/>
      <c r="I110" s="130" t="e">
        <f>VLOOKUP(H110,[1]Presupuesto!$B$11:$C$565,2,0)</f>
        <v>#N/A</v>
      </c>
      <c r="J110" s="98" t="str">
        <f t="shared" si="6"/>
        <v>Gestión Tecnologías de Información y Comunicación</v>
      </c>
      <c r="K110" s="98" t="s">
        <v>393</v>
      </c>
    </row>
    <row r="111" spans="3:11" s="437" customFormat="1">
      <c r="C111" s="141"/>
      <c r="D111" s="158"/>
      <c r="E111" s="123"/>
      <c r="F111" s="97">
        <f t="shared" si="7"/>
        <v>0</v>
      </c>
      <c r="G111" s="161"/>
      <c r="H111" s="142"/>
      <c r="I111" s="130" t="e">
        <f>VLOOKUP(H111,[1]Presupuesto!$B$11:$C$565,2,0)</f>
        <v>#N/A</v>
      </c>
      <c r="J111" s="98" t="str">
        <f t="shared" si="6"/>
        <v>Gestión Tecnologías de Información y Comunicación</v>
      </c>
      <c r="K111" s="98" t="s">
        <v>393</v>
      </c>
    </row>
    <row r="112" spans="3:11" s="437" customFormat="1">
      <c r="C112" s="141"/>
      <c r="D112" s="158"/>
      <c r="E112" s="123"/>
      <c r="F112" s="97">
        <f t="shared" si="7"/>
        <v>0</v>
      </c>
      <c r="G112" s="161"/>
      <c r="H112" s="142"/>
      <c r="I112" s="130" t="e">
        <f>VLOOKUP(H112,[1]Presupuesto!$B$11:$C$565,2,0)</f>
        <v>#N/A</v>
      </c>
      <c r="J112" s="98" t="str">
        <f t="shared" si="6"/>
        <v>Gestión Tecnologías de Información y Comunicación</v>
      </c>
      <c r="K112" s="98" t="s">
        <v>393</v>
      </c>
    </row>
    <row r="113" spans="3:11" s="437" customFormat="1">
      <c r="C113" s="141"/>
      <c r="D113" s="158"/>
      <c r="E113" s="123"/>
      <c r="F113" s="97">
        <f t="shared" si="7"/>
        <v>0</v>
      </c>
      <c r="G113" s="161"/>
      <c r="H113" s="142"/>
      <c r="I113" s="130" t="e">
        <f>VLOOKUP(H113,[1]Presupuesto!$B$11:$C$565,2,0)</f>
        <v>#N/A</v>
      </c>
      <c r="J113" s="98" t="str">
        <f t="shared" si="6"/>
        <v>Gestión Tecnologías de Información y Comunicación</v>
      </c>
      <c r="K113" s="98" t="s">
        <v>393</v>
      </c>
    </row>
    <row r="114" spans="3:11" s="437" customFormat="1">
      <c r="C114" s="141"/>
      <c r="D114" s="158"/>
      <c r="E114" s="123"/>
      <c r="F114" s="97">
        <f t="shared" si="7"/>
        <v>0</v>
      </c>
      <c r="G114" s="161"/>
      <c r="H114" s="142"/>
      <c r="I114" s="130" t="e">
        <f>VLOOKUP(H114,[1]Presupuesto!$B$11:$C$565,2,0)</f>
        <v>#N/A</v>
      </c>
      <c r="J114" s="98" t="str">
        <f t="shared" si="6"/>
        <v>Gestión Tecnologías de Información y Comunicación</v>
      </c>
      <c r="K114" s="98" t="s">
        <v>393</v>
      </c>
    </row>
    <row r="115" spans="3:11" s="437" customFormat="1">
      <c r="C115" s="141"/>
      <c r="D115" s="158"/>
      <c r="E115" s="123"/>
      <c r="F115" s="97">
        <f t="shared" si="7"/>
        <v>0</v>
      </c>
      <c r="G115" s="161"/>
      <c r="H115" s="142"/>
      <c r="I115" s="130" t="e">
        <f>VLOOKUP(H115,[1]Presupuesto!$B$11:$C$565,2,0)</f>
        <v>#N/A</v>
      </c>
      <c r="J115" s="98" t="str">
        <f t="shared" si="6"/>
        <v>Gestión Tecnologías de Información y Comunicación</v>
      </c>
      <c r="K115" s="98" t="s">
        <v>393</v>
      </c>
    </row>
    <row r="116" spans="3:11" s="437" customFormat="1">
      <c r="C116" s="141"/>
      <c r="D116" s="158"/>
      <c r="E116" s="123"/>
      <c r="F116" s="97">
        <f t="shared" si="7"/>
        <v>0</v>
      </c>
      <c r="G116" s="161"/>
      <c r="H116" s="142"/>
      <c r="I116" s="130" t="e">
        <f>VLOOKUP(H116,[1]Presupuesto!$B$11:$C$565,2,0)</f>
        <v>#N/A</v>
      </c>
      <c r="J116" s="98" t="str">
        <f t="shared" si="6"/>
        <v>Gestión Tecnologías de Información y Comunicación</v>
      </c>
      <c r="K116" s="98" t="s">
        <v>393</v>
      </c>
    </row>
    <row r="117" spans="3:11" s="437" customFormat="1">
      <c r="C117" s="141"/>
      <c r="D117" s="158"/>
      <c r="E117" s="123"/>
      <c r="F117" s="97">
        <f t="shared" si="7"/>
        <v>0</v>
      </c>
      <c r="G117" s="161"/>
      <c r="H117" s="142"/>
      <c r="I117" s="130" t="e">
        <f>VLOOKUP(H117,[1]Presupuesto!$B$11:$C$565,2,0)</f>
        <v>#N/A</v>
      </c>
      <c r="J117" s="98" t="str">
        <f t="shared" si="6"/>
        <v>Gestión Tecnologías de Información y Comunicación</v>
      </c>
      <c r="K117" s="98" t="s">
        <v>393</v>
      </c>
    </row>
    <row r="118" spans="3:11" s="437" customFormat="1">
      <c r="C118" s="141"/>
      <c r="D118" s="158"/>
      <c r="E118" s="123"/>
      <c r="F118" s="97">
        <f t="shared" si="7"/>
        <v>0</v>
      </c>
      <c r="G118" s="161"/>
      <c r="H118" s="142"/>
      <c r="I118" s="130" t="e">
        <f>VLOOKUP(H118,[1]Presupuesto!$B$11:$C$565,2,0)</f>
        <v>#N/A</v>
      </c>
      <c r="J118" s="98" t="str">
        <f t="shared" si="6"/>
        <v>Gestión Tecnologías de Información y Comunicación</v>
      </c>
      <c r="K118" s="98" t="s">
        <v>393</v>
      </c>
    </row>
    <row r="119" spans="3:11" s="437" customFormat="1">
      <c r="C119" s="141"/>
      <c r="D119" s="158"/>
      <c r="E119" s="123"/>
      <c r="F119" s="97">
        <f t="shared" si="7"/>
        <v>0</v>
      </c>
      <c r="G119" s="161"/>
      <c r="H119" s="142"/>
      <c r="I119" s="130" t="e">
        <f>VLOOKUP(H119,[1]Presupuesto!$B$11:$C$565,2,0)</f>
        <v>#N/A</v>
      </c>
      <c r="J119" s="98" t="str">
        <f t="shared" si="6"/>
        <v>Gestión Tecnologías de Información y Comunicación</v>
      </c>
      <c r="K119" s="98" t="s">
        <v>393</v>
      </c>
    </row>
    <row r="120" spans="3:11" s="437" customFormat="1">
      <c r="C120" s="141"/>
      <c r="D120" s="158"/>
      <c r="E120" s="123"/>
      <c r="F120" s="97">
        <f t="shared" si="7"/>
        <v>0</v>
      </c>
      <c r="G120" s="161"/>
      <c r="H120" s="142"/>
      <c r="I120" s="130" t="e">
        <f>VLOOKUP(H120,[1]Presupuesto!$B$11:$C$565,2,0)</f>
        <v>#N/A</v>
      </c>
      <c r="J120" s="98" t="str">
        <f t="shared" si="6"/>
        <v>Gestión Tecnologías de Información y Comunicación</v>
      </c>
      <c r="K120" s="98" t="s">
        <v>393</v>
      </c>
    </row>
    <row r="121" spans="3:11" s="437" customFormat="1">
      <c r="C121" s="141"/>
      <c r="D121" s="158"/>
      <c r="E121" s="123"/>
      <c r="F121" s="97">
        <f t="shared" si="7"/>
        <v>0</v>
      </c>
      <c r="G121" s="161"/>
      <c r="H121" s="142"/>
      <c r="I121" s="130" t="e">
        <f>VLOOKUP(H121,[1]Presupuesto!$B$11:$C$565,2,0)</f>
        <v>#N/A</v>
      </c>
      <c r="J121" s="98" t="str">
        <f t="shared" si="6"/>
        <v>Gestión Tecnologías de Información y Comunicación</v>
      </c>
      <c r="K121" s="98" t="s">
        <v>393</v>
      </c>
    </row>
    <row r="122" spans="3:11" s="437" customFormat="1">
      <c r="C122" s="141"/>
      <c r="D122" s="158"/>
      <c r="E122" s="123"/>
      <c r="F122" s="97">
        <f t="shared" si="7"/>
        <v>0</v>
      </c>
      <c r="G122" s="161"/>
      <c r="H122" s="142"/>
      <c r="I122" s="130" t="e">
        <f>VLOOKUP(H122,[1]Presupuesto!$B$11:$C$565,2,0)</f>
        <v>#N/A</v>
      </c>
      <c r="J122" s="98" t="str">
        <f t="shared" si="6"/>
        <v>Gestión Tecnologías de Información y Comunicación</v>
      </c>
      <c r="K122" s="98" t="s">
        <v>393</v>
      </c>
    </row>
    <row r="123" spans="3:11" s="437" customFormat="1">
      <c r="C123" s="141"/>
      <c r="D123" s="158"/>
      <c r="E123" s="123"/>
      <c r="F123" s="97">
        <f t="shared" si="7"/>
        <v>0</v>
      </c>
      <c r="G123" s="161"/>
      <c r="H123" s="142"/>
      <c r="I123" s="130" t="e">
        <f>VLOOKUP(H123,[1]Presupuesto!$B$11:$C$565,2,0)</f>
        <v>#N/A</v>
      </c>
      <c r="J123" s="98" t="str">
        <f t="shared" si="6"/>
        <v>Gestión Tecnologías de Información y Comunicación</v>
      </c>
      <c r="K123" s="98" t="s">
        <v>393</v>
      </c>
    </row>
    <row r="124" spans="3:11" s="437" customFormat="1">
      <c r="C124" s="141"/>
      <c r="D124" s="158"/>
      <c r="E124" s="123"/>
      <c r="F124" s="97">
        <f t="shared" si="7"/>
        <v>0</v>
      </c>
      <c r="G124" s="161"/>
      <c r="H124" s="142"/>
      <c r="I124" s="130" t="e">
        <f>VLOOKUP(H124,[1]Presupuesto!$B$11:$C$565,2,0)</f>
        <v>#N/A</v>
      </c>
      <c r="J124" s="98" t="str">
        <f t="shared" si="6"/>
        <v>Gestión Tecnologías de Información y Comunicación</v>
      </c>
      <c r="K124" s="98" t="s">
        <v>393</v>
      </c>
    </row>
    <row r="125" spans="3:11" s="437" customFormat="1">
      <c r="C125" s="141"/>
      <c r="D125" s="158"/>
      <c r="E125" s="123"/>
      <c r="F125" s="97">
        <f t="shared" si="7"/>
        <v>0</v>
      </c>
      <c r="G125" s="161"/>
      <c r="H125" s="142"/>
      <c r="I125" s="130" t="e">
        <f>VLOOKUP(H125,[1]Presupuesto!$B$11:$C$565,2,0)</f>
        <v>#N/A</v>
      </c>
      <c r="J125" s="98" t="str">
        <f t="shared" si="6"/>
        <v>Gestión Tecnologías de Información y Comunicación</v>
      </c>
      <c r="K125" s="98" t="s">
        <v>393</v>
      </c>
    </row>
    <row r="126" spans="3:11" s="437" customFormat="1">
      <c r="C126" s="141"/>
      <c r="D126" s="158"/>
      <c r="E126" s="123"/>
      <c r="F126" s="97">
        <f t="shared" si="7"/>
        <v>0</v>
      </c>
      <c r="G126" s="161"/>
      <c r="H126" s="142"/>
      <c r="I126" s="130" t="e">
        <f>VLOOKUP(H126,[1]Presupuesto!$B$11:$C$565,2,0)</f>
        <v>#N/A</v>
      </c>
      <c r="J126" s="98" t="str">
        <f t="shared" si="6"/>
        <v>Gestión Tecnologías de Información y Comunicación</v>
      </c>
      <c r="K126" s="98" t="s">
        <v>393</v>
      </c>
    </row>
    <row r="127" spans="3:11" s="437" customFormat="1">
      <c r="C127" s="143"/>
      <c r="D127" s="151"/>
      <c r="E127" s="118"/>
      <c r="F127" s="97">
        <f t="shared" si="7"/>
        <v>0</v>
      </c>
      <c r="G127" s="161"/>
      <c r="H127" s="144"/>
      <c r="I127" s="130" t="e">
        <f>VLOOKUP(H127,[1]Presupuesto!$B$11:$C$565,2,0)</f>
        <v>#N/A</v>
      </c>
      <c r="J127" s="98" t="str">
        <f t="shared" si="6"/>
        <v>Gestión Tecnologías de Información y Comunicación</v>
      </c>
      <c r="K127" s="98" t="s">
        <v>393</v>
      </c>
    </row>
    <row r="128" spans="3:11" s="437" customFormat="1">
      <c r="C128" s="143"/>
      <c r="D128" s="151"/>
      <c r="E128" s="118"/>
      <c r="F128" s="97">
        <f t="shared" si="7"/>
        <v>0</v>
      </c>
      <c r="G128" s="161"/>
      <c r="H128" s="144"/>
      <c r="I128" s="130" t="e">
        <f>VLOOKUP(H128,[1]Presupuesto!$B$11:$C$565,2,0)</f>
        <v>#N/A</v>
      </c>
      <c r="J128" s="98" t="str">
        <f t="shared" si="6"/>
        <v>Gestión Tecnologías de Información y Comunicación</v>
      </c>
      <c r="K128" s="98" t="s">
        <v>393</v>
      </c>
    </row>
    <row r="129" spans="3:13" s="437" customFormat="1">
      <c r="C129" s="143"/>
      <c r="D129" s="151"/>
      <c r="E129" s="118"/>
      <c r="F129" s="97">
        <f t="shared" si="7"/>
        <v>0</v>
      </c>
      <c r="G129" s="161"/>
      <c r="H129" s="144"/>
      <c r="I129" s="130" t="e">
        <f>VLOOKUP(H129,[1]Presupuesto!$B$11:$C$565,2,0)</f>
        <v>#N/A</v>
      </c>
      <c r="J129" s="98" t="str">
        <f t="shared" si="6"/>
        <v>Gestión Tecnologías de Información y Comunicación</v>
      </c>
      <c r="K129" s="98" t="s">
        <v>393</v>
      </c>
    </row>
    <row r="130" spans="3:13" s="437" customFormat="1">
      <c r="C130" s="143"/>
      <c r="D130" s="151"/>
      <c r="E130" s="118"/>
      <c r="F130" s="97">
        <f t="shared" si="7"/>
        <v>0</v>
      </c>
      <c r="G130" s="161"/>
      <c r="H130" s="144"/>
      <c r="I130" s="130" t="e">
        <f>VLOOKUP(H130,[1]Presupuesto!$B$11:$C$565,2,0)</f>
        <v>#N/A</v>
      </c>
      <c r="J130" s="98" t="str">
        <f t="shared" si="6"/>
        <v>Gestión Tecnologías de Información y Comunicación</v>
      </c>
      <c r="K130" s="98" t="s">
        <v>393</v>
      </c>
    </row>
    <row r="131" spans="3:13" s="437" customFormat="1">
      <c r="C131" s="143"/>
      <c r="D131" s="151"/>
      <c r="E131" s="118"/>
      <c r="F131" s="97">
        <f t="shared" si="7"/>
        <v>0</v>
      </c>
      <c r="G131" s="161"/>
      <c r="H131" s="144"/>
      <c r="I131" s="130" t="e">
        <f>VLOOKUP(H131,[1]Presupuesto!$B$11:$C$565,2,0)</f>
        <v>#N/A</v>
      </c>
      <c r="J131" s="98" t="str">
        <f t="shared" si="6"/>
        <v>Gestión Tecnologías de Información y Comunicación</v>
      </c>
      <c r="K131" s="98" t="s">
        <v>393</v>
      </c>
    </row>
    <row r="132" spans="3:13" s="437" customFormat="1">
      <c r="C132" s="143"/>
      <c r="D132" s="151"/>
      <c r="E132" s="118"/>
      <c r="F132" s="97">
        <f t="shared" si="7"/>
        <v>0</v>
      </c>
      <c r="G132" s="161"/>
      <c r="H132" s="144"/>
      <c r="I132" s="130" t="e">
        <f>VLOOKUP(H132,[1]Presupuesto!$B$11:$C$565,2,0)</f>
        <v>#N/A</v>
      </c>
      <c r="J132" s="98" t="str">
        <f t="shared" si="6"/>
        <v>Gestión Tecnologías de Información y Comunicación</v>
      </c>
      <c r="K132" s="98" t="s">
        <v>393</v>
      </c>
    </row>
    <row r="133" spans="3:13" s="437" customFormat="1">
      <c r="C133" s="143"/>
      <c r="D133" s="151"/>
      <c r="E133" s="118"/>
      <c r="F133" s="97">
        <f t="shared" si="7"/>
        <v>0</v>
      </c>
      <c r="G133" s="161"/>
      <c r="H133" s="144"/>
      <c r="I133" s="130" t="e">
        <f>VLOOKUP(H133,[1]Presupuesto!$B$11:$C$565,2,0)</f>
        <v>#N/A</v>
      </c>
      <c r="J133" s="98" t="str">
        <f t="shared" si="6"/>
        <v>Gestión Tecnologías de Información y Comunicación</v>
      </c>
      <c r="K133" s="98" t="s">
        <v>393</v>
      </c>
    </row>
    <row r="134" spans="3:13" s="437" customFormat="1">
      <c r="C134" s="143"/>
      <c r="D134" s="151"/>
      <c r="E134" s="118"/>
      <c r="F134" s="97">
        <f t="shared" si="7"/>
        <v>0</v>
      </c>
      <c r="G134" s="161"/>
      <c r="H134" s="144"/>
      <c r="I134" s="130" t="e">
        <f>VLOOKUP(H134,[1]Presupuesto!$B$11:$C$565,2,0)</f>
        <v>#N/A</v>
      </c>
      <c r="J134" s="98" t="str">
        <f t="shared" si="6"/>
        <v>Gestión Tecnologías de Información y Comunicación</v>
      </c>
      <c r="K134" s="98" t="s">
        <v>393</v>
      </c>
    </row>
    <row r="135" spans="3:13" s="437" customFormat="1">
      <c r="C135" s="145"/>
      <c r="D135" s="151"/>
      <c r="E135" s="118"/>
      <c r="F135" s="97">
        <f t="shared" si="7"/>
        <v>0</v>
      </c>
      <c r="G135" s="161"/>
      <c r="H135" s="146"/>
      <c r="I135" s="130" t="e">
        <f>VLOOKUP(H135,[1]Presupuesto!$B$11:$C$565,2,0)</f>
        <v>#N/A</v>
      </c>
      <c r="J135" s="98" t="str">
        <f t="shared" si="6"/>
        <v>Gestión Tecnologías de Información y Comunicación</v>
      </c>
      <c r="K135" s="98" t="s">
        <v>393</v>
      </c>
    </row>
    <row r="136" spans="3:13" s="437" customFormat="1">
      <c r="C136" s="145"/>
      <c r="D136" s="151"/>
      <c r="E136" s="118"/>
      <c r="F136" s="97">
        <f t="shared" si="7"/>
        <v>0</v>
      </c>
      <c r="G136" s="161"/>
      <c r="H136" s="146"/>
      <c r="I136" s="130" t="e">
        <f>VLOOKUP(H136,[1]Presupuesto!$B$11:$C$565,2,0)</f>
        <v>#N/A</v>
      </c>
      <c r="J136" s="98" t="str">
        <f t="shared" si="6"/>
        <v>Gestión Tecnologías de Información y Comunicación</v>
      </c>
      <c r="K136" s="98" t="s">
        <v>393</v>
      </c>
    </row>
    <row r="137" spans="3:13" s="437" customFormat="1">
      <c r="C137" s="145"/>
      <c r="D137" s="151"/>
      <c r="E137" s="118"/>
      <c r="F137" s="97">
        <f t="shared" si="7"/>
        <v>0</v>
      </c>
      <c r="G137" s="161"/>
      <c r="H137" s="146"/>
      <c r="I137" s="130" t="e">
        <f>VLOOKUP(H137,[1]Presupuesto!$B$11:$C$565,2,0)</f>
        <v>#N/A</v>
      </c>
      <c r="J137" s="98" t="str">
        <f t="shared" si="6"/>
        <v>Gestión Tecnologías de Información y Comunicación</v>
      </c>
      <c r="K137" s="98" t="s">
        <v>393</v>
      </c>
    </row>
    <row r="138" spans="3:13" s="437" customFormat="1">
      <c r="C138" s="145"/>
      <c r="D138" s="151"/>
      <c r="E138" s="118"/>
      <c r="F138" s="97">
        <f t="shared" si="7"/>
        <v>0</v>
      </c>
      <c r="G138" s="161"/>
      <c r="H138" s="146"/>
      <c r="I138" s="130" t="e">
        <f>VLOOKUP(H138,[1]Presupuesto!$B$11:$C$565,2,0)</f>
        <v>#N/A</v>
      </c>
      <c r="J138" s="98" t="str">
        <f t="shared" si="6"/>
        <v>Gestión Tecnologías de Información y Comunicación</v>
      </c>
      <c r="K138" s="98" t="s">
        <v>393</v>
      </c>
    </row>
    <row r="139" spans="3:13" s="437" customFormat="1" ht="15.75" thickBot="1">
      <c r="C139" s="147"/>
      <c r="D139" s="159"/>
      <c r="E139" s="103"/>
      <c r="F139" s="105">
        <f t="shared" si="7"/>
        <v>0</v>
      </c>
      <c r="G139" s="162"/>
      <c r="H139" s="148"/>
      <c r="I139" s="132" t="e">
        <f>VLOOKUP(H139,[1]Presupuesto!$B$11:$C$565,2,0)</f>
        <v>#N/A</v>
      </c>
      <c r="J139" s="106" t="str">
        <f t="shared" si="6"/>
        <v>Gestión Tecnologías de Información y Comunicación</v>
      </c>
      <c r="K139" s="98" t="s">
        <v>393</v>
      </c>
    </row>
    <row r="140" spans="3:13" s="437" customFormat="1">
      <c r="C140" s="700"/>
      <c r="D140" s="701"/>
      <c r="E140" s="702"/>
      <c r="F140" s="702"/>
      <c r="G140" s="703"/>
      <c r="H140" s="704"/>
      <c r="I140" s="702"/>
      <c r="J140" s="704"/>
      <c r="K140" s="704"/>
      <c r="L140" s="111"/>
      <c r="M140" s="111"/>
    </row>
    <row r="141" spans="3:13" s="437" customFormat="1" ht="15.75" thickBot="1">
      <c r="C141" s="700"/>
      <c r="D141" s="701"/>
      <c r="E141" s="702"/>
      <c r="F141" s="702"/>
      <c r="G141" s="703"/>
      <c r="H141" s="704"/>
      <c r="I141" s="702"/>
      <c r="J141" s="704"/>
      <c r="K141" s="704"/>
      <c r="L141" s="111"/>
      <c r="M141" s="111"/>
    </row>
    <row r="142" spans="3:13" s="437" customFormat="1" ht="15.75" thickBot="1">
      <c r="C142" s="157" t="s">
        <v>53</v>
      </c>
      <c r="D142" s="349">
        <f>SUM(F149:F183)</f>
        <v>100000</v>
      </c>
      <c r="F142" s="70"/>
      <c r="G142" s="79"/>
      <c r="H142" s="70"/>
      <c r="I142" s="70"/>
      <c r="L142" s="111"/>
      <c r="M142" s="111"/>
    </row>
    <row r="143" spans="3:13" s="437" customFormat="1">
      <c r="C143" s="70"/>
      <c r="D143" s="31"/>
      <c r="E143" s="93"/>
      <c r="F143" s="93"/>
      <c r="G143" s="93"/>
      <c r="H143" s="76"/>
      <c r="I143" s="76"/>
      <c r="J143" s="76"/>
      <c r="K143" s="112"/>
      <c r="L143" s="111"/>
      <c r="M143" s="111"/>
    </row>
    <row r="144" spans="3:13" s="437" customFormat="1">
      <c r="C144" s="70"/>
      <c r="D144" s="31"/>
      <c r="E144" s="93"/>
      <c r="F144" s="93"/>
      <c r="G144" s="93"/>
      <c r="H144" s="76"/>
      <c r="I144" s="76"/>
      <c r="J144" s="76"/>
      <c r="K144" s="112"/>
      <c r="L144" s="111"/>
      <c r="M144" s="111"/>
    </row>
    <row r="145" spans="3:13" s="437" customFormat="1" ht="15.75">
      <c r="C145" s="202" t="s">
        <v>391</v>
      </c>
      <c r="D145" s="345" t="s">
        <v>2492</v>
      </c>
      <c r="E145" s="93"/>
      <c r="F145" s="93"/>
      <c r="G145" s="93"/>
      <c r="H145" s="76"/>
      <c r="I145" s="76"/>
      <c r="J145" s="76"/>
      <c r="K145" s="112"/>
      <c r="L145" s="111"/>
      <c r="M145" s="111"/>
    </row>
    <row r="146" spans="3:13" s="437" customFormat="1" ht="18.75">
      <c r="C146" s="209" t="s">
        <v>2429</v>
      </c>
      <c r="D146" s="31"/>
      <c r="E146" s="93"/>
      <c r="F146" s="93"/>
      <c r="G146" s="93"/>
      <c r="H146" s="76"/>
      <c r="I146" s="76"/>
      <c r="J146" s="76"/>
      <c r="K146" s="112"/>
      <c r="L146" s="111"/>
      <c r="M146" s="111"/>
    </row>
    <row r="147" spans="3:13" s="437" customFormat="1" ht="15.75" thickBot="1">
      <c r="F147" s="93"/>
      <c r="G147" s="76"/>
      <c r="H147" s="76"/>
      <c r="I147" s="76"/>
      <c r="L147" s="111"/>
      <c r="M147" s="111"/>
    </row>
    <row r="148" spans="3:13" s="437" customFormat="1" ht="30.75" thickBot="1">
      <c r="C148" s="129" t="s">
        <v>44</v>
      </c>
      <c r="D148" s="129" t="s">
        <v>55</v>
      </c>
      <c r="E148" s="136" t="s">
        <v>57</v>
      </c>
      <c r="F148" s="135" t="s">
        <v>27</v>
      </c>
      <c r="G148" s="133" t="s">
        <v>130</v>
      </c>
      <c r="H148" s="136" t="s">
        <v>46</v>
      </c>
      <c r="I148" s="133" t="s">
        <v>131</v>
      </c>
      <c r="J148" s="133" t="s">
        <v>409</v>
      </c>
      <c r="K148" s="133" t="s">
        <v>410</v>
      </c>
      <c r="L148" s="111"/>
      <c r="M148" s="111"/>
    </row>
    <row r="149" spans="3:13" s="437" customFormat="1">
      <c r="C149" s="219" t="s">
        <v>453</v>
      </c>
      <c r="D149" s="220"/>
      <c r="E149" s="218">
        <f>HLOOKUP(C149,$AH$2:$BU$3,2,0)</f>
        <v>4742.8290000000006</v>
      </c>
      <c r="F149" s="97">
        <f t="shared" ref="F149" si="8">D149*E149</f>
        <v>0</v>
      </c>
      <c r="G149" s="161"/>
      <c r="H149" s="142"/>
      <c r="I149" s="130" t="e">
        <f>VLOOKUP(H149,[1]Presupuesto!$B$11:$C$565,2,0)</f>
        <v>#N/A</v>
      </c>
      <c r="J149" s="217" t="s">
        <v>1513</v>
      </c>
      <c r="K149" s="98" t="s">
        <v>395</v>
      </c>
      <c r="L149" s="111"/>
      <c r="M149" s="111"/>
    </row>
    <row r="150" spans="3:13" s="437" customFormat="1">
      <c r="C150" s="684" t="s">
        <v>2581</v>
      </c>
      <c r="D150" s="158">
        <v>1</v>
      </c>
      <c r="E150" s="123">
        <v>100000</v>
      </c>
      <c r="F150" s="697">
        <f>+D150*E150</f>
        <v>100000</v>
      </c>
      <c r="G150" s="161" t="s">
        <v>1683</v>
      </c>
      <c r="H150" s="98" t="s">
        <v>289</v>
      </c>
      <c r="I150" s="98" t="str">
        <f>VLOOKUP(H150,[1]Presupuesto!$B$11:$C$566,2,0)</f>
        <v>SERVICIOS TECNICOS Y PROFESIONALES DE CAPAC. (24500-00)</v>
      </c>
      <c r="J150" s="98" t="str">
        <f t="shared" ref="J150:J183" si="9">$J$61</f>
        <v>Gestión Tecnologías de Información y Comunicación</v>
      </c>
      <c r="K150" s="98" t="s">
        <v>395</v>
      </c>
      <c r="L150" s="111"/>
      <c r="M150" s="111"/>
    </row>
    <row r="151" spans="3:13" s="437" customFormat="1" ht="30">
      <c r="C151" s="684"/>
      <c r="D151" s="158"/>
      <c r="E151" s="123"/>
      <c r="F151" s="697"/>
      <c r="G151" s="161"/>
      <c r="H151" s="142"/>
      <c r="I151" s="130" t="e">
        <f>VLOOKUP(H151,[1]Presupuesto!$B$11:$C$565,2,0)</f>
        <v>#N/A</v>
      </c>
      <c r="J151" s="694" t="str">
        <f t="shared" si="9"/>
        <v>Gestión Tecnologías de Información y Comunicación</v>
      </c>
      <c r="K151" s="98" t="s">
        <v>395</v>
      </c>
      <c r="L151" s="111"/>
      <c r="M151" s="111"/>
    </row>
    <row r="152" spans="3:13" s="437" customFormat="1">
      <c r="C152" s="141"/>
      <c r="D152" s="158"/>
      <c r="E152" s="123"/>
      <c r="F152" s="97">
        <f t="shared" ref="F152:F183" si="10">D152*E152</f>
        <v>0</v>
      </c>
      <c r="G152" s="161"/>
      <c r="H152" s="142"/>
      <c r="I152" s="130" t="e">
        <f>VLOOKUP(H152,[1]Presupuesto!$B$11:$C$565,2,0)</f>
        <v>#N/A</v>
      </c>
      <c r="J152" s="98" t="str">
        <f t="shared" si="9"/>
        <v>Gestión Tecnologías de Información y Comunicación</v>
      </c>
      <c r="K152" s="98" t="s">
        <v>395</v>
      </c>
      <c r="L152" s="111"/>
      <c r="M152" s="111"/>
    </row>
    <row r="153" spans="3:13" s="437" customFormat="1">
      <c r="C153" s="141"/>
      <c r="D153" s="158"/>
      <c r="E153" s="123"/>
      <c r="F153" s="97">
        <f t="shared" si="10"/>
        <v>0</v>
      </c>
      <c r="G153" s="161"/>
      <c r="H153" s="142"/>
      <c r="I153" s="130" t="e">
        <f>VLOOKUP(H153,[1]Presupuesto!$B$11:$C$565,2,0)</f>
        <v>#N/A</v>
      </c>
      <c r="J153" s="98" t="str">
        <f t="shared" si="9"/>
        <v>Gestión Tecnologías de Información y Comunicación</v>
      </c>
      <c r="K153" s="98" t="s">
        <v>395</v>
      </c>
      <c r="L153" s="111"/>
      <c r="M153" s="111"/>
    </row>
    <row r="154" spans="3:13" s="437" customFormat="1">
      <c r="C154" s="141"/>
      <c r="D154" s="158"/>
      <c r="E154" s="123"/>
      <c r="F154" s="97">
        <f t="shared" si="10"/>
        <v>0</v>
      </c>
      <c r="G154" s="161"/>
      <c r="H154" s="142"/>
      <c r="I154" s="130" t="e">
        <f>VLOOKUP(H154,[1]Presupuesto!$B$11:$C$565,2,0)</f>
        <v>#N/A</v>
      </c>
      <c r="J154" s="98" t="str">
        <f t="shared" si="9"/>
        <v>Gestión Tecnologías de Información y Comunicación</v>
      </c>
      <c r="K154" s="98" t="s">
        <v>395</v>
      </c>
      <c r="L154" s="111"/>
      <c r="M154" s="111"/>
    </row>
    <row r="155" spans="3:13" s="437" customFormat="1">
      <c r="C155" s="141"/>
      <c r="D155" s="158"/>
      <c r="E155" s="123"/>
      <c r="F155" s="97">
        <f t="shared" si="10"/>
        <v>0</v>
      </c>
      <c r="G155" s="161"/>
      <c r="H155" s="142"/>
      <c r="I155" s="130" t="e">
        <f>VLOOKUP(H155,[1]Presupuesto!$B$11:$C$565,2,0)</f>
        <v>#N/A</v>
      </c>
      <c r="J155" s="98" t="str">
        <f t="shared" si="9"/>
        <v>Gestión Tecnologías de Información y Comunicación</v>
      </c>
      <c r="K155" s="98" t="s">
        <v>395</v>
      </c>
      <c r="L155" s="111"/>
      <c r="M155" s="111"/>
    </row>
    <row r="156" spans="3:13" s="437" customFormat="1">
      <c r="C156" s="141"/>
      <c r="D156" s="158"/>
      <c r="E156" s="123"/>
      <c r="F156" s="97">
        <f t="shared" si="10"/>
        <v>0</v>
      </c>
      <c r="G156" s="161"/>
      <c r="H156" s="142"/>
      <c r="I156" s="130" t="e">
        <f>VLOOKUP(H156,[1]Presupuesto!$B$11:$C$565,2,0)</f>
        <v>#N/A</v>
      </c>
      <c r="J156" s="98" t="str">
        <f t="shared" si="9"/>
        <v>Gestión Tecnologías de Información y Comunicación</v>
      </c>
      <c r="K156" s="98" t="s">
        <v>395</v>
      </c>
      <c r="L156" s="111"/>
      <c r="M156" s="111"/>
    </row>
    <row r="157" spans="3:13" s="437" customFormat="1">
      <c r="C157" s="141"/>
      <c r="D157" s="158"/>
      <c r="E157" s="123"/>
      <c r="F157" s="97">
        <f t="shared" si="10"/>
        <v>0</v>
      </c>
      <c r="G157" s="161"/>
      <c r="H157" s="142"/>
      <c r="I157" s="130" t="e">
        <f>VLOOKUP(H157,[1]Presupuesto!$B$11:$C$565,2,0)</f>
        <v>#N/A</v>
      </c>
      <c r="J157" s="98" t="str">
        <f t="shared" si="9"/>
        <v>Gestión Tecnologías de Información y Comunicación</v>
      </c>
      <c r="K157" s="98" t="s">
        <v>395</v>
      </c>
      <c r="L157" s="111"/>
      <c r="M157" s="111"/>
    </row>
    <row r="158" spans="3:13" s="437" customFormat="1">
      <c r="C158" s="141"/>
      <c r="D158" s="158"/>
      <c r="E158" s="123"/>
      <c r="F158" s="97">
        <f t="shared" si="10"/>
        <v>0</v>
      </c>
      <c r="G158" s="161"/>
      <c r="H158" s="142"/>
      <c r="I158" s="130" t="e">
        <f>VLOOKUP(H158,[1]Presupuesto!$B$11:$C$565,2,0)</f>
        <v>#N/A</v>
      </c>
      <c r="J158" s="98" t="str">
        <f t="shared" si="9"/>
        <v>Gestión Tecnologías de Información y Comunicación</v>
      </c>
      <c r="K158" s="98" t="s">
        <v>395</v>
      </c>
      <c r="L158" s="111"/>
      <c r="M158" s="111"/>
    </row>
    <row r="159" spans="3:13" s="437" customFormat="1">
      <c r="C159" s="141"/>
      <c r="D159" s="158"/>
      <c r="E159" s="123"/>
      <c r="F159" s="97">
        <f t="shared" si="10"/>
        <v>0</v>
      </c>
      <c r="G159" s="161"/>
      <c r="H159" s="142"/>
      <c r="I159" s="130" t="e">
        <f>VLOOKUP(H159,[1]Presupuesto!$B$11:$C$565,2,0)</f>
        <v>#N/A</v>
      </c>
      <c r="J159" s="98" t="str">
        <f t="shared" si="9"/>
        <v>Gestión Tecnologías de Información y Comunicación</v>
      </c>
      <c r="K159" s="98" t="s">
        <v>395</v>
      </c>
      <c r="L159" s="111"/>
      <c r="M159" s="111"/>
    </row>
    <row r="160" spans="3:13" s="437" customFormat="1">
      <c r="C160" s="141"/>
      <c r="D160" s="158"/>
      <c r="E160" s="123"/>
      <c r="F160" s="97">
        <f t="shared" si="10"/>
        <v>0</v>
      </c>
      <c r="G160" s="161"/>
      <c r="H160" s="142"/>
      <c r="I160" s="130" t="e">
        <f>VLOOKUP(H160,[1]Presupuesto!$B$11:$C$565,2,0)</f>
        <v>#N/A</v>
      </c>
      <c r="J160" s="98" t="str">
        <f t="shared" si="9"/>
        <v>Gestión Tecnologías de Información y Comunicación</v>
      </c>
      <c r="K160" s="98" t="s">
        <v>395</v>
      </c>
      <c r="L160" s="111"/>
      <c r="M160" s="111"/>
    </row>
    <row r="161" spans="3:13" s="437" customFormat="1">
      <c r="C161" s="141"/>
      <c r="D161" s="158"/>
      <c r="E161" s="123"/>
      <c r="F161" s="97">
        <f t="shared" si="10"/>
        <v>0</v>
      </c>
      <c r="G161" s="161"/>
      <c r="H161" s="142"/>
      <c r="I161" s="130" t="e">
        <f>VLOOKUP(H161,[1]Presupuesto!$B$11:$C$565,2,0)</f>
        <v>#N/A</v>
      </c>
      <c r="J161" s="98" t="str">
        <f t="shared" si="9"/>
        <v>Gestión Tecnologías de Información y Comunicación</v>
      </c>
      <c r="K161" s="98" t="s">
        <v>395</v>
      </c>
      <c r="L161" s="111"/>
      <c r="M161" s="111"/>
    </row>
    <row r="162" spans="3:13" s="437" customFormat="1">
      <c r="C162" s="141"/>
      <c r="D162" s="158"/>
      <c r="E162" s="123"/>
      <c r="F162" s="97">
        <f t="shared" si="10"/>
        <v>0</v>
      </c>
      <c r="G162" s="161"/>
      <c r="H162" s="142"/>
      <c r="I162" s="130" t="e">
        <f>VLOOKUP(H162,[1]Presupuesto!$B$11:$C$565,2,0)</f>
        <v>#N/A</v>
      </c>
      <c r="J162" s="98" t="str">
        <f t="shared" si="9"/>
        <v>Gestión Tecnologías de Información y Comunicación</v>
      </c>
      <c r="K162" s="98" t="s">
        <v>395</v>
      </c>
      <c r="L162" s="111"/>
      <c r="M162" s="111"/>
    </row>
    <row r="163" spans="3:13" s="437" customFormat="1">
      <c r="C163" s="141"/>
      <c r="D163" s="158"/>
      <c r="E163" s="123"/>
      <c r="F163" s="97">
        <f t="shared" si="10"/>
        <v>0</v>
      </c>
      <c r="G163" s="161"/>
      <c r="H163" s="142"/>
      <c r="I163" s="130" t="e">
        <f>VLOOKUP(H163,[1]Presupuesto!$B$11:$C$565,2,0)</f>
        <v>#N/A</v>
      </c>
      <c r="J163" s="98" t="str">
        <f t="shared" si="9"/>
        <v>Gestión Tecnologías de Información y Comunicación</v>
      </c>
      <c r="K163" s="98" t="s">
        <v>395</v>
      </c>
      <c r="L163" s="111"/>
      <c r="M163" s="111"/>
    </row>
    <row r="164" spans="3:13" s="437" customFormat="1">
      <c r="C164" s="141"/>
      <c r="D164" s="158"/>
      <c r="E164" s="123"/>
      <c r="F164" s="97">
        <f t="shared" si="10"/>
        <v>0</v>
      </c>
      <c r="G164" s="161"/>
      <c r="H164" s="142"/>
      <c r="I164" s="130" t="e">
        <f>VLOOKUP(H164,[1]Presupuesto!$B$11:$C$565,2,0)</f>
        <v>#N/A</v>
      </c>
      <c r="J164" s="98" t="str">
        <f t="shared" si="9"/>
        <v>Gestión Tecnologías de Información y Comunicación</v>
      </c>
      <c r="K164" s="98" t="s">
        <v>395</v>
      </c>
      <c r="L164" s="111"/>
      <c r="M164" s="111"/>
    </row>
    <row r="165" spans="3:13" s="437" customFormat="1">
      <c r="C165" s="141"/>
      <c r="D165" s="158"/>
      <c r="E165" s="123"/>
      <c r="F165" s="97">
        <f t="shared" si="10"/>
        <v>0</v>
      </c>
      <c r="G165" s="161"/>
      <c r="H165" s="142"/>
      <c r="I165" s="130" t="e">
        <f>VLOOKUP(H165,[1]Presupuesto!$B$11:$C$565,2,0)</f>
        <v>#N/A</v>
      </c>
      <c r="J165" s="98" t="str">
        <f t="shared" si="9"/>
        <v>Gestión Tecnologías de Información y Comunicación</v>
      </c>
      <c r="K165" s="98" t="s">
        <v>395</v>
      </c>
      <c r="L165" s="111"/>
      <c r="M165" s="111"/>
    </row>
    <row r="166" spans="3:13" s="437" customFormat="1">
      <c r="C166" s="141"/>
      <c r="D166" s="158"/>
      <c r="E166" s="123"/>
      <c r="F166" s="97">
        <f t="shared" si="10"/>
        <v>0</v>
      </c>
      <c r="G166" s="161"/>
      <c r="H166" s="142"/>
      <c r="I166" s="130" t="e">
        <f>VLOOKUP(H166,[1]Presupuesto!$B$11:$C$565,2,0)</f>
        <v>#N/A</v>
      </c>
      <c r="J166" s="98" t="str">
        <f t="shared" si="9"/>
        <v>Gestión Tecnologías de Información y Comunicación</v>
      </c>
      <c r="K166" s="98" t="s">
        <v>395</v>
      </c>
      <c r="L166" s="111"/>
      <c r="M166" s="111"/>
    </row>
    <row r="167" spans="3:13" s="437" customFormat="1">
      <c r="C167" s="141"/>
      <c r="D167" s="158"/>
      <c r="E167" s="123"/>
      <c r="F167" s="97">
        <f t="shared" si="10"/>
        <v>0</v>
      </c>
      <c r="G167" s="161"/>
      <c r="H167" s="142"/>
      <c r="I167" s="130" t="e">
        <f>VLOOKUP(H167,[1]Presupuesto!$B$11:$C$565,2,0)</f>
        <v>#N/A</v>
      </c>
      <c r="J167" s="98" t="str">
        <f t="shared" si="9"/>
        <v>Gestión Tecnologías de Información y Comunicación</v>
      </c>
      <c r="K167" s="98" t="s">
        <v>395</v>
      </c>
      <c r="L167" s="111"/>
      <c r="M167" s="111"/>
    </row>
    <row r="168" spans="3:13" s="437" customFormat="1">
      <c r="C168" s="141"/>
      <c r="D168" s="158"/>
      <c r="E168" s="123"/>
      <c r="F168" s="97">
        <f t="shared" si="10"/>
        <v>0</v>
      </c>
      <c r="G168" s="161"/>
      <c r="H168" s="142"/>
      <c r="I168" s="130" t="e">
        <f>VLOOKUP(H168,[1]Presupuesto!$B$11:$C$565,2,0)</f>
        <v>#N/A</v>
      </c>
      <c r="J168" s="98" t="str">
        <f t="shared" si="9"/>
        <v>Gestión Tecnologías de Información y Comunicación</v>
      </c>
      <c r="K168" s="98" t="s">
        <v>395</v>
      </c>
      <c r="L168" s="111"/>
      <c r="M168" s="111"/>
    </row>
    <row r="169" spans="3:13" s="437" customFormat="1">
      <c r="C169" s="141"/>
      <c r="D169" s="158"/>
      <c r="E169" s="123"/>
      <c r="F169" s="97">
        <f t="shared" si="10"/>
        <v>0</v>
      </c>
      <c r="G169" s="161"/>
      <c r="H169" s="142"/>
      <c r="I169" s="130" t="e">
        <f>VLOOKUP(H169,[1]Presupuesto!$B$11:$C$565,2,0)</f>
        <v>#N/A</v>
      </c>
      <c r="J169" s="98" t="str">
        <f t="shared" si="9"/>
        <v>Gestión Tecnologías de Información y Comunicación</v>
      </c>
      <c r="K169" s="98" t="s">
        <v>395</v>
      </c>
      <c r="L169" s="111"/>
      <c r="M169" s="111"/>
    </row>
    <row r="170" spans="3:13" s="437" customFormat="1">
      <c r="C170" s="141"/>
      <c r="D170" s="158"/>
      <c r="E170" s="123"/>
      <c r="F170" s="97">
        <f t="shared" si="10"/>
        <v>0</v>
      </c>
      <c r="G170" s="161"/>
      <c r="H170" s="142"/>
      <c r="I170" s="130" t="e">
        <f>VLOOKUP(H170,[1]Presupuesto!$B$11:$C$565,2,0)</f>
        <v>#N/A</v>
      </c>
      <c r="J170" s="98" t="str">
        <f t="shared" si="9"/>
        <v>Gestión Tecnologías de Información y Comunicación</v>
      </c>
      <c r="K170" s="98" t="s">
        <v>395</v>
      </c>
      <c r="L170" s="111"/>
      <c r="M170" s="111"/>
    </row>
    <row r="171" spans="3:13" s="437" customFormat="1">
      <c r="C171" s="143"/>
      <c r="D171" s="151"/>
      <c r="E171" s="118"/>
      <c r="F171" s="97">
        <f t="shared" si="10"/>
        <v>0</v>
      </c>
      <c r="G171" s="161"/>
      <c r="H171" s="144"/>
      <c r="I171" s="130" t="e">
        <f>VLOOKUP(H171,[1]Presupuesto!$B$11:$C$565,2,0)</f>
        <v>#N/A</v>
      </c>
      <c r="J171" s="98" t="str">
        <f t="shared" si="9"/>
        <v>Gestión Tecnologías de Información y Comunicación</v>
      </c>
      <c r="K171" s="98" t="s">
        <v>395</v>
      </c>
      <c r="L171" s="111"/>
      <c r="M171" s="111"/>
    </row>
    <row r="172" spans="3:13" s="437" customFormat="1">
      <c r="C172" s="143"/>
      <c r="D172" s="151"/>
      <c r="E172" s="118"/>
      <c r="F172" s="97">
        <f t="shared" si="10"/>
        <v>0</v>
      </c>
      <c r="G172" s="161"/>
      <c r="H172" s="144"/>
      <c r="I172" s="130" t="e">
        <f>VLOOKUP(H172,[1]Presupuesto!$B$11:$C$565,2,0)</f>
        <v>#N/A</v>
      </c>
      <c r="J172" s="98" t="str">
        <f t="shared" si="9"/>
        <v>Gestión Tecnologías de Información y Comunicación</v>
      </c>
      <c r="K172" s="98" t="s">
        <v>395</v>
      </c>
      <c r="L172" s="111"/>
      <c r="M172" s="111"/>
    </row>
    <row r="173" spans="3:13" s="437" customFormat="1">
      <c r="C173" s="143"/>
      <c r="D173" s="151"/>
      <c r="E173" s="118"/>
      <c r="F173" s="97">
        <f t="shared" si="10"/>
        <v>0</v>
      </c>
      <c r="G173" s="161"/>
      <c r="H173" s="144"/>
      <c r="I173" s="130" t="e">
        <f>VLOOKUP(H173,[1]Presupuesto!$B$11:$C$565,2,0)</f>
        <v>#N/A</v>
      </c>
      <c r="J173" s="98" t="str">
        <f t="shared" si="9"/>
        <v>Gestión Tecnologías de Información y Comunicación</v>
      </c>
      <c r="K173" s="98" t="s">
        <v>395</v>
      </c>
      <c r="L173" s="111"/>
      <c r="M173" s="111"/>
    </row>
    <row r="174" spans="3:13" s="437" customFormat="1">
      <c r="C174" s="143"/>
      <c r="D174" s="151"/>
      <c r="E174" s="118"/>
      <c r="F174" s="97">
        <f t="shared" si="10"/>
        <v>0</v>
      </c>
      <c r="G174" s="161"/>
      <c r="H174" s="144"/>
      <c r="I174" s="130" t="e">
        <f>VLOOKUP(H174,[1]Presupuesto!$B$11:$C$565,2,0)</f>
        <v>#N/A</v>
      </c>
      <c r="J174" s="98" t="str">
        <f t="shared" si="9"/>
        <v>Gestión Tecnologías de Información y Comunicación</v>
      </c>
      <c r="K174" s="98" t="s">
        <v>395</v>
      </c>
      <c r="L174" s="111"/>
      <c r="M174" s="111"/>
    </row>
    <row r="175" spans="3:13" s="437" customFormat="1">
      <c r="C175" s="143"/>
      <c r="D175" s="151"/>
      <c r="E175" s="118"/>
      <c r="F175" s="97">
        <f t="shared" si="10"/>
        <v>0</v>
      </c>
      <c r="G175" s="161"/>
      <c r="H175" s="144"/>
      <c r="I175" s="130" t="e">
        <f>VLOOKUP(H175,[1]Presupuesto!$B$11:$C$565,2,0)</f>
        <v>#N/A</v>
      </c>
      <c r="J175" s="98" t="str">
        <f t="shared" si="9"/>
        <v>Gestión Tecnologías de Información y Comunicación</v>
      </c>
      <c r="K175" s="98" t="s">
        <v>395</v>
      </c>
      <c r="L175" s="111"/>
      <c r="M175" s="111"/>
    </row>
    <row r="176" spans="3:13" s="437" customFormat="1">
      <c r="C176" s="143"/>
      <c r="D176" s="151"/>
      <c r="E176" s="118"/>
      <c r="F176" s="97">
        <f t="shared" si="10"/>
        <v>0</v>
      </c>
      <c r="G176" s="161"/>
      <c r="H176" s="144"/>
      <c r="I176" s="130" t="e">
        <f>VLOOKUP(H176,[1]Presupuesto!$B$11:$C$565,2,0)</f>
        <v>#N/A</v>
      </c>
      <c r="J176" s="98" t="str">
        <f t="shared" si="9"/>
        <v>Gestión Tecnologías de Información y Comunicación</v>
      </c>
      <c r="K176" s="98" t="s">
        <v>395</v>
      </c>
      <c r="L176" s="111"/>
      <c r="M176" s="111"/>
    </row>
    <row r="177" spans="3:14" s="437" customFormat="1">
      <c r="C177" s="143"/>
      <c r="D177" s="151"/>
      <c r="E177" s="118"/>
      <c r="F177" s="97">
        <f t="shared" si="10"/>
        <v>0</v>
      </c>
      <c r="G177" s="161"/>
      <c r="H177" s="144"/>
      <c r="I177" s="130" t="e">
        <f>VLOOKUP(H177,[1]Presupuesto!$B$11:$C$565,2,0)</f>
        <v>#N/A</v>
      </c>
      <c r="J177" s="98" t="str">
        <f t="shared" si="9"/>
        <v>Gestión Tecnologías de Información y Comunicación</v>
      </c>
      <c r="K177" s="98" t="s">
        <v>395</v>
      </c>
      <c r="L177" s="111"/>
      <c r="M177" s="111"/>
    </row>
    <row r="178" spans="3:14" s="437" customFormat="1">
      <c r="C178" s="143"/>
      <c r="D178" s="151"/>
      <c r="E178" s="118"/>
      <c r="F178" s="97">
        <f t="shared" si="10"/>
        <v>0</v>
      </c>
      <c r="G178" s="161"/>
      <c r="H178" s="144"/>
      <c r="I178" s="130" t="e">
        <f>VLOOKUP(H178,[1]Presupuesto!$B$11:$C$565,2,0)</f>
        <v>#N/A</v>
      </c>
      <c r="J178" s="98" t="str">
        <f t="shared" si="9"/>
        <v>Gestión Tecnologías de Información y Comunicación</v>
      </c>
      <c r="K178" s="98" t="s">
        <v>395</v>
      </c>
      <c r="L178" s="111"/>
      <c r="M178" s="111"/>
    </row>
    <row r="179" spans="3:14" s="437" customFormat="1">
      <c r="C179" s="145"/>
      <c r="D179" s="151"/>
      <c r="E179" s="118"/>
      <c r="F179" s="97">
        <f t="shared" si="10"/>
        <v>0</v>
      </c>
      <c r="G179" s="161"/>
      <c r="H179" s="146"/>
      <c r="I179" s="130" t="e">
        <f>VLOOKUP(H179,[1]Presupuesto!$B$11:$C$565,2,0)</f>
        <v>#N/A</v>
      </c>
      <c r="J179" s="98" t="str">
        <f t="shared" si="9"/>
        <v>Gestión Tecnologías de Información y Comunicación</v>
      </c>
      <c r="K179" s="98" t="s">
        <v>395</v>
      </c>
      <c r="L179" s="111"/>
      <c r="M179" s="111"/>
    </row>
    <row r="180" spans="3:14" s="437" customFormat="1">
      <c r="C180" s="145"/>
      <c r="D180" s="151"/>
      <c r="E180" s="118"/>
      <c r="F180" s="97">
        <f t="shared" si="10"/>
        <v>0</v>
      </c>
      <c r="G180" s="161"/>
      <c r="H180" s="146"/>
      <c r="I180" s="130" t="e">
        <f>VLOOKUP(H180,[1]Presupuesto!$B$11:$C$565,2,0)</f>
        <v>#N/A</v>
      </c>
      <c r="J180" s="98" t="str">
        <f t="shared" si="9"/>
        <v>Gestión Tecnologías de Información y Comunicación</v>
      </c>
      <c r="K180" s="98" t="s">
        <v>395</v>
      </c>
      <c r="L180" s="111"/>
      <c r="M180" s="111"/>
    </row>
    <row r="181" spans="3:14" s="437" customFormat="1">
      <c r="C181" s="145"/>
      <c r="D181" s="151"/>
      <c r="E181" s="118"/>
      <c r="F181" s="97">
        <f t="shared" si="10"/>
        <v>0</v>
      </c>
      <c r="G181" s="161"/>
      <c r="H181" s="146"/>
      <c r="I181" s="130" t="e">
        <f>VLOOKUP(H181,[1]Presupuesto!$B$11:$C$565,2,0)</f>
        <v>#N/A</v>
      </c>
      <c r="J181" s="98" t="str">
        <f t="shared" si="9"/>
        <v>Gestión Tecnologías de Información y Comunicación</v>
      </c>
      <c r="K181" s="98" t="s">
        <v>395</v>
      </c>
      <c r="L181" s="111"/>
      <c r="M181" s="111"/>
    </row>
    <row r="182" spans="3:14" s="437" customFormat="1">
      <c r="C182" s="145"/>
      <c r="D182" s="151"/>
      <c r="E182" s="118"/>
      <c r="F182" s="97">
        <f t="shared" si="10"/>
        <v>0</v>
      </c>
      <c r="G182" s="161"/>
      <c r="H182" s="146"/>
      <c r="I182" s="130" t="e">
        <f>VLOOKUP(H182,[1]Presupuesto!$B$11:$C$565,2,0)</f>
        <v>#N/A</v>
      </c>
      <c r="J182" s="98" t="str">
        <f t="shared" si="9"/>
        <v>Gestión Tecnologías de Información y Comunicación</v>
      </c>
      <c r="K182" s="98" t="s">
        <v>395</v>
      </c>
      <c r="L182" s="111"/>
      <c r="M182" s="111"/>
    </row>
    <row r="183" spans="3:14" s="437" customFormat="1" ht="15.75" thickBot="1">
      <c r="C183" s="147"/>
      <c r="D183" s="159"/>
      <c r="E183" s="103"/>
      <c r="F183" s="105">
        <f t="shared" si="10"/>
        <v>0</v>
      </c>
      <c r="G183" s="162"/>
      <c r="H183" s="148"/>
      <c r="I183" s="132" t="e">
        <f>VLOOKUP(H183,[1]Presupuesto!$B$11:$C$565,2,0)</f>
        <v>#N/A</v>
      </c>
      <c r="J183" s="106" t="str">
        <f t="shared" si="9"/>
        <v>Gestión Tecnologías de Información y Comunicación</v>
      </c>
      <c r="K183" s="98" t="s">
        <v>395</v>
      </c>
      <c r="L183" s="111"/>
      <c r="M183" s="111"/>
    </row>
    <row r="185" spans="3:14" ht="15.75" thickBot="1">
      <c r="F185" s="90"/>
      <c r="G185" s="89"/>
      <c r="H185" s="90"/>
      <c r="I185" s="90"/>
    </row>
    <row r="186" spans="3:14" ht="15.75" thickBot="1">
      <c r="C186" s="157" t="s">
        <v>53</v>
      </c>
      <c r="D186" s="349">
        <f>SUM(F196:F227)</f>
        <v>8999994.5</v>
      </c>
      <c r="F186" s="70"/>
      <c r="G186" s="79"/>
      <c r="H186" s="70"/>
      <c r="I186" s="70"/>
    </row>
    <row r="187" spans="3:14">
      <c r="C187" s="70"/>
      <c r="D187" s="31"/>
      <c r="E187" s="93"/>
      <c r="F187" s="93"/>
      <c r="G187" s="93"/>
      <c r="H187" s="76"/>
      <c r="I187" s="76"/>
      <c r="J187" s="76"/>
      <c r="K187" s="112"/>
    </row>
    <row r="188" spans="3:14">
      <c r="C188" s="70"/>
      <c r="D188" s="31"/>
      <c r="E188" s="93"/>
      <c r="F188" s="93"/>
      <c r="G188" s="93"/>
      <c r="H188" s="76"/>
      <c r="I188" s="76"/>
      <c r="J188" s="76"/>
      <c r="K188" s="112"/>
    </row>
    <row r="189" spans="3:14" ht="15.75">
      <c r="C189" s="202" t="s">
        <v>391</v>
      </c>
      <c r="D189" s="345" t="s">
        <v>2472</v>
      </c>
      <c r="E189" s="93"/>
      <c r="F189" s="93"/>
      <c r="G189" s="93"/>
      <c r="H189" s="76"/>
      <c r="I189" s="76"/>
      <c r="J189" s="76"/>
      <c r="K189" s="112"/>
      <c r="L189" s="437"/>
      <c r="M189" s="437"/>
      <c r="N189" s="437"/>
    </row>
    <row r="190" spans="3:14" ht="18.75">
      <c r="C190" s="209" t="str">
        <f>IFERROR(VLOOKUP(D189,'[1]1. Desarrollo e Innov. Curricu.'!$E:$F,2,FALSE),IFERROR(VLOOKUP(D189,'[1]2. Investigación Científica'!$E:$F,2,FALSE),IFERROR(VLOOKUP(D189,'[1]3. Vinculación Univ. Sociedad'!$E:$F,2,FALSE),IFERROR(VLOOKUP(D189,'[1]4. Docencia y Profesorado Univ.'!$E:$F,2,FALSE),IFERROR(VLOOKUP(D189,'[1]5. Estudiantes y Graduados'!$E:$F,2,FALSE),IFERROR(VLOOKUP(D189,'[1]11. Gestion Administrativa'!$E:$F,2,FALSE),IFERROR(VLOOKUP(D189,'[1]13. Gestión Académica'!$E:$F,2,FALSE),IFERROR(VLOOKUP(D189,'[1]8. Asegura. de la Calid. y M'!$E:$F,2,FALSE),IFERROR(VLOOKUP(D189,'[1]6. Gestión del Conocimiento'!$E:$F,2,FALSE),IFERROR(VLOOKUP(D189,'[1]15. Gobernabilidad y Proceso...'!$E:$F,2,FALSE),IFERROR(VLOOKUP(D189,'[1]12. Gestión del Talento Humano'!$E:$F,2,FALSE),IFERROR(VLOOKUP(D189,'[1]14. Internacional... de la E.S.'!$E:$F,2,FALSE),IFERROR(VLOOKUP(D189,'[1]10. Posgrado'!$E:$F,2,FALSE),IFERROR(VLOOKUP(D189,'[1]17. Gestión TIC'!$E:$F,2,FALSE),IFERROR(VLOOKUP(D189,'[1]16. Desa. del Sistema Educ.Sup.'!$E:$F,2,FALSE),IFERROR(VLOOKUP(D189,'[1]9. Cultura de Inno. Insti...'!$E:$F,2,FALSE),VLOOKUP(D189,'[1]7. Lo Esencial de la Reforma U.'!$E:$F,2,0)))))))))))))))))</f>
        <v>Adquisición de títulos y nuevas ediciones de materia bibliográfico impreso.</v>
      </c>
      <c r="D190" s="31"/>
      <c r="E190" s="93"/>
      <c r="F190" s="93"/>
      <c r="G190" s="93"/>
      <c r="H190" s="76"/>
      <c r="I190" s="76"/>
      <c r="J190" s="76"/>
      <c r="K190" s="112"/>
      <c r="L190" s="437"/>
      <c r="M190" s="437"/>
      <c r="N190" s="437"/>
    </row>
    <row r="191" spans="3:14" ht="15.75">
      <c r="C191" s="202" t="s">
        <v>391</v>
      </c>
      <c r="D191" s="345" t="s">
        <v>2471</v>
      </c>
      <c r="E191" s="93"/>
      <c r="F191" s="93"/>
      <c r="G191" s="93"/>
      <c r="H191" s="76"/>
      <c r="I191" s="76"/>
      <c r="J191" s="76"/>
      <c r="K191" s="112"/>
      <c r="L191" s="437"/>
      <c r="M191" s="437"/>
      <c r="N191" s="437"/>
    </row>
    <row r="192" spans="3:14" ht="18.75">
      <c r="C192" s="209" t="str">
        <f>IFERROR(VLOOKUP(D191,'[1]1. Desarrollo e Innov. Curricu.'!$E:$F,2,FALSE),IFERROR(VLOOKUP(D191,'[1]2. Investigación Científica'!$E:$F,2,FALSE),IFERROR(VLOOKUP(D191,'[1]3. Vinculación Univ. Sociedad'!$E:$F,2,FALSE),IFERROR(VLOOKUP(D191,'[1]4. Docencia y Profesorado Univ.'!$E:$F,2,FALSE),IFERROR(VLOOKUP(D191,'[1]5. Estudiantes y Graduados'!$E:$F,2,FALSE),IFERROR(VLOOKUP(D191,'[1]11. Gestion Administrativa'!$E:$F,2,FALSE),IFERROR(VLOOKUP(D191,'[1]13. Gestión Académica'!$E:$F,2,FALSE),IFERROR(VLOOKUP(D191,'[1]8. Asegura. de la Calid. y M'!$E:$F,2,FALSE),IFERROR(VLOOKUP(D191,'[1]6. Gestión del Conocimiento'!$E:$F,2,FALSE),IFERROR(VLOOKUP(D191,'[1]15. Gobernabilidad y Proceso...'!$E:$F,2,FALSE),IFERROR(VLOOKUP(D191,'[1]12. Gestión del Talento Humano'!$E:$F,2,FALSE),IFERROR(VLOOKUP(D191,'[1]14. Internacional... de la E.S.'!$E:$F,2,FALSE),IFERROR(VLOOKUP(D191,'[1]10. Posgrado'!$E:$F,2,FALSE),IFERROR(VLOOKUP(D191,'[1]17. Gestión TIC'!$E:$F,2,FALSE),IFERROR(VLOOKUP(D191,'[1]16. Desa. del Sistema Educ.Sup.'!$E:$F,2,FALSE),IFERROR(VLOOKUP(D191,'[1]9. Cultura de Inno. Insti...'!$E:$F,2,FALSE),VLOOKUP(D191,'[1]7. Lo Esencial de la Reforma U.'!$E:$F,2,0)))))))))))))))))</f>
        <v>Suscripción electrónica a bases de datos de recursos de información.</v>
      </c>
      <c r="D192" s="31"/>
      <c r="E192" s="93"/>
      <c r="F192" s="93"/>
      <c r="G192" s="93"/>
      <c r="H192" s="76"/>
      <c r="I192" s="76"/>
      <c r="J192" s="76"/>
      <c r="K192" s="112"/>
      <c r="L192" s="437"/>
      <c r="M192" s="437"/>
      <c r="N192" s="437"/>
    </row>
    <row r="193" spans="3:14" ht="15.75" thickBot="1">
      <c r="C193" s="437"/>
      <c r="D193" s="437"/>
      <c r="E193" s="437"/>
      <c r="F193" s="93"/>
      <c r="G193" s="76"/>
      <c r="H193" s="76"/>
      <c r="I193" s="76"/>
      <c r="J193" s="437"/>
      <c r="K193" s="437"/>
      <c r="L193" s="437"/>
      <c r="M193" s="437"/>
      <c r="N193" s="437"/>
    </row>
    <row r="194" spans="3:14" ht="30.75" thickBot="1">
      <c r="C194" s="129" t="s">
        <v>44</v>
      </c>
      <c r="D194" s="129" t="s">
        <v>55</v>
      </c>
      <c r="E194" s="136" t="s">
        <v>57</v>
      </c>
      <c r="F194" s="135" t="s">
        <v>27</v>
      </c>
      <c r="G194" s="133" t="s">
        <v>130</v>
      </c>
      <c r="H194" s="136" t="s">
        <v>46</v>
      </c>
      <c r="I194" s="133" t="s">
        <v>131</v>
      </c>
      <c r="J194" s="133" t="s">
        <v>409</v>
      </c>
      <c r="K194" s="133" t="s">
        <v>410</v>
      </c>
      <c r="L194" s="437"/>
      <c r="M194" s="437"/>
      <c r="N194" s="437"/>
    </row>
    <row r="195" spans="3:14">
      <c r="C195" s="219" t="s">
        <v>438</v>
      </c>
      <c r="D195" s="220"/>
      <c r="E195" s="218">
        <f>HLOOKUP(C195,$AH$2:$BU$3,2,0)</f>
        <v>620</v>
      </c>
      <c r="F195" s="97">
        <f t="shared" ref="F195:F229" si="11">D195*E195</f>
        <v>0</v>
      </c>
      <c r="G195" s="161"/>
      <c r="H195" s="142"/>
      <c r="I195" s="130" t="e">
        <f>VLOOKUP(H195,[1]Presupuesto!$B$11:$C$565,2,0)</f>
        <v>#N/A</v>
      </c>
      <c r="J195" s="217" t="s">
        <v>1513</v>
      </c>
      <c r="K195" s="98" t="s">
        <v>393</v>
      </c>
      <c r="L195" s="437"/>
      <c r="M195" s="437"/>
      <c r="N195" s="437"/>
    </row>
    <row r="196" spans="3:14" ht="30">
      <c r="C196" s="684" t="s">
        <v>2575</v>
      </c>
      <c r="D196" s="158">
        <v>1650</v>
      </c>
      <c r="E196" s="123">
        <v>3333.33</v>
      </c>
      <c r="F196" s="707">
        <f t="shared" si="11"/>
        <v>5499994.5</v>
      </c>
      <c r="G196" s="161" t="s">
        <v>1683</v>
      </c>
      <c r="H196" s="142" t="s">
        <v>1030</v>
      </c>
      <c r="I196" s="130" t="str">
        <f>VLOOKUP(H196,[1]Presupuesto!$B$11:$C$565,2,0)</f>
        <v>LIBROS,REVISTAS</v>
      </c>
      <c r="J196" s="98" t="str">
        <f>$J$195</f>
        <v>Gestión Tecnologías de Información y Comunicación</v>
      </c>
      <c r="K196" s="98" t="s">
        <v>395</v>
      </c>
      <c r="L196" s="437"/>
      <c r="M196" s="437"/>
      <c r="N196" s="437"/>
    </row>
    <row r="197" spans="3:14" ht="30">
      <c r="C197" s="684" t="s">
        <v>1729</v>
      </c>
      <c r="D197" s="158">
        <v>4</v>
      </c>
      <c r="E197" s="123">
        <v>875000</v>
      </c>
      <c r="F197" s="690">
        <f t="shared" si="11"/>
        <v>3500000</v>
      </c>
      <c r="G197" s="161" t="s">
        <v>1683</v>
      </c>
      <c r="H197" s="142" t="s">
        <v>1030</v>
      </c>
      <c r="I197" s="130" t="str">
        <f>VLOOKUP(H197,[1]Presupuesto!$B$11:$C$565,2,0)</f>
        <v>LIBROS,REVISTAS</v>
      </c>
      <c r="J197" s="98" t="str">
        <f t="shared" ref="J197:J229" si="12">$J$195</f>
        <v>Gestión Tecnologías de Información y Comunicación</v>
      </c>
      <c r="K197" s="98" t="s">
        <v>393</v>
      </c>
      <c r="L197" s="437"/>
      <c r="M197" s="437"/>
      <c r="N197" s="437"/>
    </row>
    <row r="198" spans="3:14">
      <c r="C198" s="141"/>
      <c r="D198" s="158"/>
      <c r="E198" s="123"/>
      <c r="F198" s="97">
        <f t="shared" si="11"/>
        <v>0</v>
      </c>
      <c r="G198" s="161"/>
      <c r="H198" s="142"/>
      <c r="I198" s="130" t="e">
        <f>VLOOKUP(H198,[1]Presupuesto!$B$11:$C$565,2,0)</f>
        <v>#N/A</v>
      </c>
      <c r="J198" s="98" t="str">
        <f t="shared" si="12"/>
        <v>Gestión Tecnologías de Información y Comunicación</v>
      </c>
      <c r="K198" s="98" t="s">
        <v>411</v>
      </c>
      <c r="L198" s="437"/>
      <c r="M198" s="437"/>
      <c r="N198" s="437"/>
    </row>
    <row r="199" spans="3:14">
      <c r="C199" s="141"/>
      <c r="D199" s="158"/>
      <c r="E199" s="123"/>
      <c r="F199" s="97">
        <f t="shared" si="11"/>
        <v>0</v>
      </c>
      <c r="G199" s="161"/>
      <c r="H199" s="142"/>
      <c r="I199" s="130" t="e">
        <f>VLOOKUP(H199,[1]Presupuesto!$B$11:$C$565,2,0)</f>
        <v>#N/A</v>
      </c>
      <c r="J199" s="98" t="str">
        <f t="shared" si="12"/>
        <v>Gestión Tecnologías de Información y Comunicación</v>
      </c>
      <c r="K199" s="98" t="s">
        <v>411</v>
      </c>
      <c r="L199" s="437"/>
      <c r="M199" s="437"/>
      <c r="N199" s="437"/>
    </row>
    <row r="200" spans="3:14">
      <c r="C200" s="141"/>
      <c r="D200" s="158"/>
      <c r="E200" s="123"/>
      <c r="F200" s="97">
        <f t="shared" si="11"/>
        <v>0</v>
      </c>
      <c r="G200" s="161"/>
      <c r="H200" s="142"/>
      <c r="I200" s="130" t="e">
        <f>VLOOKUP(H200,[1]Presupuesto!$B$11:$C$565,2,0)</f>
        <v>#N/A</v>
      </c>
      <c r="J200" s="98" t="str">
        <f t="shared" si="12"/>
        <v>Gestión Tecnologías de Información y Comunicación</v>
      </c>
      <c r="K200" s="98" t="s">
        <v>400</v>
      </c>
      <c r="L200" s="437"/>
      <c r="M200" s="437"/>
      <c r="N200" s="437"/>
    </row>
    <row r="201" spans="3:14">
      <c r="C201" s="141"/>
      <c r="D201" s="158"/>
      <c r="E201" s="123"/>
      <c r="F201" s="97">
        <f t="shared" si="11"/>
        <v>0</v>
      </c>
      <c r="G201" s="161"/>
      <c r="H201" s="142"/>
      <c r="I201" s="130" t="e">
        <f>VLOOKUP(H201,[1]Presupuesto!$B$11:$C$565,2,0)</f>
        <v>#N/A</v>
      </c>
      <c r="J201" s="98" t="str">
        <f t="shared" si="12"/>
        <v>Gestión Tecnologías de Información y Comunicación</v>
      </c>
      <c r="K201" s="98" t="s">
        <v>411</v>
      </c>
      <c r="L201" s="437"/>
      <c r="M201" s="437"/>
      <c r="N201" s="437"/>
    </row>
    <row r="202" spans="3:14">
      <c r="C202" s="141"/>
      <c r="D202" s="158"/>
      <c r="E202" s="123"/>
      <c r="F202" s="97">
        <f t="shared" si="11"/>
        <v>0</v>
      </c>
      <c r="G202" s="161"/>
      <c r="H202" s="142"/>
      <c r="I202" s="130" t="e">
        <f>VLOOKUP(H202,[1]Presupuesto!$B$11:$C$565,2,0)</f>
        <v>#N/A</v>
      </c>
      <c r="J202" s="98" t="str">
        <f t="shared" si="12"/>
        <v>Gestión Tecnologías de Información y Comunicación</v>
      </c>
      <c r="K202" s="98" t="s">
        <v>411</v>
      </c>
      <c r="L202" s="437"/>
      <c r="M202" s="437"/>
      <c r="N202" s="437"/>
    </row>
    <row r="203" spans="3:14">
      <c r="C203" s="141"/>
      <c r="D203" s="158"/>
      <c r="E203" s="123"/>
      <c r="F203" s="97">
        <f t="shared" si="11"/>
        <v>0</v>
      </c>
      <c r="G203" s="161"/>
      <c r="H203" s="142"/>
      <c r="I203" s="130" t="e">
        <f>VLOOKUP(H203,[1]Presupuesto!$B$11:$C$565,2,0)</f>
        <v>#N/A</v>
      </c>
      <c r="J203" s="98" t="str">
        <f t="shared" si="12"/>
        <v>Gestión Tecnologías de Información y Comunicación</v>
      </c>
      <c r="K203" s="98" t="s">
        <v>411</v>
      </c>
      <c r="L203" s="437"/>
      <c r="M203" s="437"/>
      <c r="N203" s="437"/>
    </row>
    <row r="204" spans="3:14">
      <c r="C204" s="141"/>
      <c r="D204" s="158"/>
      <c r="E204" s="123"/>
      <c r="F204" s="97">
        <f t="shared" si="11"/>
        <v>0</v>
      </c>
      <c r="G204" s="161"/>
      <c r="H204" s="142"/>
      <c r="I204" s="130" t="e">
        <f>VLOOKUP(H204,[1]Presupuesto!$B$11:$C$565,2,0)</f>
        <v>#N/A</v>
      </c>
      <c r="J204" s="98" t="str">
        <f t="shared" si="12"/>
        <v>Gestión Tecnologías de Información y Comunicación</v>
      </c>
      <c r="K204" s="98" t="s">
        <v>411</v>
      </c>
      <c r="L204" s="437"/>
      <c r="M204" s="437"/>
      <c r="N204" s="437"/>
    </row>
    <row r="205" spans="3:14">
      <c r="C205" s="141"/>
      <c r="D205" s="158"/>
      <c r="E205" s="123"/>
      <c r="F205" s="97">
        <f t="shared" si="11"/>
        <v>0</v>
      </c>
      <c r="G205" s="161"/>
      <c r="H205" s="142"/>
      <c r="I205" s="130" t="e">
        <f>VLOOKUP(H205,[1]Presupuesto!$B$11:$C$565,2,0)</f>
        <v>#N/A</v>
      </c>
      <c r="J205" s="98" t="str">
        <f t="shared" si="12"/>
        <v>Gestión Tecnologías de Información y Comunicación</v>
      </c>
      <c r="K205" s="98" t="s">
        <v>411</v>
      </c>
      <c r="L205" s="437"/>
      <c r="M205" s="437"/>
      <c r="N205" s="437"/>
    </row>
    <row r="206" spans="3:14">
      <c r="C206" s="141"/>
      <c r="D206" s="158"/>
      <c r="E206" s="123"/>
      <c r="F206" s="97">
        <f t="shared" si="11"/>
        <v>0</v>
      </c>
      <c r="G206" s="161"/>
      <c r="H206" s="142"/>
      <c r="I206" s="130" t="e">
        <f>VLOOKUP(H206,[1]Presupuesto!$B$11:$C$565,2,0)</f>
        <v>#N/A</v>
      </c>
      <c r="J206" s="98" t="str">
        <f t="shared" si="12"/>
        <v>Gestión Tecnologías de Información y Comunicación</v>
      </c>
      <c r="K206" s="98" t="s">
        <v>411</v>
      </c>
      <c r="L206" s="437"/>
      <c r="M206" s="437"/>
      <c r="N206" s="437"/>
    </row>
    <row r="207" spans="3:14">
      <c r="C207" s="141"/>
      <c r="D207" s="158"/>
      <c r="E207" s="123"/>
      <c r="F207" s="97">
        <f t="shared" si="11"/>
        <v>0</v>
      </c>
      <c r="G207" s="161"/>
      <c r="H207" s="142"/>
      <c r="I207" s="130" t="e">
        <f>VLOOKUP(H207,[1]Presupuesto!$B$11:$C$565,2,0)</f>
        <v>#N/A</v>
      </c>
      <c r="J207" s="98" t="str">
        <f t="shared" si="12"/>
        <v>Gestión Tecnologías de Información y Comunicación</v>
      </c>
      <c r="K207" s="98" t="s">
        <v>411</v>
      </c>
      <c r="L207" s="437"/>
      <c r="M207" s="437"/>
      <c r="N207" s="437"/>
    </row>
    <row r="208" spans="3:14">
      <c r="C208" s="141"/>
      <c r="D208" s="158"/>
      <c r="E208" s="123"/>
      <c r="F208" s="97">
        <f t="shared" si="11"/>
        <v>0</v>
      </c>
      <c r="G208" s="161"/>
      <c r="H208" s="142"/>
      <c r="I208" s="130" t="e">
        <f>VLOOKUP(H208,[1]Presupuesto!$B$11:$C$565,2,0)</f>
        <v>#N/A</v>
      </c>
      <c r="J208" s="98" t="str">
        <f t="shared" si="12"/>
        <v>Gestión Tecnologías de Información y Comunicación</v>
      </c>
      <c r="K208" s="98" t="s">
        <v>411</v>
      </c>
      <c r="L208" s="437"/>
      <c r="M208" s="437"/>
      <c r="N208" s="437"/>
    </row>
    <row r="209" spans="3:14">
      <c r="C209" s="141"/>
      <c r="D209" s="158"/>
      <c r="E209" s="123"/>
      <c r="F209" s="97">
        <f t="shared" si="11"/>
        <v>0</v>
      </c>
      <c r="G209" s="161"/>
      <c r="H209" s="142"/>
      <c r="I209" s="130" t="e">
        <f>VLOOKUP(H209,[1]Presupuesto!$B$11:$C$565,2,0)</f>
        <v>#N/A</v>
      </c>
      <c r="J209" s="98" t="str">
        <f t="shared" si="12"/>
        <v>Gestión Tecnologías de Información y Comunicación</v>
      </c>
      <c r="K209" s="98" t="s">
        <v>411</v>
      </c>
      <c r="L209" s="437"/>
      <c r="M209" s="437"/>
      <c r="N209" s="437"/>
    </row>
    <row r="210" spans="3:14">
      <c r="C210" s="141"/>
      <c r="D210" s="158"/>
      <c r="E210" s="123"/>
      <c r="F210" s="97">
        <f t="shared" si="11"/>
        <v>0</v>
      </c>
      <c r="G210" s="161"/>
      <c r="H210" s="142"/>
      <c r="I210" s="130" t="e">
        <f>VLOOKUP(H210,[1]Presupuesto!$B$11:$C$565,2,0)</f>
        <v>#N/A</v>
      </c>
      <c r="J210" s="98" t="str">
        <f t="shared" si="12"/>
        <v>Gestión Tecnologías de Información y Comunicación</v>
      </c>
      <c r="K210" s="98" t="s">
        <v>411</v>
      </c>
      <c r="L210" s="437"/>
      <c r="M210" s="437"/>
      <c r="N210" s="437"/>
    </row>
    <row r="211" spans="3:14">
      <c r="C211" s="141"/>
      <c r="D211" s="158"/>
      <c r="E211" s="123"/>
      <c r="F211" s="97">
        <f t="shared" si="11"/>
        <v>0</v>
      </c>
      <c r="G211" s="161"/>
      <c r="H211" s="142"/>
      <c r="I211" s="130" t="e">
        <f>VLOOKUP(H211,[1]Presupuesto!$B$11:$C$565,2,0)</f>
        <v>#N/A</v>
      </c>
      <c r="J211" s="98" t="str">
        <f t="shared" si="12"/>
        <v>Gestión Tecnologías de Información y Comunicación</v>
      </c>
      <c r="K211" s="98" t="s">
        <v>411</v>
      </c>
      <c r="L211" s="437"/>
      <c r="M211" s="437"/>
      <c r="N211" s="437"/>
    </row>
    <row r="212" spans="3:14">
      <c r="C212" s="141"/>
      <c r="D212" s="158"/>
      <c r="E212" s="123"/>
      <c r="F212" s="97">
        <f t="shared" si="11"/>
        <v>0</v>
      </c>
      <c r="G212" s="161"/>
      <c r="H212" s="142"/>
      <c r="I212" s="130" t="e">
        <f>VLOOKUP(H212,[1]Presupuesto!$B$11:$C$565,2,0)</f>
        <v>#N/A</v>
      </c>
      <c r="J212" s="98" t="str">
        <f t="shared" si="12"/>
        <v>Gestión Tecnologías de Información y Comunicación</v>
      </c>
      <c r="K212" s="98" t="s">
        <v>411</v>
      </c>
      <c r="L212" s="437"/>
      <c r="M212" s="437"/>
      <c r="N212" s="437"/>
    </row>
    <row r="213" spans="3:14">
      <c r="C213" s="141"/>
      <c r="D213" s="158"/>
      <c r="E213" s="123"/>
      <c r="F213" s="97">
        <f t="shared" si="11"/>
        <v>0</v>
      </c>
      <c r="G213" s="161"/>
      <c r="H213" s="142"/>
      <c r="I213" s="130" t="e">
        <f>VLOOKUP(H213,[1]Presupuesto!$B$11:$C$565,2,0)</f>
        <v>#N/A</v>
      </c>
      <c r="J213" s="98" t="str">
        <f t="shared" si="12"/>
        <v>Gestión Tecnologías de Información y Comunicación</v>
      </c>
      <c r="K213" s="98" t="s">
        <v>411</v>
      </c>
      <c r="L213" s="437"/>
      <c r="M213" s="437"/>
      <c r="N213" s="437"/>
    </row>
    <row r="214" spans="3:14">
      <c r="C214" s="141"/>
      <c r="D214" s="158"/>
      <c r="E214" s="123"/>
      <c r="F214" s="97">
        <f t="shared" si="11"/>
        <v>0</v>
      </c>
      <c r="G214" s="161"/>
      <c r="H214" s="142"/>
      <c r="I214" s="130" t="e">
        <f>VLOOKUP(H214,[1]Presupuesto!$B$11:$C$565,2,0)</f>
        <v>#N/A</v>
      </c>
      <c r="J214" s="98" t="str">
        <f t="shared" si="12"/>
        <v>Gestión Tecnologías de Información y Comunicación</v>
      </c>
      <c r="K214" s="98" t="s">
        <v>411</v>
      </c>
      <c r="L214" s="437"/>
      <c r="M214" s="437"/>
      <c r="N214" s="437"/>
    </row>
    <row r="215" spans="3:14">
      <c r="C215" s="141"/>
      <c r="D215" s="158"/>
      <c r="E215" s="123"/>
      <c r="F215" s="97">
        <f t="shared" si="11"/>
        <v>0</v>
      </c>
      <c r="G215" s="161"/>
      <c r="H215" s="142"/>
      <c r="I215" s="130" t="e">
        <f>VLOOKUP(H215,[1]Presupuesto!$B$11:$C$565,2,0)</f>
        <v>#N/A</v>
      </c>
      <c r="J215" s="98" t="str">
        <f t="shared" si="12"/>
        <v>Gestión Tecnologías de Información y Comunicación</v>
      </c>
      <c r="K215" s="98" t="s">
        <v>411</v>
      </c>
      <c r="L215" s="437"/>
      <c r="M215" s="437"/>
      <c r="N215" s="437"/>
    </row>
    <row r="216" spans="3:14">
      <c r="C216" s="141"/>
      <c r="D216" s="158"/>
      <c r="E216" s="123"/>
      <c r="F216" s="97">
        <f t="shared" si="11"/>
        <v>0</v>
      </c>
      <c r="G216" s="161"/>
      <c r="H216" s="142"/>
      <c r="I216" s="130" t="e">
        <f>VLOOKUP(H216,[1]Presupuesto!$B$11:$C$565,2,0)</f>
        <v>#N/A</v>
      </c>
      <c r="J216" s="98" t="str">
        <f t="shared" si="12"/>
        <v>Gestión Tecnologías de Información y Comunicación</v>
      </c>
      <c r="K216" s="98" t="s">
        <v>411</v>
      </c>
      <c r="L216" s="437"/>
      <c r="M216" s="437"/>
      <c r="N216" s="437"/>
    </row>
    <row r="217" spans="3:14">
      <c r="C217" s="143"/>
      <c r="D217" s="151"/>
      <c r="E217" s="118"/>
      <c r="F217" s="97">
        <f t="shared" si="11"/>
        <v>0</v>
      </c>
      <c r="G217" s="161"/>
      <c r="H217" s="144"/>
      <c r="I217" s="130" t="e">
        <f>VLOOKUP(H217,[1]Presupuesto!$B$11:$C$565,2,0)</f>
        <v>#N/A</v>
      </c>
      <c r="J217" s="98" t="str">
        <f t="shared" si="12"/>
        <v>Gestión Tecnologías de Información y Comunicación</v>
      </c>
      <c r="K217" s="98" t="s">
        <v>411</v>
      </c>
      <c r="L217" s="437"/>
      <c r="M217" s="437"/>
      <c r="N217" s="437"/>
    </row>
    <row r="218" spans="3:14">
      <c r="C218" s="143"/>
      <c r="D218" s="151"/>
      <c r="E218" s="118"/>
      <c r="F218" s="97">
        <f t="shared" si="11"/>
        <v>0</v>
      </c>
      <c r="G218" s="161"/>
      <c r="H218" s="144"/>
      <c r="I218" s="130" t="e">
        <f>VLOOKUP(H218,[1]Presupuesto!$B$11:$C$565,2,0)</f>
        <v>#N/A</v>
      </c>
      <c r="J218" s="98" t="str">
        <f t="shared" si="12"/>
        <v>Gestión Tecnologías de Información y Comunicación</v>
      </c>
      <c r="K218" s="98" t="s">
        <v>411</v>
      </c>
      <c r="L218" s="437"/>
      <c r="M218" s="437"/>
      <c r="N218" s="437"/>
    </row>
    <row r="219" spans="3:14">
      <c r="C219" s="143"/>
      <c r="D219" s="151"/>
      <c r="E219" s="118"/>
      <c r="F219" s="97">
        <f t="shared" si="11"/>
        <v>0</v>
      </c>
      <c r="G219" s="161"/>
      <c r="H219" s="144"/>
      <c r="I219" s="130" t="e">
        <f>VLOOKUP(H219,[1]Presupuesto!$B$11:$C$565,2,0)</f>
        <v>#N/A</v>
      </c>
      <c r="J219" s="98" t="str">
        <f t="shared" si="12"/>
        <v>Gestión Tecnologías de Información y Comunicación</v>
      </c>
      <c r="K219" s="98" t="s">
        <v>411</v>
      </c>
      <c r="L219" s="437"/>
      <c r="M219" s="437"/>
      <c r="N219" s="437"/>
    </row>
    <row r="220" spans="3:14">
      <c r="C220" s="143"/>
      <c r="D220" s="151"/>
      <c r="E220" s="118"/>
      <c r="F220" s="97">
        <f t="shared" si="11"/>
        <v>0</v>
      </c>
      <c r="G220" s="161"/>
      <c r="H220" s="144"/>
      <c r="I220" s="130" t="e">
        <f>VLOOKUP(H220,[1]Presupuesto!$B$11:$C$565,2,0)</f>
        <v>#N/A</v>
      </c>
      <c r="J220" s="98" t="str">
        <f t="shared" si="12"/>
        <v>Gestión Tecnologías de Información y Comunicación</v>
      </c>
      <c r="K220" s="98" t="s">
        <v>411</v>
      </c>
      <c r="L220" s="437"/>
      <c r="M220" s="437"/>
      <c r="N220" s="437"/>
    </row>
    <row r="221" spans="3:14">
      <c r="C221" s="143"/>
      <c r="D221" s="151"/>
      <c r="E221" s="118"/>
      <c r="F221" s="97">
        <f t="shared" si="11"/>
        <v>0</v>
      </c>
      <c r="G221" s="161"/>
      <c r="H221" s="144"/>
      <c r="I221" s="130" t="e">
        <f>VLOOKUP(H221,[1]Presupuesto!$B$11:$C$565,2,0)</f>
        <v>#N/A</v>
      </c>
      <c r="J221" s="98" t="str">
        <f t="shared" si="12"/>
        <v>Gestión Tecnologías de Información y Comunicación</v>
      </c>
      <c r="K221" s="98" t="s">
        <v>411</v>
      </c>
      <c r="L221" s="437"/>
      <c r="M221" s="437"/>
      <c r="N221" s="437"/>
    </row>
    <row r="222" spans="3:14">
      <c r="C222" s="143"/>
      <c r="D222" s="151"/>
      <c r="E222" s="118"/>
      <c r="F222" s="97">
        <f t="shared" si="11"/>
        <v>0</v>
      </c>
      <c r="G222" s="161"/>
      <c r="H222" s="144"/>
      <c r="I222" s="130" t="e">
        <f>VLOOKUP(H222,[1]Presupuesto!$B$11:$C$565,2,0)</f>
        <v>#N/A</v>
      </c>
      <c r="J222" s="98" t="str">
        <f t="shared" si="12"/>
        <v>Gestión Tecnologías de Información y Comunicación</v>
      </c>
      <c r="K222" s="98" t="s">
        <v>411</v>
      </c>
      <c r="L222" s="437"/>
      <c r="M222" s="437"/>
      <c r="N222" s="437"/>
    </row>
    <row r="223" spans="3:14">
      <c r="C223" s="143"/>
      <c r="D223" s="151"/>
      <c r="E223" s="118"/>
      <c r="F223" s="97">
        <f t="shared" si="11"/>
        <v>0</v>
      </c>
      <c r="G223" s="161"/>
      <c r="H223" s="144"/>
      <c r="I223" s="130" t="e">
        <f>VLOOKUP(H223,[1]Presupuesto!$B$11:$C$565,2,0)</f>
        <v>#N/A</v>
      </c>
      <c r="J223" s="98" t="str">
        <f t="shared" si="12"/>
        <v>Gestión Tecnologías de Información y Comunicación</v>
      </c>
      <c r="K223" s="98" t="s">
        <v>411</v>
      </c>
      <c r="L223" s="437"/>
      <c r="M223" s="437"/>
      <c r="N223" s="437"/>
    </row>
    <row r="224" spans="3:14">
      <c r="C224" s="143"/>
      <c r="D224" s="151"/>
      <c r="E224" s="118"/>
      <c r="F224" s="97">
        <f t="shared" si="11"/>
        <v>0</v>
      </c>
      <c r="G224" s="161"/>
      <c r="H224" s="144"/>
      <c r="I224" s="130" t="e">
        <f>VLOOKUP(H224,[1]Presupuesto!$B$11:$C$565,2,0)</f>
        <v>#N/A</v>
      </c>
      <c r="J224" s="98" t="str">
        <f t="shared" si="12"/>
        <v>Gestión Tecnologías de Información y Comunicación</v>
      </c>
      <c r="K224" s="98" t="s">
        <v>411</v>
      </c>
      <c r="L224" s="437"/>
      <c r="M224" s="437"/>
      <c r="N224" s="437"/>
    </row>
    <row r="225" spans="3:14">
      <c r="C225" s="145"/>
      <c r="D225" s="151"/>
      <c r="E225" s="118"/>
      <c r="F225" s="97">
        <f t="shared" si="11"/>
        <v>0</v>
      </c>
      <c r="G225" s="161"/>
      <c r="H225" s="146"/>
      <c r="I225" s="130" t="e">
        <f>VLOOKUP(H225,[1]Presupuesto!$B$11:$C$565,2,0)</f>
        <v>#N/A</v>
      </c>
      <c r="J225" s="98" t="str">
        <f t="shared" si="12"/>
        <v>Gestión Tecnologías de Información y Comunicación</v>
      </c>
      <c r="K225" s="98" t="s">
        <v>402</v>
      </c>
      <c r="L225" s="437"/>
      <c r="M225" s="437"/>
      <c r="N225" s="437"/>
    </row>
    <row r="226" spans="3:14">
      <c r="C226" s="145"/>
      <c r="D226" s="151"/>
      <c r="E226" s="118"/>
      <c r="F226" s="97">
        <f t="shared" si="11"/>
        <v>0</v>
      </c>
      <c r="G226" s="161"/>
      <c r="H226" s="146"/>
      <c r="I226" s="130" t="e">
        <f>VLOOKUP(H226,[1]Presupuesto!$B$11:$C$565,2,0)</f>
        <v>#N/A</v>
      </c>
      <c r="J226" s="98" t="str">
        <f t="shared" si="12"/>
        <v>Gestión Tecnologías de Información y Comunicación</v>
      </c>
      <c r="K226" s="98" t="s">
        <v>411</v>
      </c>
      <c r="L226" s="437"/>
      <c r="M226" s="437"/>
      <c r="N226" s="437"/>
    </row>
    <row r="227" spans="3:14">
      <c r="C227" s="145"/>
      <c r="D227" s="151"/>
      <c r="E227" s="118"/>
      <c r="F227" s="97">
        <f t="shared" si="11"/>
        <v>0</v>
      </c>
      <c r="G227" s="161"/>
      <c r="H227" s="146"/>
      <c r="I227" s="130" t="e">
        <f>VLOOKUP(H227,[1]Presupuesto!$B$11:$C$565,2,0)</f>
        <v>#N/A</v>
      </c>
      <c r="J227" s="98" t="str">
        <f t="shared" si="12"/>
        <v>Gestión Tecnologías de Información y Comunicación</v>
      </c>
      <c r="K227" s="98" t="s">
        <v>411</v>
      </c>
      <c r="L227" s="437"/>
      <c r="M227" s="437"/>
      <c r="N227" s="437"/>
    </row>
    <row r="228" spans="3:14">
      <c r="C228" s="145"/>
      <c r="D228" s="151"/>
      <c r="E228" s="118"/>
      <c r="F228" s="97">
        <f t="shared" si="11"/>
        <v>0</v>
      </c>
      <c r="G228" s="161"/>
      <c r="H228" s="146"/>
      <c r="I228" s="130" t="e">
        <f>VLOOKUP(H228,[1]Presupuesto!$B$11:$C$565,2,0)</f>
        <v>#N/A</v>
      </c>
      <c r="J228" s="98" t="str">
        <f t="shared" si="12"/>
        <v>Gestión Tecnologías de Información y Comunicación</v>
      </c>
      <c r="K228" s="98" t="s">
        <v>411</v>
      </c>
      <c r="L228" s="437"/>
      <c r="M228" s="437"/>
      <c r="N228" s="437"/>
    </row>
    <row r="229" spans="3:14" ht="15.75" thickBot="1">
      <c r="C229" s="147"/>
      <c r="D229" s="159"/>
      <c r="E229" s="103"/>
      <c r="F229" s="105">
        <f t="shared" si="11"/>
        <v>0</v>
      </c>
      <c r="G229" s="162"/>
      <c r="H229" s="148"/>
      <c r="I229" s="132" t="e">
        <f>VLOOKUP(H229,[1]Presupuesto!$B$11:$C$565,2,0)</f>
        <v>#N/A</v>
      </c>
      <c r="J229" s="106" t="str">
        <f t="shared" si="12"/>
        <v>Gestión Tecnologías de Información y Comunicación</v>
      </c>
      <c r="K229" s="124" t="s">
        <v>393</v>
      </c>
      <c r="L229" s="437"/>
      <c r="M229" s="437"/>
      <c r="N229" s="437"/>
    </row>
    <row r="230" spans="3:14">
      <c r="C230" s="437"/>
      <c r="D230" s="437"/>
      <c r="E230" s="437"/>
      <c r="F230" s="437"/>
      <c r="G230" s="424"/>
      <c r="H230" s="437"/>
      <c r="I230" s="437"/>
      <c r="J230" s="437"/>
      <c r="K230" s="437"/>
      <c r="L230" s="437"/>
      <c r="M230" s="437"/>
      <c r="N230" s="437"/>
    </row>
    <row r="231" spans="3:14" s="437" customFormat="1" ht="15.75" thickBot="1">
      <c r="G231" s="424"/>
    </row>
    <row r="232" spans="3:14" s="437" customFormat="1" ht="15.75" thickBot="1">
      <c r="C232" s="157" t="s">
        <v>53</v>
      </c>
      <c r="D232" s="349">
        <f>SUM(F239:F273)</f>
        <v>92750</v>
      </c>
      <c r="F232" s="70"/>
      <c r="G232" s="79"/>
      <c r="H232" s="70"/>
      <c r="I232" s="70"/>
    </row>
    <row r="233" spans="3:14" s="437" customFormat="1">
      <c r="C233" s="70"/>
      <c r="D233" s="31"/>
      <c r="E233" s="93"/>
      <c r="F233" s="93"/>
      <c r="G233" s="93"/>
      <c r="H233" s="76"/>
      <c r="I233" s="76"/>
      <c r="J233" s="76"/>
      <c r="K233" s="112"/>
    </row>
    <row r="234" spans="3:14" s="437" customFormat="1">
      <c r="C234" s="70"/>
      <c r="D234" s="31"/>
      <c r="E234" s="93"/>
      <c r="F234" s="93"/>
      <c r="G234" s="93"/>
      <c r="H234" s="76"/>
      <c r="I234" s="76"/>
      <c r="J234" s="76"/>
      <c r="K234" s="112"/>
    </row>
    <row r="235" spans="3:14" s="437" customFormat="1" ht="15.75">
      <c r="C235" s="202" t="s">
        <v>391</v>
      </c>
      <c r="D235" s="345" t="s">
        <v>2467</v>
      </c>
      <c r="E235" s="93"/>
      <c r="F235" s="93"/>
      <c r="G235" s="93"/>
      <c r="H235" s="76"/>
      <c r="I235" s="76"/>
      <c r="J235" s="76"/>
      <c r="K235" s="112"/>
    </row>
    <row r="236" spans="3:14" s="437" customFormat="1" ht="18.75">
      <c r="C236" s="209" t="str">
        <f>IFERROR(VLOOKUP(D235,'[1]1. Desarrollo e Innov. Curricu.'!$E:$F,2,FALSE),IFERROR(VLOOKUP(D235,'[1]2. Investigación Científica'!$E:$F,2,FALSE),IFERROR(VLOOKUP(D235,'[1]3. Vinculación Univ. Sociedad'!$E:$F,2,FALSE),IFERROR(VLOOKUP(D235,'[1]4. Docencia y Profesorado Univ.'!$E:$F,2,FALSE),IFERROR(VLOOKUP(D235,'[1]5. Estudiantes y Graduados'!$E:$F,2,FALSE),IFERROR(VLOOKUP(D235,'[1]11. Gestion Administrativa'!$E:$F,2,FALSE),IFERROR(VLOOKUP(D235,'[1]13. Gestión Académica'!$E:$F,2,FALSE),IFERROR(VLOOKUP(D235,'[1]8. Asegura. de la Calid. y M'!$E:$F,2,FALSE),IFERROR(VLOOKUP(D235,'[1]6. Gestión del Conocimiento'!$E:$F,2,FALSE),IFERROR(VLOOKUP(D235,'[1]15. Gobernabilidad y Proceso...'!$E:$F,2,FALSE),IFERROR(VLOOKUP(D235,'[1]12. Gestión del Talento Humano'!$E:$F,2,FALSE),IFERROR(VLOOKUP(D235,'[1]14. Internacional... de la E.S.'!$E:$F,2,FALSE),IFERROR(VLOOKUP(D235,'[1]10. Posgrado'!$E:$F,2,FALSE),IFERROR(VLOOKUP(D235,'[1]17. Gestión TIC'!$E:$F,2,FALSE),IFERROR(VLOOKUP(D235,'[1]16. Desa. del Sistema Educ.Sup.'!$E:$F,2,FALSE),IFERROR(VLOOKUP(D235,'[1]9. Cultura de Inno. Insti...'!$E:$F,2,FALSE),VLOOKUP(D235,'[1]7. Lo Esencial de la Reforma U.'!$E:$F,2,0)))))))))))))))))</f>
        <v>Implementación del Sistema Automatizado del SURI en las URI a nivel nacional.</v>
      </c>
      <c r="D236" s="31"/>
      <c r="E236" s="93"/>
      <c r="F236" s="93"/>
      <c r="G236" s="93"/>
      <c r="H236" s="76"/>
      <c r="I236" s="76"/>
      <c r="J236" s="76"/>
      <c r="K236" s="112"/>
    </row>
    <row r="237" spans="3:14" s="437" customFormat="1" ht="15.75" thickBot="1">
      <c r="F237" s="93"/>
      <c r="G237" s="76"/>
      <c r="H237" s="76"/>
      <c r="I237" s="76"/>
    </row>
    <row r="238" spans="3:14" s="437" customFormat="1" ht="30.75" thickBot="1">
      <c r="C238" s="129" t="s">
        <v>44</v>
      </c>
      <c r="D238" s="129" t="s">
        <v>55</v>
      </c>
      <c r="E238" s="136" t="s">
        <v>57</v>
      </c>
      <c r="F238" s="135" t="s">
        <v>27</v>
      </c>
      <c r="G238" s="133" t="s">
        <v>130</v>
      </c>
      <c r="H238" s="136" t="s">
        <v>46</v>
      </c>
      <c r="I238" s="133" t="s">
        <v>131</v>
      </c>
      <c r="J238" s="133" t="s">
        <v>409</v>
      </c>
      <c r="K238" s="133" t="s">
        <v>410</v>
      </c>
    </row>
    <row r="239" spans="3:14" s="437" customFormat="1">
      <c r="C239" s="219" t="s">
        <v>431</v>
      </c>
      <c r="D239" s="220">
        <v>53</v>
      </c>
      <c r="E239" s="218">
        <f>HLOOKUP(C239,$AH$2:$BU$3,2,0)</f>
        <v>1750</v>
      </c>
      <c r="F239" s="97">
        <f t="shared" ref="F239" si="13">D239*E239</f>
        <v>92750</v>
      </c>
      <c r="G239" s="161" t="s">
        <v>1683</v>
      </c>
      <c r="H239" s="142" t="s">
        <v>306</v>
      </c>
      <c r="I239" s="130" t="str">
        <f>VLOOKUP(H239,[1]Presupuesto!$B$11:$C$565,2,0)</f>
        <v>VIATICOS NACIONALES Y OTROS GASTOS DE VIAJE PROYECTO FORTALECIMIENTO ORG. ESTUDI (26200-72)</v>
      </c>
      <c r="J239" s="217" t="s">
        <v>1513</v>
      </c>
      <c r="K239" s="98" t="s">
        <v>395</v>
      </c>
    </row>
    <row r="240" spans="3:14" s="437" customFormat="1" ht="60">
      <c r="C240" s="684" t="s">
        <v>2582</v>
      </c>
      <c r="D240" s="158"/>
      <c r="E240" s="123"/>
      <c r="F240" s="697">
        <f>+D240*E240</f>
        <v>0</v>
      </c>
      <c r="G240" s="161"/>
      <c r="H240" s="98"/>
      <c r="I240" s="98" t="e">
        <f>VLOOKUP(H240,[1]Presupuesto!$B$11:$C$566,2,0)</f>
        <v>#N/A</v>
      </c>
      <c r="J240" s="98" t="str">
        <f t="shared" ref="J240:J273" si="14">$J$61</f>
        <v>Gestión Tecnologías de Información y Comunicación</v>
      </c>
      <c r="K240" s="98" t="s">
        <v>393</v>
      </c>
    </row>
    <row r="241" spans="3:11" s="437" customFormat="1">
      <c r="C241" s="684"/>
      <c r="D241" s="158"/>
      <c r="E241" s="123"/>
      <c r="F241" s="697"/>
      <c r="G241" s="161"/>
      <c r="H241" s="142"/>
      <c r="I241" s="130"/>
      <c r="J241" s="98"/>
      <c r="K241" s="98" t="s">
        <v>393</v>
      </c>
    </row>
    <row r="242" spans="3:11" s="437" customFormat="1">
      <c r="C242" s="141"/>
      <c r="D242" s="158"/>
      <c r="E242" s="123"/>
      <c r="F242" s="97">
        <f t="shared" ref="F242:F273" si="15">D242*E242</f>
        <v>0</v>
      </c>
      <c r="G242" s="161"/>
      <c r="H242" s="142"/>
      <c r="I242" s="130" t="e">
        <f>VLOOKUP(H242,[1]Presupuesto!$B$11:$C$565,2,0)</f>
        <v>#N/A</v>
      </c>
      <c r="J242" s="98" t="str">
        <f t="shared" si="14"/>
        <v>Gestión Tecnologías de Información y Comunicación</v>
      </c>
      <c r="K242" s="98" t="s">
        <v>393</v>
      </c>
    </row>
    <row r="243" spans="3:11" s="437" customFormat="1">
      <c r="C243" s="141"/>
      <c r="D243" s="158"/>
      <c r="E243" s="123"/>
      <c r="F243" s="97">
        <f t="shared" si="15"/>
        <v>0</v>
      </c>
      <c r="G243" s="161"/>
      <c r="H243" s="142"/>
      <c r="I243" s="130" t="e">
        <f>VLOOKUP(H243,[1]Presupuesto!$B$11:$C$565,2,0)</f>
        <v>#N/A</v>
      </c>
      <c r="J243" s="98" t="str">
        <f t="shared" si="14"/>
        <v>Gestión Tecnologías de Información y Comunicación</v>
      </c>
      <c r="K243" s="98" t="s">
        <v>393</v>
      </c>
    </row>
    <row r="244" spans="3:11" s="437" customFormat="1">
      <c r="C244" s="141"/>
      <c r="D244" s="158"/>
      <c r="E244" s="123"/>
      <c r="F244" s="97">
        <f t="shared" si="15"/>
        <v>0</v>
      </c>
      <c r="G244" s="161"/>
      <c r="H244" s="142"/>
      <c r="I244" s="130" t="e">
        <f>VLOOKUP(H244,[1]Presupuesto!$B$11:$C$565,2,0)</f>
        <v>#N/A</v>
      </c>
      <c r="J244" s="98" t="str">
        <f t="shared" si="14"/>
        <v>Gestión Tecnologías de Información y Comunicación</v>
      </c>
      <c r="K244" s="98" t="s">
        <v>393</v>
      </c>
    </row>
    <row r="245" spans="3:11" s="437" customFormat="1">
      <c r="C245" s="141"/>
      <c r="D245" s="158"/>
      <c r="E245" s="123"/>
      <c r="F245" s="97">
        <f t="shared" si="15"/>
        <v>0</v>
      </c>
      <c r="G245" s="161"/>
      <c r="H245" s="142"/>
      <c r="I245" s="130" t="e">
        <f>VLOOKUP(H245,[1]Presupuesto!$B$11:$C$565,2,0)</f>
        <v>#N/A</v>
      </c>
      <c r="J245" s="98" t="str">
        <f t="shared" si="14"/>
        <v>Gestión Tecnologías de Información y Comunicación</v>
      </c>
      <c r="K245" s="98" t="s">
        <v>393</v>
      </c>
    </row>
    <row r="246" spans="3:11" s="437" customFormat="1">
      <c r="C246" s="141"/>
      <c r="D246" s="158"/>
      <c r="E246" s="123"/>
      <c r="F246" s="97">
        <f t="shared" si="15"/>
        <v>0</v>
      </c>
      <c r="G246" s="161"/>
      <c r="H246" s="142"/>
      <c r="I246" s="130" t="e">
        <f>VLOOKUP(H246,[1]Presupuesto!$B$11:$C$565,2,0)</f>
        <v>#N/A</v>
      </c>
      <c r="J246" s="98" t="str">
        <f t="shared" si="14"/>
        <v>Gestión Tecnologías de Información y Comunicación</v>
      </c>
      <c r="K246" s="98" t="s">
        <v>393</v>
      </c>
    </row>
    <row r="247" spans="3:11" s="437" customFormat="1">
      <c r="C247" s="141"/>
      <c r="D247" s="158"/>
      <c r="E247" s="123"/>
      <c r="F247" s="97">
        <f t="shared" si="15"/>
        <v>0</v>
      </c>
      <c r="G247" s="161"/>
      <c r="H247" s="142"/>
      <c r="I247" s="130" t="e">
        <f>VLOOKUP(H247,[1]Presupuesto!$B$11:$C$565,2,0)</f>
        <v>#N/A</v>
      </c>
      <c r="J247" s="98" t="str">
        <f t="shared" si="14"/>
        <v>Gestión Tecnologías de Información y Comunicación</v>
      </c>
      <c r="K247" s="98" t="s">
        <v>393</v>
      </c>
    </row>
    <row r="248" spans="3:11" s="437" customFormat="1">
      <c r="C248" s="141"/>
      <c r="D248" s="158"/>
      <c r="E248" s="123"/>
      <c r="F248" s="97">
        <f t="shared" si="15"/>
        <v>0</v>
      </c>
      <c r="G248" s="161"/>
      <c r="H248" s="142"/>
      <c r="I248" s="130" t="e">
        <f>VLOOKUP(H248,[1]Presupuesto!$B$11:$C$565,2,0)</f>
        <v>#N/A</v>
      </c>
      <c r="J248" s="98" t="str">
        <f t="shared" si="14"/>
        <v>Gestión Tecnologías de Información y Comunicación</v>
      </c>
      <c r="K248" s="98" t="s">
        <v>393</v>
      </c>
    </row>
    <row r="249" spans="3:11" s="437" customFormat="1">
      <c r="C249" s="141"/>
      <c r="D249" s="158"/>
      <c r="E249" s="123"/>
      <c r="F249" s="97">
        <f t="shared" si="15"/>
        <v>0</v>
      </c>
      <c r="G249" s="161"/>
      <c r="H249" s="142"/>
      <c r="I249" s="130" t="e">
        <f>VLOOKUP(H249,[1]Presupuesto!$B$11:$C$565,2,0)</f>
        <v>#N/A</v>
      </c>
      <c r="J249" s="98" t="str">
        <f t="shared" si="14"/>
        <v>Gestión Tecnologías de Información y Comunicación</v>
      </c>
      <c r="K249" s="98" t="s">
        <v>393</v>
      </c>
    </row>
    <row r="250" spans="3:11" s="437" customFormat="1">
      <c r="C250" s="141"/>
      <c r="D250" s="158"/>
      <c r="E250" s="123"/>
      <c r="F250" s="97">
        <f t="shared" si="15"/>
        <v>0</v>
      </c>
      <c r="G250" s="161"/>
      <c r="H250" s="142"/>
      <c r="I250" s="130" t="e">
        <f>VLOOKUP(H250,[1]Presupuesto!$B$11:$C$565,2,0)</f>
        <v>#N/A</v>
      </c>
      <c r="J250" s="98" t="str">
        <f t="shared" si="14"/>
        <v>Gestión Tecnologías de Información y Comunicación</v>
      </c>
      <c r="K250" s="98" t="s">
        <v>393</v>
      </c>
    </row>
    <row r="251" spans="3:11" s="437" customFormat="1">
      <c r="C251" s="141"/>
      <c r="D251" s="158"/>
      <c r="E251" s="123"/>
      <c r="F251" s="97">
        <f t="shared" si="15"/>
        <v>0</v>
      </c>
      <c r="G251" s="161"/>
      <c r="H251" s="142"/>
      <c r="I251" s="130" t="e">
        <f>VLOOKUP(H251,[1]Presupuesto!$B$11:$C$565,2,0)</f>
        <v>#N/A</v>
      </c>
      <c r="J251" s="98" t="str">
        <f t="shared" si="14"/>
        <v>Gestión Tecnologías de Información y Comunicación</v>
      </c>
      <c r="K251" s="98" t="s">
        <v>393</v>
      </c>
    </row>
    <row r="252" spans="3:11" s="437" customFormat="1">
      <c r="C252" s="141"/>
      <c r="D252" s="158"/>
      <c r="E252" s="123"/>
      <c r="F252" s="97">
        <f t="shared" si="15"/>
        <v>0</v>
      </c>
      <c r="G252" s="161"/>
      <c r="H252" s="142"/>
      <c r="I252" s="130" t="e">
        <f>VLOOKUP(H252,[1]Presupuesto!$B$11:$C$565,2,0)</f>
        <v>#N/A</v>
      </c>
      <c r="J252" s="98" t="str">
        <f t="shared" si="14"/>
        <v>Gestión Tecnologías de Información y Comunicación</v>
      </c>
      <c r="K252" s="98" t="s">
        <v>393</v>
      </c>
    </row>
    <row r="253" spans="3:11" s="437" customFormat="1">
      <c r="C253" s="141"/>
      <c r="D253" s="158"/>
      <c r="E253" s="123"/>
      <c r="F253" s="97">
        <f t="shared" si="15"/>
        <v>0</v>
      </c>
      <c r="G253" s="161"/>
      <c r="H253" s="142"/>
      <c r="I253" s="130" t="e">
        <f>VLOOKUP(H253,[1]Presupuesto!$B$11:$C$565,2,0)</f>
        <v>#N/A</v>
      </c>
      <c r="J253" s="98" t="str">
        <f t="shared" si="14"/>
        <v>Gestión Tecnologías de Información y Comunicación</v>
      </c>
      <c r="K253" s="98" t="s">
        <v>393</v>
      </c>
    </row>
    <row r="254" spans="3:11" s="437" customFormat="1">
      <c r="C254" s="141"/>
      <c r="D254" s="158"/>
      <c r="E254" s="123"/>
      <c r="F254" s="97">
        <f t="shared" si="15"/>
        <v>0</v>
      </c>
      <c r="G254" s="161"/>
      <c r="H254" s="142"/>
      <c r="I254" s="130" t="e">
        <f>VLOOKUP(H254,[1]Presupuesto!$B$11:$C$565,2,0)</f>
        <v>#N/A</v>
      </c>
      <c r="J254" s="98" t="str">
        <f t="shared" si="14"/>
        <v>Gestión Tecnologías de Información y Comunicación</v>
      </c>
      <c r="K254" s="98" t="s">
        <v>393</v>
      </c>
    </row>
    <row r="255" spans="3:11" s="437" customFormat="1">
      <c r="C255" s="141"/>
      <c r="D255" s="158"/>
      <c r="E255" s="123"/>
      <c r="F255" s="97">
        <f t="shared" si="15"/>
        <v>0</v>
      </c>
      <c r="G255" s="161"/>
      <c r="H255" s="142"/>
      <c r="I255" s="130" t="e">
        <f>VLOOKUP(H255,[1]Presupuesto!$B$11:$C$565,2,0)</f>
        <v>#N/A</v>
      </c>
      <c r="J255" s="98" t="str">
        <f t="shared" si="14"/>
        <v>Gestión Tecnologías de Información y Comunicación</v>
      </c>
      <c r="K255" s="98" t="s">
        <v>393</v>
      </c>
    </row>
    <row r="256" spans="3:11" s="437" customFormat="1">
      <c r="C256" s="141"/>
      <c r="D256" s="158"/>
      <c r="E256" s="123"/>
      <c r="F256" s="97">
        <f t="shared" si="15"/>
        <v>0</v>
      </c>
      <c r="G256" s="161"/>
      <c r="H256" s="142"/>
      <c r="I256" s="130" t="e">
        <f>VLOOKUP(H256,[1]Presupuesto!$B$11:$C$565,2,0)</f>
        <v>#N/A</v>
      </c>
      <c r="J256" s="98" t="str">
        <f t="shared" si="14"/>
        <v>Gestión Tecnologías de Información y Comunicación</v>
      </c>
      <c r="K256" s="98" t="s">
        <v>393</v>
      </c>
    </row>
    <row r="257" spans="3:11" s="437" customFormat="1">
      <c r="C257" s="141"/>
      <c r="D257" s="158"/>
      <c r="E257" s="123"/>
      <c r="F257" s="97">
        <f t="shared" si="15"/>
        <v>0</v>
      </c>
      <c r="G257" s="161"/>
      <c r="H257" s="142"/>
      <c r="I257" s="130" t="e">
        <f>VLOOKUP(H257,[1]Presupuesto!$B$11:$C$565,2,0)</f>
        <v>#N/A</v>
      </c>
      <c r="J257" s="98" t="str">
        <f t="shared" si="14"/>
        <v>Gestión Tecnologías de Información y Comunicación</v>
      </c>
      <c r="K257" s="98" t="s">
        <v>393</v>
      </c>
    </row>
    <row r="258" spans="3:11" s="437" customFormat="1">
      <c r="C258" s="141"/>
      <c r="D258" s="158"/>
      <c r="E258" s="123"/>
      <c r="F258" s="97">
        <f t="shared" si="15"/>
        <v>0</v>
      </c>
      <c r="G258" s="161"/>
      <c r="H258" s="142"/>
      <c r="I258" s="130" t="e">
        <f>VLOOKUP(H258,[1]Presupuesto!$B$11:$C$565,2,0)</f>
        <v>#N/A</v>
      </c>
      <c r="J258" s="98" t="str">
        <f t="shared" si="14"/>
        <v>Gestión Tecnologías de Información y Comunicación</v>
      </c>
      <c r="K258" s="98" t="s">
        <v>393</v>
      </c>
    </row>
    <row r="259" spans="3:11" s="437" customFormat="1">
      <c r="C259" s="141"/>
      <c r="D259" s="158"/>
      <c r="E259" s="123"/>
      <c r="F259" s="97">
        <f t="shared" si="15"/>
        <v>0</v>
      </c>
      <c r="G259" s="161"/>
      <c r="H259" s="142"/>
      <c r="I259" s="130" t="e">
        <f>VLOOKUP(H259,[1]Presupuesto!$B$11:$C$565,2,0)</f>
        <v>#N/A</v>
      </c>
      <c r="J259" s="98" t="str">
        <f t="shared" si="14"/>
        <v>Gestión Tecnologías de Información y Comunicación</v>
      </c>
      <c r="K259" s="98" t="s">
        <v>393</v>
      </c>
    </row>
    <row r="260" spans="3:11" s="437" customFormat="1">
      <c r="C260" s="141"/>
      <c r="D260" s="158"/>
      <c r="E260" s="123"/>
      <c r="F260" s="97">
        <f t="shared" si="15"/>
        <v>0</v>
      </c>
      <c r="G260" s="161"/>
      <c r="H260" s="142"/>
      <c r="I260" s="130" t="e">
        <f>VLOOKUP(H260,[1]Presupuesto!$B$11:$C$565,2,0)</f>
        <v>#N/A</v>
      </c>
      <c r="J260" s="98" t="str">
        <f t="shared" si="14"/>
        <v>Gestión Tecnologías de Información y Comunicación</v>
      </c>
      <c r="K260" s="98" t="s">
        <v>393</v>
      </c>
    </row>
    <row r="261" spans="3:11" s="437" customFormat="1">
      <c r="C261" s="143"/>
      <c r="D261" s="151"/>
      <c r="E261" s="118"/>
      <c r="F261" s="97">
        <f t="shared" si="15"/>
        <v>0</v>
      </c>
      <c r="G261" s="161"/>
      <c r="H261" s="144"/>
      <c r="I261" s="130" t="e">
        <f>VLOOKUP(H261,[1]Presupuesto!$B$11:$C$565,2,0)</f>
        <v>#N/A</v>
      </c>
      <c r="J261" s="98" t="str">
        <f t="shared" si="14"/>
        <v>Gestión Tecnologías de Información y Comunicación</v>
      </c>
      <c r="K261" s="98" t="s">
        <v>393</v>
      </c>
    </row>
    <row r="262" spans="3:11" s="437" customFormat="1">
      <c r="C262" s="143"/>
      <c r="D262" s="151"/>
      <c r="E262" s="118"/>
      <c r="F262" s="97">
        <f t="shared" si="15"/>
        <v>0</v>
      </c>
      <c r="G262" s="161"/>
      <c r="H262" s="144"/>
      <c r="I262" s="130" t="e">
        <f>VLOOKUP(H262,[1]Presupuesto!$B$11:$C$565,2,0)</f>
        <v>#N/A</v>
      </c>
      <c r="J262" s="98" t="str">
        <f t="shared" si="14"/>
        <v>Gestión Tecnologías de Información y Comunicación</v>
      </c>
      <c r="K262" s="98" t="s">
        <v>393</v>
      </c>
    </row>
    <row r="263" spans="3:11" s="437" customFormat="1">
      <c r="C263" s="143"/>
      <c r="D263" s="151"/>
      <c r="E263" s="118"/>
      <c r="F263" s="97">
        <f t="shared" si="15"/>
        <v>0</v>
      </c>
      <c r="G263" s="161"/>
      <c r="H263" s="144"/>
      <c r="I263" s="130" t="e">
        <f>VLOOKUP(H263,[1]Presupuesto!$B$11:$C$565,2,0)</f>
        <v>#N/A</v>
      </c>
      <c r="J263" s="98" t="str">
        <f t="shared" si="14"/>
        <v>Gestión Tecnologías de Información y Comunicación</v>
      </c>
      <c r="K263" s="98" t="s">
        <v>393</v>
      </c>
    </row>
    <row r="264" spans="3:11" s="437" customFormat="1">
      <c r="C264" s="143"/>
      <c r="D264" s="151"/>
      <c r="E264" s="118"/>
      <c r="F264" s="97">
        <f t="shared" si="15"/>
        <v>0</v>
      </c>
      <c r="G264" s="161"/>
      <c r="H264" s="144"/>
      <c r="I264" s="130" t="e">
        <f>VLOOKUP(H264,[1]Presupuesto!$B$11:$C$565,2,0)</f>
        <v>#N/A</v>
      </c>
      <c r="J264" s="98" t="str">
        <f t="shared" si="14"/>
        <v>Gestión Tecnologías de Información y Comunicación</v>
      </c>
      <c r="K264" s="98" t="s">
        <v>393</v>
      </c>
    </row>
    <row r="265" spans="3:11" s="437" customFormat="1">
      <c r="C265" s="143"/>
      <c r="D265" s="151"/>
      <c r="E265" s="118"/>
      <c r="F265" s="97">
        <f t="shared" si="15"/>
        <v>0</v>
      </c>
      <c r="G265" s="161"/>
      <c r="H265" s="144"/>
      <c r="I265" s="130" t="e">
        <f>VLOOKUP(H265,[1]Presupuesto!$B$11:$C$565,2,0)</f>
        <v>#N/A</v>
      </c>
      <c r="J265" s="98" t="str">
        <f t="shared" si="14"/>
        <v>Gestión Tecnologías de Información y Comunicación</v>
      </c>
      <c r="K265" s="98" t="s">
        <v>393</v>
      </c>
    </row>
    <row r="266" spans="3:11" s="437" customFormat="1">
      <c r="C266" s="143"/>
      <c r="D266" s="151"/>
      <c r="E266" s="118"/>
      <c r="F266" s="97">
        <f t="shared" si="15"/>
        <v>0</v>
      </c>
      <c r="G266" s="161"/>
      <c r="H266" s="144"/>
      <c r="I266" s="130" t="e">
        <f>VLOOKUP(H266,[1]Presupuesto!$B$11:$C$565,2,0)</f>
        <v>#N/A</v>
      </c>
      <c r="J266" s="98" t="str">
        <f t="shared" si="14"/>
        <v>Gestión Tecnologías de Información y Comunicación</v>
      </c>
      <c r="K266" s="98" t="s">
        <v>393</v>
      </c>
    </row>
    <row r="267" spans="3:11" s="437" customFormat="1">
      <c r="C267" s="143"/>
      <c r="D267" s="151"/>
      <c r="E267" s="118"/>
      <c r="F267" s="97">
        <f t="shared" si="15"/>
        <v>0</v>
      </c>
      <c r="G267" s="161"/>
      <c r="H267" s="144"/>
      <c r="I267" s="130" t="e">
        <f>VLOOKUP(H267,[1]Presupuesto!$B$11:$C$565,2,0)</f>
        <v>#N/A</v>
      </c>
      <c r="J267" s="98" t="str">
        <f t="shared" si="14"/>
        <v>Gestión Tecnologías de Información y Comunicación</v>
      </c>
      <c r="K267" s="98" t="s">
        <v>393</v>
      </c>
    </row>
    <row r="268" spans="3:11" s="437" customFormat="1">
      <c r="C268" s="143"/>
      <c r="D268" s="151"/>
      <c r="E268" s="118"/>
      <c r="F268" s="97">
        <f t="shared" si="15"/>
        <v>0</v>
      </c>
      <c r="G268" s="161"/>
      <c r="H268" s="144"/>
      <c r="I268" s="130" t="e">
        <f>VLOOKUP(H268,[1]Presupuesto!$B$11:$C$565,2,0)</f>
        <v>#N/A</v>
      </c>
      <c r="J268" s="98" t="str">
        <f t="shared" si="14"/>
        <v>Gestión Tecnologías de Información y Comunicación</v>
      </c>
      <c r="K268" s="98" t="s">
        <v>393</v>
      </c>
    </row>
    <row r="269" spans="3:11" s="437" customFormat="1">
      <c r="C269" s="145"/>
      <c r="D269" s="151"/>
      <c r="E269" s="118"/>
      <c r="F269" s="97">
        <f t="shared" si="15"/>
        <v>0</v>
      </c>
      <c r="G269" s="161"/>
      <c r="H269" s="146"/>
      <c r="I269" s="130" t="e">
        <f>VLOOKUP(H269,[1]Presupuesto!$B$11:$C$565,2,0)</f>
        <v>#N/A</v>
      </c>
      <c r="J269" s="98" t="str">
        <f t="shared" si="14"/>
        <v>Gestión Tecnologías de Información y Comunicación</v>
      </c>
      <c r="K269" s="98" t="s">
        <v>393</v>
      </c>
    </row>
    <row r="270" spans="3:11" s="437" customFormat="1">
      <c r="C270" s="145"/>
      <c r="D270" s="151"/>
      <c r="E270" s="118"/>
      <c r="F270" s="97">
        <f t="shared" si="15"/>
        <v>0</v>
      </c>
      <c r="G270" s="161"/>
      <c r="H270" s="146"/>
      <c r="I270" s="130" t="e">
        <f>VLOOKUP(H270,[1]Presupuesto!$B$11:$C$565,2,0)</f>
        <v>#N/A</v>
      </c>
      <c r="J270" s="98" t="str">
        <f t="shared" si="14"/>
        <v>Gestión Tecnologías de Información y Comunicación</v>
      </c>
      <c r="K270" s="98" t="s">
        <v>393</v>
      </c>
    </row>
    <row r="271" spans="3:11" s="437" customFormat="1">
      <c r="C271" s="145"/>
      <c r="D271" s="151"/>
      <c r="E271" s="118"/>
      <c r="F271" s="97">
        <f t="shared" si="15"/>
        <v>0</v>
      </c>
      <c r="G271" s="161"/>
      <c r="H271" s="146"/>
      <c r="I271" s="130" t="e">
        <f>VLOOKUP(H271,[1]Presupuesto!$B$11:$C$565,2,0)</f>
        <v>#N/A</v>
      </c>
      <c r="J271" s="98" t="str">
        <f t="shared" si="14"/>
        <v>Gestión Tecnologías de Información y Comunicación</v>
      </c>
      <c r="K271" s="98" t="s">
        <v>393</v>
      </c>
    </row>
    <row r="272" spans="3:11" s="437" customFormat="1">
      <c r="C272" s="145"/>
      <c r="D272" s="151"/>
      <c r="E272" s="118"/>
      <c r="F272" s="97">
        <f t="shared" si="15"/>
        <v>0</v>
      </c>
      <c r="G272" s="161"/>
      <c r="H272" s="146"/>
      <c r="I272" s="130" t="e">
        <f>VLOOKUP(H272,[1]Presupuesto!$B$11:$C$565,2,0)</f>
        <v>#N/A</v>
      </c>
      <c r="J272" s="98" t="str">
        <f t="shared" si="14"/>
        <v>Gestión Tecnologías de Información y Comunicación</v>
      </c>
      <c r="K272" s="98" t="s">
        <v>393</v>
      </c>
    </row>
    <row r="273" spans="3:14" s="437" customFormat="1" ht="15.75" thickBot="1">
      <c r="C273" s="147"/>
      <c r="D273" s="159"/>
      <c r="E273" s="103"/>
      <c r="F273" s="105">
        <f t="shared" si="15"/>
        <v>0</v>
      </c>
      <c r="G273" s="162"/>
      <c r="H273" s="148"/>
      <c r="I273" s="132" t="e">
        <f>VLOOKUP(H273,[1]Presupuesto!$B$11:$C$565,2,0)</f>
        <v>#N/A</v>
      </c>
      <c r="J273" s="106" t="str">
        <f t="shared" si="14"/>
        <v>Gestión Tecnologías de Información y Comunicación</v>
      </c>
      <c r="K273" s="98" t="s">
        <v>393</v>
      </c>
    </row>
    <row r="274" spans="3:14" s="437" customFormat="1">
      <c r="G274" s="424"/>
    </row>
    <row r="275" spans="3:14" s="437" customFormat="1" ht="15.75" thickBot="1">
      <c r="G275" s="424"/>
    </row>
    <row r="276" spans="3:14" ht="15.75" thickBot="1">
      <c r="C276" s="157" t="s">
        <v>53</v>
      </c>
      <c r="D276" s="692">
        <f>SUM(F283:F317)</f>
        <v>12500000</v>
      </c>
      <c r="E276" s="437"/>
      <c r="F276" s="70"/>
      <c r="G276" s="79"/>
      <c r="H276" s="70"/>
      <c r="I276" s="70"/>
      <c r="J276" s="437"/>
      <c r="K276" s="437"/>
      <c r="L276" s="437"/>
      <c r="M276" s="437"/>
      <c r="N276" s="437"/>
    </row>
    <row r="277" spans="3:14">
      <c r="C277" s="70"/>
      <c r="D277" s="31"/>
      <c r="E277" s="93"/>
      <c r="F277" s="93"/>
      <c r="G277" s="93"/>
      <c r="H277" s="76"/>
      <c r="I277" s="76"/>
      <c r="J277" s="76"/>
      <c r="K277" s="112"/>
      <c r="L277" s="437"/>
      <c r="M277" s="437"/>
      <c r="N277" s="437"/>
    </row>
    <row r="278" spans="3:14">
      <c r="C278" s="70"/>
      <c r="D278" s="31"/>
      <c r="E278" s="93"/>
      <c r="F278" s="93"/>
      <c r="G278" s="93"/>
      <c r="H278" s="76"/>
      <c r="I278" s="76"/>
      <c r="J278" s="76"/>
      <c r="K278" s="112"/>
      <c r="L278" s="437"/>
      <c r="M278" s="437"/>
      <c r="N278" s="437"/>
    </row>
    <row r="279" spans="3:14" ht="15.75">
      <c r="C279" s="202" t="s">
        <v>391</v>
      </c>
      <c r="D279" s="345" t="s">
        <v>2509</v>
      </c>
      <c r="E279" s="93"/>
      <c r="F279" s="93"/>
      <c r="G279" s="93"/>
      <c r="H279" s="76"/>
      <c r="I279" s="76"/>
      <c r="J279" s="76"/>
      <c r="K279" s="112"/>
      <c r="L279" s="437"/>
      <c r="M279" s="437"/>
      <c r="N279" s="437"/>
    </row>
    <row r="280" spans="3:14" ht="18.75">
      <c r="C280" s="209" t="str">
        <f>IFERROR(VLOOKUP(D279,'[1]1. Desarrollo e Innov. Curricu.'!$E:$F,2,FALSE),IFERROR(VLOOKUP(D279,'[1]2. Investigación Científica'!$E:$F,2,FALSE),IFERROR(VLOOKUP(D279,'[1]3. Vinculación Univ. Sociedad'!$E:$F,2,FALSE),IFERROR(VLOOKUP(D279,'[1]4. Docencia y Profesorado Univ.'!$E:$F,2,FALSE),IFERROR(VLOOKUP(D279,'[1]5. Estudiantes y Graduados'!$E:$F,2,FALSE),IFERROR(VLOOKUP(D279,'[1]11. Gestion Administrativa'!$E:$F,2,FALSE),IFERROR(VLOOKUP(D279,'[1]13. Gestión Académica'!$E:$F,2,FALSE),IFERROR(VLOOKUP(D279,'[1]8. Asegura. de la Calid. y M'!$E:$F,2,FALSE),IFERROR(VLOOKUP(D279,'[1]6. Gestión del Conocimiento'!$E:$F,2,FALSE),IFERROR(VLOOKUP(D279,'[1]15. Gobernabilidad y Proceso...'!$E:$F,2,FALSE),IFERROR(VLOOKUP(D279,'[1]12. Gestión del Talento Humano'!$E:$F,2,FALSE),IFERROR(VLOOKUP(D279,'[1]14. Internacional... de la E.S.'!$E:$F,2,FALSE),IFERROR(VLOOKUP(D279,'[1]10. Posgrado'!$E:$F,2,FALSE),IFERROR(VLOOKUP(D279,'[1]17. Gestión TIC'!$E:$F,2,FALSE),IFERROR(VLOOKUP(D279,'[1]16. Desa. del Sistema Educ.Sup.'!$E:$F,2,FALSE),IFERROR(VLOOKUP(D279,'[1]9. Cultura de Inno. Insti...'!$E:$F,2,FALSE),VLOOKUP(D279,'[1]7. Lo Esencial de la Reforma U.'!$E:$F,2,0)))))))))))))))))</f>
        <v>Mantenimiento preventido y monitoreo a los cuartos de telecomunicaciones de UNAHnet (nivel nacional).</v>
      </c>
      <c r="D280" s="379"/>
      <c r="E280" s="93"/>
      <c r="F280" s="93"/>
      <c r="G280" s="93"/>
      <c r="H280" s="76"/>
      <c r="I280" s="76"/>
      <c r="J280" s="76"/>
      <c r="K280" s="112"/>
      <c r="L280" s="437"/>
      <c r="M280" s="437"/>
      <c r="N280" s="437"/>
    </row>
    <row r="281" spans="3:14" ht="15.75" thickBot="1">
      <c r="C281" s="437"/>
      <c r="D281" s="437"/>
      <c r="E281" s="437"/>
      <c r="F281" s="93"/>
      <c r="G281" s="76"/>
      <c r="H281" s="76"/>
      <c r="I281" s="76"/>
      <c r="J281" s="437"/>
      <c r="K281" s="437"/>
      <c r="L281" s="437"/>
      <c r="M281" s="437"/>
      <c r="N281" s="437"/>
    </row>
    <row r="282" spans="3:14" ht="30.75" thickBot="1">
      <c r="C282" s="129" t="s">
        <v>44</v>
      </c>
      <c r="D282" s="129" t="s">
        <v>55</v>
      </c>
      <c r="E282" s="136" t="s">
        <v>57</v>
      </c>
      <c r="F282" s="135" t="s">
        <v>27</v>
      </c>
      <c r="G282" s="133" t="s">
        <v>130</v>
      </c>
      <c r="H282" s="136" t="s">
        <v>46</v>
      </c>
      <c r="I282" s="133" t="s">
        <v>131</v>
      </c>
      <c r="J282" s="133" t="s">
        <v>409</v>
      </c>
      <c r="K282" s="133" t="s">
        <v>410</v>
      </c>
      <c r="L282" s="437"/>
      <c r="M282" s="437"/>
      <c r="N282" s="437"/>
    </row>
    <row r="283" spans="3:14">
      <c r="C283" s="219" t="s">
        <v>438</v>
      </c>
      <c r="D283" s="220"/>
      <c r="E283" s="218">
        <f>HLOOKUP(C283,$AH$2:$BU$3,2,0)</f>
        <v>620</v>
      </c>
      <c r="F283" s="97">
        <f t="shared" ref="F283:F317" si="16">D283*E283</f>
        <v>0</v>
      </c>
      <c r="G283" s="161"/>
      <c r="H283" s="142"/>
      <c r="I283" s="130" t="e">
        <f>VLOOKUP(H283,[1]Presupuesto!$B$11:$C$565,2,0)</f>
        <v>#N/A</v>
      </c>
      <c r="J283" s="217" t="s">
        <v>1513</v>
      </c>
      <c r="K283" s="98" t="s">
        <v>395</v>
      </c>
      <c r="L283" s="437"/>
      <c r="M283" s="437"/>
      <c r="N283" s="437"/>
    </row>
    <row r="284" spans="3:14">
      <c r="C284" s="693" t="s">
        <v>2583</v>
      </c>
      <c r="D284" s="158">
        <v>1</v>
      </c>
      <c r="E284" s="123">
        <v>12500000</v>
      </c>
      <c r="F284" s="690">
        <f t="shared" si="16"/>
        <v>12500000</v>
      </c>
      <c r="G284" s="161" t="s">
        <v>1683</v>
      </c>
      <c r="H284" s="142" t="s">
        <v>337</v>
      </c>
      <c r="I284" s="130" t="str">
        <f>VLOOKUP(H284,[1]Presupuesto!$B$11:$C$565,2,0)</f>
        <v>EQUIPOS PARA COMPUTACION</v>
      </c>
      <c r="J284" s="98" t="str">
        <f>$J$283</f>
        <v>Gestión Tecnologías de Información y Comunicación</v>
      </c>
      <c r="K284" s="98" t="s">
        <v>395</v>
      </c>
      <c r="L284" s="437"/>
      <c r="M284" s="437"/>
      <c r="N284" s="437"/>
    </row>
    <row r="285" spans="3:14">
      <c r="C285" s="141"/>
      <c r="D285" s="158"/>
      <c r="E285" s="123"/>
      <c r="F285" s="97">
        <f t="shared" si="16"/>
        <v>0</v>
      </c>
      <c r="G285" s="161"/>
      <c r="H285" s="142"/>
      <c r="I285" s="130" t="e">
        <f>VLOOKUP(H285,[1]Presupuesto!$B$11:$C$565,2,0)</f>
        <v>#N/A</v>
      </c>
      <c r="J285" s="98" t="str">
        <f t="shared" ref="J285:J317" si="17">$J$283</f>
        <v>Gestión Tecnologías de Información y Comunicación</v>
      </c>
      <c r="K285" s="98" t="s">
        <v>411</v>
      </c>
      <c r="L285" s="437"/>
      <c r="M285" s="437"/>
      <c r="N285" s="437"/>
    </row>
    <row r="286" spans="3:14">
      <c r="C286" s="141"/>
      <c r="D286" s="158"/>
      <c r="E286" s="123"/>
      <c r="F286" s="97">
        <f t="shared" si="16"/>
        <v>0</v>
      </c>
      <c r="G286" s="161"/>
      <c r="H286" s="142"/>
      <c r="I286" s="130" t="e">
        <f>VLOOKUP(H286,[1]Presupuesto!$B$11:$C$565,2,0)</f>
        <v>#N/A</v>
      </c>
      <c r="J286" s="98" t="str">
        <f t="shared" si="17"/>
        <v>Gestión Tecnologías de Información y Comunicación</v>
      </c>
      <c r="K286" s="98" t="s">
        <v>411</v>
      </c>
      <c r="L286" s="437"/>
      <c r="M286" s="437"/>
      <c r="N286" s="437"/>
    </row>
    <row r="287" spans="3:14">
      <c r="C287" s="141"/>
      <c r="D287" s="158"/>
      <c r="E287" s="123"/>
      <c r="F287" s="97">
        <f t="shared" si="16"/>
        <v>0</v>
      </c>
      <c r="G287" s="161"/>
      <c r="H287" s="142"/>
      <c r="I287" s="130" t="e">
        <f>VLOOKUP(H287,[1]Presupuesto!$B$11:$C$565,2,0)</f>
        <v>#N/A</v>
      </c>
      <c r="J287" s="98" t="str">
        <f t="shared" si="17"/>
        <v>Gestión Tecnologías de Información y Comunicación</v>
      </c>
      <c r="K287" s="98" t="s">
        <v>411</v>
      </c>
      <c r="L287" s="437"/>
      <c r="M287" s="437"/>
      <c r="N287" s="437"/>
    </row>
    <row r="288" spans="3:14">
      <c r="C288" s="141"/>
      <c r="D288" s="158"/>
      <c r="E288" s="123"/>
      <c r="F288" s="97">
        <f t="shared" si="16"/>
        <v>0</v>
      </c>
      <c r="G288" s="161"/>
      <c r="H288" s="142"/>
      <c r="I288" s="130" t="e">
        <f>VLOOKUP(H288,[1]Presupuesto!$B$11:$C$565,2,0)</f>
        <v>#N/A</v>
      </c>
      <c r="J288" s="98" t="str">
        <f t="shared" si="17"/>
        <v>Gestión Tecnologías de Información y Comunicación</v>
      </c>
      <c r="K288" s="98" t="s">
        <v>400</v>
      </c>
      <c r="L288" s="437"/>
      <c r="M288" s="437"/>
      <c r="N288" s="437"/>
    </row>
    <row r="289" spans="3:14">
      <c r="C289" s="141"/>
      <c r="D289" s="158"/>
      <c r="E289" s="123"/>
      <c r="F289" s="97">
        <f t="shared" si="16"/>
        <v>0</v>
      </c>
      <c r="G289" s="161"/>
      <c r="H289" s="142"/>
      <c r="I289" s="130" t="e">
        <f>VLOOKUP(H289,[1]Presupuesto!$B$11:$C$565,2,0)</f>
        <v>#N/A</v>
      </c>
      <c r="J289" s="98" t="str">
        <f t="shared" si="17"/>
        <v>Gestión Tecnologías de Información y Comunicación</v>
      </c>
      <c r="K289" s="98" t="s">
        <v>411</v>
      </c>
      <c r="L289" s="437"/>
      <c r="M289" s="437"/>
      <c r="N289" s="437"/>
    </row>
    <row r="290" spans="3:14">
      <c r="C290" s="141"/>
      <c r="D290" s="158"/>
      <c r="E290" s="123"/>
      <c r="F290" s="97">
        <f t="shared" si="16"/>
        <v>0</v>
      </c>
      <c r="G290" s="161"/>
      <c r="H290" s="142"/>
      <c r="I290" s="130" t="e">
        <f>VLOOKUP(H290,[1]Presupuesto!$B$11:$C$565,2,0)</f>
        <v>#N/A</v>
      </c>
      <c r="J290" s="98" t="str">
        <f t="shared" si="17"/>
        <v>Gestión Tecnologías de Información y Comunicación</v>
      </c>
      <c r="K290" s="98" t="s">
        <v>411</v>
      </c>
      <c r="L290" s="437"/>
      <c r="M290" s="437"/>
      <c r="N290" s="437"/>
    </row>
    <row r="291" spans="3:14">
      <c r="C291" s="141"/>
      <c r="D291" s="158"/>
      <c r="E291" s="123"/>
      <c r="F291" s="97">
        <f t="shared" si="16"/>
        <v>0</v>
      </c>
      <c r="G291" s="161"/>
      <c r="H291" s="142"/>
      <c r="I291" s="130" t="e">
        <f>VLOOKUP(H291,[1]Presupuesto!$B$11:$C$565,2,0)</f>
        <v>#N/A</v>
      </c>
      <c r="J291" s="98" t="str">
        <f t="shared" si="17"/>
        <v>Gestión Tecnologías de Información y Comunicación</v>
      </c>
      <c r="K291" s="98" t="s">
        <v>411</v>
      </c>
      <c r="L291" s="437"/>
      <c r="M291" s="437"/>
      <c r="N291" s="437"/>
    </row>
    <row r="292" spans="3:14">
      <c r="C292" s="141"/>
      <c r="D292" s="158"/>
      <c r="E292" s="123"/>
      <c r="F292" s="97">
        <f t="shared" si="16"/>
        <v>0</v>
      </c>
      <c r="G292" s="161"/>
      <c r="H292" s="142"/>
      <c r="I292" s="130" t="e">
        <f>VLOOKUP(H292,[1]Presupuesto!$B$11:$C$565,2,0)</f>
        <v>#N/A</v>
      </c>
      <c r="J292" s="98" t="str">
        <f t="shared" si="17"/>
        <v>Gestión Tecnologías de Información y Comunicación</v>
      </c>
      <c r="K292" s="98" t="s">
        <v>411</v>
      </c>
      <c r="L292" s="437"/>
      <c r="M292" s="437"/>
      <c r="N292" s="437"/>
    </row>
    <row r="293" spans="3:14">
      <c r="C293" s="141"/>
      <c r="D293" s="158"/>
      <c r="E293" s="123"/>
      <c r="F293" s="97">
        <f t="shared" si="16"/>
        <v>0</v>
      </c>
      <c r="G293" s="161"/>
      <c r="H293" s="142"/>
      <c r="I293" s="130" t="e">
        <f>VLOOKUP(H293,[1]Presupuesto!$B$11:$C$565,2,0)</f>
        <v>#N/A</v>
      </c>
      <c r="J293" s="98" t="str">
        <f t="shared" si="17"/>
        <v>Gestión Tecnologías de Información y Comunicación</v>
      </c>
      <c r="K293" s="98" t="s">
        <v>411</v>
      </c>
      <c r="L293" s="437"/>
      <c r="M293" s="437"/>
      <c r="N293" s="437"/>
    </row>
    <row r="294" spans="3:14">
      <c r="C294" s="141"/>
      <c r="D294" s="158"/>
      <c r="E294" s="123"/>
      <c r="F294" s="97">
        <f t="shared" si="16"/>
        <v>0</v>
      </c>
      <c r="G294" s="161"/>
      <c r="H294" s="142"/>
      <c r="I294" s="130" t="e">
        <f>VLOOKUP(H294,[1]Presupuesto!$B$11:$C$565,2,0)</f>
        <v>#N/A</v>
      </c>
      <c r="J294" s="98" t="str">
        <f t="shared" si="17"/>
        <v>Gestión Tecnologías de Información y Comunicación</v>
      </c>
      <c r="K294" s="98" t="s">
        <v>411</v>
      </c>
      <c r="L294" s="437"/>
      <c r="M294" s="437"/>
      <c r="N294" s="437"/>
    </row>
    <row r="295" spans="3:14">
      <c r="C295" s="141"/>
      <c r="D295" s="158"/>
      <c r="E295" s="123"/>
      <c r="F295" s="97">
        <f t="shared" si="16"/>
        <v>0</v>
      </c>
      <c r="G295" s="161"/>
      <c r="H295" s="142"/>
      <c r="I295" s="130" t="e">
        <f>VLOOKUP(H295,[1]Presupuesto!$B$11:$C$565,2,0)</f>
        <v>#N/A</v>
      </c>
      <c r="J295" s="98" t="str">
        <f t="shared" si="17"/>
        <v>Gestión Tecnologías de Información y Comunicación</v>
      </c>
      <c r="K295" s="98" t="s">
        <v>411</v>
      </c>
      <c r="L295" s="437"/>
      <c r="M295" s="437"/>
      <c r="N295" s="437"/>
    </row>
    <row r="296" spans="3:14">
      <c r="C296" s="141"/>
      <c r="D296" s="158"/>
      <c r="E296" s="123"/>
      <c r="F296" s="97">
        <f t="shared" si="16"/>
        <v>0</v>
      </c>
      <c r="G296" s="161"/>
      <c r="H296" s="142"/>
      <c r="I296" s="130" t="e">
        <f>VLOOKUP(H296,[1]Presupuesto!$B$11:$C$565,2,0)</f>
        <v>#N/A</v>
      </c>
      <c r="J296" s="98" t="str">
        <f t="shared" si="17"/>
        <v>Gestión Tecnologías de Información y Comunicación</v>
      </c>
      <c r="K296" s="98" t="s">
        <v>411</v>
      </c>
      <c r="L296" s="437"/>
      <c r="M296" s="437"/>
      <c r="N296" s="437"/>
    </row>
    <row r="297" spans="3:14">
      <c r="C297" s="141"/>
      <c r="D297" s="158"/>
      <c r="E297" s="123"/>
      <c r="F297" s="97">
        <f t="shared" si="16"/>
        <v>0</v>
      </c>
      <c r="G297" s="161"/>
      <c r="H297" s="142"/>
      <c r="I297" s="130" t="e">
        <f>VLOOKUP(H297,[1]Presupuesto!$B$11:$C$565,2,0)</f>
        <v>#N/A</v>
      </c>
      <c r="J297" s="98" t="str">
        <f t="shared" si="17"/>
        <v>Gestión Tecnologías de Información y Comunicación</v>
      </c>
      <c r="K297" s="98" t="s">
        <v>411</v>
      </c>
      <c r="L297" s="437"/>
      <c r="M297" s="437"/>
      <c r="N297" s="437"/>
    </row>
    <row r="298" spans="3:14">
      <c r="C298" s="141"/>
      <c r="D298" s="158"/>
      <c r="E298" s="123"/>
      <c r="F298" s="97">
        <f t="shared" si="16"/>
        <v>0</v>
      </c>
      <c r="G298" s="161"/>
      <c r="H298" s="142"/>
      <c r="I298" s="130" t="e">
        <f>VLOOKUP(H298,[1]Presupuesto!$B$11:$C$565,2,0)</f>
        <v>#N/A</v>
      </c>
      <c r="J298" s="98" t="str">
        <f t="shared" si="17"/>
        <v>Gestión Tecnologías de Información y Comunicación</v>
      </c>
      <c r="K298" s="98" t="s">
        <v>411</v>
      </c>
      <c r="L298" s="437"/>
      <c r="M298" s="437"/>
      <c r="N298" s="437"/>
    </row>
    <row r="299" spans="3:14">
      <c r="C299" s="141"/>
      <c r="D299" s="158"/>
      <c r="E299" s="123"/>
      <c r="F299" s="97">
        <f t="shared" si="16"/>
        <v>0</v>
      </c>
      <c r="G299" s="161"/>
      <c r="H299" s="142"/>
      <c r="I299" s="130" t="e">
        <f>VLOOKUP(H299,[1]Presupuesto!$B$11:$C$565,2,0)</f>
        <v>#N/A</v>
      </c>
      <c r="J299" s="98" t="str">
        <f t="shared" si="17"/>
        <v>Gestión Tecnologías de Información y Comunicación</v>
      </c>
      <c r="K299" s="98" t="s">
        <v>411</v>
      </c>
      <c r="L299" s="437"/>
      <c r="M299" s="437"/>
      <c r="N299" s="437"/>
    </row>
    <row r="300" spans="3:14">
      <c r="C300" s="141"/>
      <c r="D300" s="158"/>
      <c r="E300" s="123"/>
      <c r="F300" s="97">
        <f t="shared" si="16"/>
        <v>0</v>
      </c>
      <c r="G300" s="161"/>
      <c r="H300" s="142"/>
      <c r="I300" s="130" t="e">
        <f>VLOOKUP(H300,[1]Presupuesto!$B$11:$C$565,2,0)</f>
        <v>#N/A</v>
      </c>
      <c r="J300" s="98" t="str">
        <f t="shared" si="17"/>
        <v>Gestión Tecnologías de Información y Comunicación</v>
      </c>
      <c r="K300" s="98" t="s">
        <v>411</v>
      </c>
      <c r="L300" s="437"/>
      <c r="M300" s="437"/>
      <c r="N300" s="437"/>
    </row>
    <row r="301" spans="3:14">
      <c r="C301" s="141"/>
      <c r="D301" s="158"/>
      <c r="E301" s="123"/>
      <c r="F301" s="97">
        <f t="shared" si="16"/>
        <v>0</v>
      </c>
      <c r="G301" s="161"/>
      <c r="H301" s="142"/>
      <c r="I301" s="130" t="e">
        <f>VLOOKUP(H301,[1]Presupuesto!$B$11:$C$565,2,0)</f>
        <v>#N/A</v>
      </c>
      <c r="J301" s="98" t="str">
        <f t="shared" si="17"/>
        <v>Gestión Tecnologías de Información y Comunicación</v>
      </c>
      <c r="K301" s="98" t="s">
        <v>411</v>
      </c>
      <c r="L301" s="437"/>
      <c r="M301" s="437"/>
      <c r="N301" s="437"/>
    </row>
    <row r="302" spans="3:14">
      <c r="C302" s="141"/>
      <c r="D302" s="158"/>
      <c r="E302" s="123"/>
      <c r="F302" s="97">
        <f t="shared" si="16"/>
        <v>0</v>
      </c>
      <c r="G302" s="161"/>
      <c r="H302" s="142"/>
      <c r="I302" s="130" t="e">
        <f>VLOOKUP(H302,[1]Presupuesto!$B$11:$C$565,2,0)</f>
        <v>#N/A</v>
      </c>
      <c r="J302" s="98" t="str">
        <f t="shared" si="17"/>
        <v>Gestión Tecnologías de Información y Comunicación</v>
      </c>
      <c r="K302" s="98" t="s">
        <v>411</v>
      </c>
      <c r="L302" s="437"/>
      <c r="M302" s="437"/>
      <c r="N302" s="437"/>
    </row>
    <row r="303" spans="3:14">
      <c r="C303" s="141"/>
      <c r="D303" s="158"/>
      <c r="E303" s="123"/>
      <c r="F303" s="97">
        <f t="shared" si="16"/>
        <v>0</v>
      </c>
      <c r="G303" s="161"/>
      <c r="H303" s="142"/>
      <c r="I303" s="130" t="e">
        <f>VLOOKUP(H303,[1]Presupuesto!$B$11:$C$565,2,0)</f>
        <v>#N/A</v>
      </c>
      <c r="J303" s="98" t="str">
        <f t="shared" si="17"/>
        <v>Gestión Tecnologías de Información y Comunicación</v>
      </c>
      <c r="K303" s="98" t="s">
        <v>411</v>
      </c>
      <c r="L303" s="437"/>
      <c r="M303" s="437"/>
      <c r="N303" s="437"/>
    </row>
    <row r="304" spans="3:14">
      <c r="C304" s="141"/>
      <c r="D304" s="158"/>
      <c r="E304" s="123"/>
      <c r="F304" s="97">
        <f t="shared" si="16"/>
        <v>0</v>
      </c>
      <c r="G304" s="161"/>
      <c r="H304" s="142"/>
      <c r="I304" s="130" t="e">
        <f>VLOOKUP(H304,[1]Presupuesto!$B$11:$C$565,2,0)</f>
        <v>#N/A</v>
      </c>
      <c r="J304" s="98" t="str">
        <f t="shared" si="17"/>
        <v>Gestión Tecnologías de Información y Comunicación</v>
      </c>
      <c r="K304" s="98" t="s">
        <v>411</v>
      </c>
      <c r="L304" s="437"/>
      <c r="M304" s="437"/>
      <c r="N304" s="437"/>
    </row>
    <row r="305" spans="3:14">
      <c r="C305" s="143"/>
      <c r="D305" s="151"/>
      <c r="E305" s="118"/>
      <c r="F305" s="97">
        <f t="shared" si="16"/>
        <v>0</v>
      </c>
      <c r="G305" s="161"/>
      <c r="H305" s="144"/>
      <c r="I305" s="130" t="e">
        <f>VLOOKUP(H305,[1]Presupuesto!$B$11:$C$565,2,0)</f>
        <v>#N/A</v>
      </c>
      <c r="J305" s="98" t="str">
        <f t="shared" si="17"/>
        <v>Gestión Tecnologías de Información y Comunicación</v>
      </c>
      <c r="K305" s="98" t="s">
        <v>411</v>
      </c>
      <c r="L305" s="437"/>
      <c r="M305" s="437"/>
      <c r="N305" s="437"/>
    </row>
    <row r="306" spans="3:14">
      <c r="C306" s="143"/>
      <c r="D306" s="151"/>
      <c r="E306" s="118"/>
      <c r="F306" s="97">
        <f t="shared" si="16"/>
        <v>0</v>
      </c>
      <c r="G306" s="161"/>
      <c r="H306" s="144"/>
      <c r="I306" s="130" t="e">
        <f>VLOOKUP(H306,[1]Presupuesto!$B$11:$C$565,2,0)</f>
        <v>#N/A</v>
      </c>
      <c r="J306" s="98" t="str">
        <f t="shared" si="17"/>
        <v>Gestión Tecnologías de Información y Comunicación</v>
      </c>
      <c r="K306" s="98" t="s">
        <v>411</v>
      </c>
      <c r="L306" s="437"/>
      <c r="M306" s="437"/>
      <c r="N306" s="437"/>
    </row>
    <row r="307" spans="3:14">
      <c r="C307" s="143"/>
      <c r="D307" s="151"/>
      <c r="E307" s="118"/>
      <c r="F307" s="97">
        <f t="shared" si="16"/>
        <v>0</v>
      </c>
      <c r="G307" s="161"/>
      <c r="H307" s="144"/>
      <c r="I307" s="130" t="e">
        <f>VLOOKUP(H307,[1]Presupuesto!$B$11:$C$565,2,0)</f>
        <v>#N/A</v>
      </c>
      <c r="J307" s="98" t="str">
        <f t="shared" si="17"/>
        <v>Gestión Tecnologías de Información y Comunicación</v>
      </c>
      <c r="K307" s="98" t="s">
        <v>411</v>
      </c>
      <c r="L307" s="437"/>
      <c r="M307" s="437"/>
      <c r="N307" s="437"/>
    </row>
    <row r="308" spans="3:14">
      <c r="C308" s="143"/>
      <c r="D308" s="151"/>
      <c r="E308" s="118"/>
      <c r="F308" s="97">
        <f t="shared" si="16"/>
        <v>0</v>
      </c>
      <c r="G308" s="161"/>
      <c r="H308" s="144"/>
      <c r="I308" s="130" t="e">
        <f>VLOOKUP(H308,[1]Presupuesto!$B$11:$C$565,2,0)</f>
        <v>#N/A</v>
      </c>
      <c r="J308" s="98" t="str">
        <f t="shared" si="17"/>
        <v>Gestión Tecnologías de Información y Comunicación</v>
      </c>
      <c r="K308" s="98" t="s">
        <v>411</v>
      </c>
      <c r="L308" s="437"/>
      <c r="M308" s="437"/>
      <c r="N308" s="437"/>
    </row>
    <row r="309" spans="3:14">
      <c r="C309" s="143"/>
      <c r="D309" s="151"/>
      <c r="E309" s="118"/>
      <c r="F309" s="97">
        <f t="shared" si="16"/>
        <v>0</v>
      </c>
      <c r="G309" s="161"/>
      <c r="H309" s="144"/>
      <c r="I309" s="130" t="e">
        <f>VLOOKUP(H309,[1]Presupuesto!$B$11:$C$565,2,0)</f>
        <v>#N/A</v>
      </c>
      <c r="J309" s="98" t="str">
        <f t="shared" si="17"/>
        <v>Gestión Tecnologías de Información y Comunicación</v>
      </c>
      <c r="K309" s="98" t="s">
        <v>411</v>
      </c>
      <c r="L309" s="437"/>
      <c r="M309" s="437"/>
      <c r="N309" s="437"/>
    </row>
    <row r="310" spans="3:14">
      <c r="C310" s="143"/>
      <c r="D310" s="151"/>
      <c r="E310" s="118"/>
      <c r="F310" s="97">
        <f t="shared" si="16"/>
        <v>0</v>
      </c>
      <c r="G310" s="161"/>
      <c r="H310" s="144"/>
      <c r="I310" s="130" t="e">
        <f>VLOOKUP(H310,[1]Presupuesto!$B$11:$C$565,2,0)</f>
        <v>#N/A</v>
      </c>
      <c r="J310" s="98" t="str">
        <f t="shared" si="17"/>
        <v>Gestión Tecnologías de Información y Comunicación</v>
      </c>
      <c r="K310" s="98" t="s">
        <v>411</v>
      </c>
      <c r="L310" s="437"/>
      <c r="M310" s="437"/>
      <c r="N310" s="437"/>
    </row>
    <row r="311" spans="3:14">
      <c r="C311" s="143"/>
      <c r="D311" s="151"/>
      <c r="E311" s="118"/>
      <c r="F311" s="97">
        <f t="shared" si="16"/>
        <v>0</v>
      </c>
      <c r="G311" s="161"/>
      <c r="H311" s="144"/>
      <c r="I311" s="130" t="e">
        <f>VLOOKUP(H311,[1]Presupuesto!$B$11:$C$565,2,0)</f>
        <v>#N/A</v>
      </c>
      <c r="J311" s="98" t="str">
        <f t="shared" si="17"/>
        <v>Gestión Tecnologías de Información y Comunicación</v>
      </c>
      <c r="K311" s="98" t="s">
        <v>411</v>
      </c>
      <c r="L311" s="437"/>
      <c r="M311" s="437"/>
      <c r="N311" s="437"/>
    </row>
    <row r="312" spans="3:14">
      <c r="C312" s="143"/>
      <c r="D312" s="151"/>
      <c r="E312" s="118"/>
      <c r="F312" s="97">
        <f t="shared" si="16"/>
        <v>0</v>
      </c>
      <c r="G312" s="161"/>
      <c r="H312" s="144"/>
      <c r="I312" s="130" t="e">
        <f>VLOOKUP(H312,[1]Presupuesto!$B$11:$C$565,2,0)</f>
        <v>#N/A</v>
      </c>
      <c r="J312" s="98" t="str">
        <f t="shared" si="17"/>
        <v>Gestión Tecnologías de Información y Comunicación</v>
      </c>
      <c r="K312" s="98" t="s">
        <v>411</v>
      </c>
      <c r="L312" s="437"/>
      <c r="M312" s="437"/>
      <c r="N312" s="437"/>
    </row>
    <row r="313" spans="3:14">
      <c r="C313" s="145"/>
      <c r="D313" s="151"/>
      <c r="E313" s="118"/>
      <c r="F313" s="97">
        <f t="shared" si="16"/>
        <v>0</v>
      </c>
      <c r="G313" s="161"/>
      <c r="H313" s="146"/>
      <c r="I313" s="130" t="e">
        <f>VLOOKUP(H313,[1]Presupuesto!$B$11:$C$565,2,0)</f>
        <v>#N/A</v>
      </c>
      <c r="J313" s="98" t="str">
        <f t="shared" si="17"/>
        <v>Gestión Tecnologías de Información y Comunicación</v>
      </c>
      <c r="K313" s="98" t="s">
        <v>402</v>
      </c>
      <c r="L313" s="437"/>
      <c r="M313" s="437"/>
      <c r="N313" s="437"/>
    </row>
    <row r="314" spans="3:14">
      <c r="C314" s="145"/>
      <c r="D314" s="151"/>
      <c r="E314" s="118"/>
      <c r="F314" s="97">
        <f t="shared" si="16"/>
        <v>0</v>
      </c>
      <c r="G314" s="161"/>
      <c r="H314" s="146"/>
      <c r="I314" s="130" t="e">
        <f>VLOOKUP(H314,[1]Presupuesto!$B$11:$C$565,2,0)</f>
        <v>#N/A</v>
      </c>
      <c r="J314" s="98" t="str">
        <f t="shared" si="17"/>
        <v>Gestión Tecnologías de Información y Comunicación</v>
      </c>
      <c r="K314" s="98" t="s">
        <v>411</v>
      </c>
      <c r="L314" s="437"/>
      <c r="M314" s="437"/>
      <c r="N314" s="437"/>
    </row>
    <row r="315" spans="3:14">
      <c r="C315" s="145"/>
      <c r="D315" s="151"/>
      <c r="E315" s="118"/>
      <c r="F315" s="97">
        <f t="shared" si="16"/>
        <v>0</v>
      </c>
      <c r="G315" s="161"/>
      <c r="H315" s="146"/>
      <c r="I315" s="130" t="e">
        <f>VLOOKUP(H315,[1]Presupuesto!$B$11:$C$565,2,0)</f>
        <v>#N/A</v>
      </c>
      <c r="J315" s="98" t="str">
        <f t="shared" si="17"/>
        <v>Gestión Tecnologías de Información y Comunicación</v>
      </c>
      <c r="K315" s="98" t="s">
        <v>411</v>
      </c>
      <c r="L315" s="437"/>
      <c r="M315" s="437"/>
      <c r="N315" s="437"/>
    </row>
    <row r="316" spans="3:14">
      <c r="C316" s="145"/>
      <c r="D316" s="151"/>
      <c r="E316" s="118"/>
      <c r="F316" s="97">
        <f t="shared" si="16"/>
        <v>0</v>
      </c>
      <c r="G316" s="161"/>
      <c r="H316" s="146"/>
      <c r="I316" s="130" t="e">
        <f>VLOOKUP(H316,[1]Presupuesto!$B$11:$C$565,2,0)</f>
        <v>#N/A</v>
      </c>
      <c r="J316" s="98" t="str">
        <f t="shared" si="17"/>
        <v>Gestión Tecnologías de Información y Comunicación</v>
      </c>
      <c r="K316" s="98" t="s">
        <v>411</v>
      </c>
      <c r="L316" s="437"/>
      <c r="M316" s="437"/>
      <c r="N316" s="437"/>
    </row>
    <row r="317" spans="3:14" ht="15.75" thickBot="1">
      <c r="C317" s="147"/>
      <c r="D317" s="159"/>
      <c r="E317" s="103"/>
      <c r="F317" s="105">
        <f t="shared" si="16"/>
        <v>0</v>
      </c>
      <c r="G317" s="162"/>
      <c r="H317" s="148"/>
      <c r="I317" s="132" t="e">
        <f>VLOOKUP(H317,[1]Presupuesto!$B$11:$C$565,2,0)</f>
        <v>#N/A</v>
      </c>
      <c r="J317" s="106" t="str">
        <f t="shared" si="17"/>
        <v>Gestión Tecnologías de Información y Comunicación</v>
      </c>
      <c r="K317" s="124" t="s">
        <v>393</v>
      </c>
      <c r="L317" s="437"/>
      <c r="M317" s="437"/>
      <c r="N317" s="437"/>
    </row>
    <row r="318" spans="3:14">
      <c r="C318" s="437"/>
      <c r="D318" s="437"/>
      <c r="E318" s="437"/>
      <c r="F318" s="437"/>
      <c r="G318" s="424"/>
      <c r="H318" s="437"/>
      <c r="I318" s="437"/>
      <c r="J318" s="437"/>
      <c r="K318" s="437"/>
      <c r="L318" s="437"/>
      <c r="M318" s="437"/>
      <c r="N318" s="437"/>
    </row>
    <row r="319" spans="3:14" ht="15.75" thickBot="1">
      <c r="C319" s="437"/>
      <c r="D319" s="437"/>
      <c r="E319" s="437"/>
      <c r="F319" s="90"/>
      <c r="G319" s="89"/>
      <c r="H319" s="90"/>
      <c r="I319" s="90"/>
      <c r="J319" s="437"/>
      <c r="K319" s="437"/>
      <c r="L319" s="437"/>
      <c r="M319" s="437"/>
      <c r="N319" s="437"/>
    </row>
    <row r="320" spans="3:14" ht="15.75" thickBot="1">
      <c r="C320" s="157" t="s">
        <v>53</v>
      </c>
      <c r="D320" s="692">
        <f>SUM(F327:F361)</f>
        <v>50000</v>
      </c>
      <c r="E320" s="437"/>
      <c r="F320" s="70"/>
      <c r="G320" s="79"/>
      <c r="H320" s="70"/>
      <c r="I320" s="70"/>
      <c r="J320" s="437"/>
      <c r="K320" s="437"/>
      <c r="L320" s="437"/>
      <c r="M320" s="437"/>
      <c r="N320" s="437"/>
    </row>
    <row r="321" spans="3:14">
      <c r="C321" s="70"/>
      <c r="D321" s="31"/>
      <c r="E321" s="93"/>
      <c r="F321" s="93"/>
      <c r="G321" s="93"/>
      <c r="H321" s="76"/>
      <c r="I321" s="76"/>
      <c r="J321" s="76"/>
      <c r="K321" s="112"/>
      <c r="L321" s="437"/>
      <c r="M321" s="437"/>
      <c r="N321" s="437"/>
    </row>
    <row r="322" spans="3:14">
      <c r="C322" s="70"/>
      <c r="D322" s="31"/>
      <c r="E322" s="93"/>
      <c r="F322" s="93"/>
      <c r="G322" s="93"/>
      <c r="H322" s="76"/>
      <c r="I322" s="76"/>
      <c r="J322" s="76"/>
      <c r="K322" s="112"/>
      <c r="L322" s="437"/>
      <c r="M322" s="437"/>
      <c r="N322" s="437"/>
    </row>
    <row r="323" spans="3:14" ht="15.75">
      <c r="C323" s="202" t="s">
        <v>391</v>
      </c>
      <c r="D323" s="345" t="s">
        <v>2515</v>
      </c>
      <c r="E323" s="93"/>
      <c r="F323" s="93"/>
      <c r="G323" s="93"/>
      <c r="H323" s="76"/>
      <c r="I323" s="76"/>
      <c r="J323" s="76"/>
      <c r="K323" s="112"/>
      <c r="L323" s="437"/>
      <c r="M323" s="437"/>
      <c r="N323" s="437"/>
    </row>
    <row r="324" spans="3:14" ht="18.75">
      <c r="C324" s="209" t="s">
        <v>1757</v>
      </c>
      <c r="D324" s="31"/>
      <c r="E324" s="93"/>
      <c r="F324" s="93"/>
      <c r="G324" s="93"/>
      <c r="H324" s="76"/>
      <c r="I324" s="76"/>
      <c r="J324" s="76"/>
      <c r="K324" s="112"/>
      <c r="L324" s="437"/>
      <c r="M324" s="437"/>
      <c r="N324" s="437"/>
    </row>
    <row r="325" spans="3:14" ht="15.75" thickBot="1">
      <c r="C325" s="437"/>
      <c r="D325" s="437"/>
      <c r="E325" s="437"/>
      <c r="F325" s="93"/>
      <c r="G325" s="76"/>
      <c r="H325" s="76"/>
      <c r="I325" s="76"/>
      <c r="J325" s="437"/>
      <c r="K325" s="437"/>
      <c r="L325" s="437"/>
      <c r="M325" s="437"/>
      <c r="N325" s="437"/>
    </row>
    <row r="326" spans="3:14" ht="30.75" thickBot="1">
      <c r="C326" s="129" t="s">
        <v>44</v>
      </c>
      <c r="D326" s="129" t="s">
        <v>55</v>
      </c>
      <c r="E326" s="136" t="s">
        <v>57</v>
      </c>
      <c r="F326" s="135" t="s">
        <v>27</v>
      </c>
      <c r="G326" s="133" t="s">
        <v>130</v>
      </c>
      <c r="H326" s="136" t="s">
        <v>46</v>
      </c>
      <c r="I326" s="133" t="s">
        <v>131</v>
      </c>
      <c r="J326" s="133" t="s">
        <v>409</v>
      </c>
      <c r="K326" s="133" t="s">
        <v>410</v>
      </c>
      <c r="L326" s="437"/>
      <c r="M326" s="437"/>
      <c r="N326" s="437"/>
    </row>
    <row r="327" spans="3:14">
      <c r="C327" s="219" t="s">
        <v>438</v>
      </c>
      <c r="D327" s="220"/>
      <c r="E327" s="218">
        <f>HLOOKUP(C327,$AH$2:$BU$3,2,0)</f>
        <v>620</v>
      </c>
      <c r="F327" s="97">
        <f t="shared" ref="F327:F361" si="18">D327*E327</f>
        <v>0</v>
      </c>
      <c r="G327" s="161"/>
      <c r="H327" s="142"/>
      <c r="I327" s="130" t="e">
        <f>VLOOKUP(H327,[1]Presupuesto!$B$11:$C$565,2,0)</f>
        <v>#N/A</v>
      </c>
      <c r="J327" s="217" t="s">
        <v>1513</v>
      </c>
      <c r="K327" s="98" t="s">
        <v>393</v>
      </c>
      <c r="L327" s="437"/>
      <c r="M327" s="437"/>
      <c r="N327" s="437"/>
    </row>
    <row r="328" spans="3:14" ht="45">
      <c r="C328" s="684" t="s">
        <v>1757</v>
      </c>
      <c r="D328" s="158">
        <v>1</v>
      </c>
      <c r="E328" s="123">
        <v>50000</v>
      </c>
      <c r="F328" s="690">
        <f t="shared" si="18"/>
        <v>50000</v>
      </c>
      <c r="G328" s="161" t="s">
        <v>1683</v>
      </c>
      <c r="H328" s="142" t="s">
        <v>674</v>
      </c>
      <c r="I328" s="130" t="str">
        <f>VLOOKUP(H328,[1]Presupuesto!$B$11:$C$565,2,0)</f>
        <v>MANTEN. Y REPARACION EQUIPO DE COMPUTACION</v>
      </c>
      <c r="J328" s="98" t="str">
        <f>$J$327</f>
        <v>Gestión Tecnologías de Información y Comunicación</v>
      </c>
      <c r="K328" s="98" t="s">
        <v>393</v>
      </c>
      <c r="L328" s="437"/>
      <c r="M328" s="437"/>
      <c r="N328" s="437"/>
    </row>
    <row r="329" spans="3:14">
      <c r="C329" s="141"/>
      <c r="D329" s="158"/>
      <c r="E329" s="123"/>
      <c r="F329" s="97">
        <f t="shared" si="18"/>
        <v>0</v>
      </c>
      <c r="G329" s="161"/>
      <c r="H329" s="142"/>
      <c r="I329" s="130" t="e">
        <f>VLOOKUP(H329,[1]Presupuesto!$B$11:$C$565,2,0)</f>
        <v>#N/A</v>
      </c>
      <c r="J329" s="98" t="str">
        <f t="shared" ref="J329:J361" si="19">$J$327</f>
        <v>Gestión Tecnologías de Información y Comunicación</v>
      </c>
      <c r="K329" s="98" t="s">
        <v>393</v>
      </c>
      <c r="L329" s="437"/>
      <c r="M329" s="437"/>
      <c r="N329" s="437"/>
    </row>
    <row r="330" spans="3:14">
      <c r="C330" s="141"/>
      <c r="D330" s="158"/>
      <c r="E330" s="123"/>
      <c r="F330" s="97">
        <f t="shared" si="18"/>
        <v>0</v>
      </c>
      <c r="G330" s="161"/>
      <c r="H330" s="142"/>
      <c r="I330" s="130" t="e">
        <f>VLOOKUP(H330,[1]Presupuesto!$B$11:$C$565,2,0)</f>
        <v>#N/A</v>
      </c>
      <c r="J330" s="98" t="str">
        <f t="shared" si="19"/>
        <v>Gestión Tecnologías de Información y Comunicación</v>
      </c>
      <c r="K330" s="98" t="s">
        <v>393</v>
      </c>
      <c r="L330" s="437"/>
      <c r="M330" s="437"/>
      <c r="N330" s="437"/>
    </row>
    <row r="331" spans="3:14">
      <c r="C331" s="141"/>
      <c r="D331" s="158"/>
      <c r="E331" s="123"/>
      <c r="F331" s="97">
        <f t="shared" si="18"/>
        <v>0</v>
      </c>
      <c r="G331" s="161"/>
      <c r="H331" s="142"/>
      <c r="I331" s="130" t="e">
        <f>VLOOKUP(H331,[1]Presupuesto!$B$11:$C$565,2,0)</f>
        <v>#N/A</v>
      </c>
      <c r="J331" s="98" t="str">
        <f t="shared" si="19"/>
        <v>Gestión Tecnologías de Información y Comunicación</v>
      </c>
      <c r="K331" s="98" t="s">
        <v>393</v>
      </c>
      <c r="L331" s="437"/>
      <c r="M331" s="437"/>
      <c r="N331" s="437"/>
    </row>
    <row r="332" spans="3:14">
      <c r="C332" s="141"/>
      <c r="D332" s="158"/>
      <c r="E332" s="123"/>
      <c r="F332" s="97">
        <f t="shared" si="18"/>
        <v>0</v>
      </c>
      <c r="G332" s="161"/>
      <c r="H332" s="142"/>
      <c r="I332" s="130" t="e">
        <f>VLOOKUP(H332,[1]Presupuesto!$B$11:$C$565,2,0)</f>
        <v>#N/A</v>
      </c>
      <c r="J332" s="98" t="str">
        <f t="shared" si="19"/>
        <v>Gestión Tecnologías de Información y Comunicación</v>
      </c>
      <c r="K332" s="98" t="s">
        <v>393</v>
      </c>
      <c r="L332" s="437"/>
      <c r="M332" s="437"/>
      <c r="N332" s="437"/>
    </row>
    <row r="333" spans="3:14">
      <c r="C333" s="141"/>
      <c r="D333" s="158"/>
      <c r="E333" s="123"/>
      <c r="F333" s="97">
        <f t="shared" si="18"/>
        <v>0</v>
      </c>
      <c r="G333" s="161"/>
      <c r="H333" s="142"/>
      <c r="I333" s="130" t="e">
        <f>VLOOKUP(H333,[1]Presupuesto!$B$11:$C$565,2,0)</f>
        <v>#N/A</v>
      </c>
      <c r="J333" s="98" t="str">
        <f t="shared" si="19"/>
        <v>Gestión Tecnologías de Información y Comunicación</v>
      </c>
      <c r="K333" s="98" t="s">
        <v>393</v>
      </c>
      <c r="L333" s="437"/>
      <c r="M333" s="437"/>
      <c r="N333" s="437"/>
    </row>
    <row r="334" spans="3:14">
      <c r="C334" s="141"/>
      <c r="D334" s="158"/>
      <c r="E334" s="123"/>
      <c r="F334" s="97">
        <f t="shared" si="18"/>
        <v>0</v>
      </c>
      <c r="G334" s="161"/>
      <c r="H334" s="142"/>
      <c r="I334" s="130" t="e">
        <f>VLOOKUP(H334,[1]Presupuesto!$B$11:$C$565,2,0)</f>
        <v>#N/A</v>
      </c>
      <c r="J334" s="98" t="str">
        <f t="shared" si="19"/>
        <v>Gestión Tecnologías de Información y Comunicación</v>
      </c>
      <c r="K334" s="98" t="s">
        <v>393</v>
      </c>
      <c r="L334" s="437"/>
      <c r="M334" s="437"/>
      <c r="N334" s="437"/>
    </row>
    <row r="335" spans="3:14">
      <c r="C335" s="141"/>
      <c r="D335" s="158"/>
      <c r="E335" s="123"/>
      <c r="F335" s="97">
        <f t="shared" si="18"/>
        <v>0</v>
      </c>
      <c r="G335" s="161"/>
      <c r="H335" s="142"/>
      <c r="I335" s="130" t="e">
        <f>VLOOKUP(H335,[1]Presupuesto!$B$11:$C$565,2,0)</f>
        <v>#N/A</v>
      </c>
      <c r="J335" s="98" t="str">
        <f t="shared" si="19"/>
        <v>Gestión Tecnologías de Información y Comunicación</v>
      </c>
      <c r="K335" s="98" t="s">
        <v>393</v>
      </c>
      <c r="L335" s="437"/>
      <c r="M335" s="437"/>
      <c r="N335" s="437"/>
    </row>
    <row r="336" spans="3:14">
      <c r="C336" s="141"/>
      <c r="D336" s="158"/>
      <c r="E336" s="123"/>
      <c r="F336" s="97">
        <f t="shared" si="18"/>
        <v>0</v>
      </c>
      <c r="G336" s="161"/>
      <c r="H336" s="142"/>
      <c r="I336" s="130" t="e">
        <f>VLOOKUP(H336,[1]Presupuesto!$B$11:$C$565,2,0)</f>
        <v>#N/A</v>
      </c>
      <c r="J336" s="98" t="str">
        <f t="shared" si="19"/>
        <v>Gestión Tecnologías de Información y Comunicación</v>
      </c>
      <c r="K336" s="98" t="s">
        <v>393</v>
      </c>
      <c r="L336" s="437"/>
      <c r="M336" s="437"/>
      <c r="N336" s="437"/>
    </row>
    <row r="337" spans="3:14">
      <c r="C337" s="141"/>
      <c r="D337" s="158"/>
      <c r="E337" s="123"/>
      <c r="F337" s="97">
        <f t="shared" si="18"/>
        <v>0</v>
      </c>
      <c r="G337" s="161"/>
      <c r="H337" s="142"/>
      <c r="I337" s="130" t="e">
        <f>VLOOKUP(H337,[1]Presupuesto!$B$11:$C$565,2,0)</f>
        <v>#N/A</v>
      </c>
      <c r="J337" s="98" t="str">
        <f t="shared" si="19"/>
        <v>Gestión Tecnologías de Información y Comunicación</v>
      </c>
      <c r="K337" s="98" t="s">
        <v>393</v>
      </c>
      <c r="L337" s="437"/>
      <c r="M337" s="437"/>
      <c r="N337" s="437"/>
    </row>
    <row r="338" spans="3:14">
      <c r="C338" s="141"/>
      <c r="D338" s="158"/>
      <c r="E338" s="123"/>
      <c r="F338" s="97">
        <f t="shared" si="18"/>
        <v>0</v>
      </c>
      <c r="G338" s="161"/>
      <c r="H338" s="142"/>
      <c r="I338" s="130" t="e">
        <f>VLOOKUP(H338,[1]Presupuesto!$B$11:$C$565,2,0)</f>
        <v>#N/A</v>
      </c>
      <c r="J338" s="98" t="str">
        <f t="shared" si="19"/>
        <v>Gestión Tecnologías de Información y Comunicación</v>
      </c>
      <c r="K338" s="98" t="s">
        <v>393</v>
      </c>
      <c r="L338" s="437"/>
      <c r="M338" s="437"/>
      <c r="N338" s="437"/>
    </row>
    <row r="339" spans="3:14">
      <c r="C339" s="141"/>
      <c r="D339" s="158"/>
      <c r="E339" s="123"/>
      <c r="F339" s="97">
        <f t="shared" si="18"/>
        <v>0</v>
      </c>
      <c r="G339" s="161"/>
      <c r="H339" s="142"/>
      <c r="I339" s="130" t="e">
        <f>VLOOKUP(H339,[1]Presupuesto!$B$11:$C$565,2,0)</f>
        <v>#N/A</v>
      </c>
      <c r="J339" s="98" t="str">
        <f t="shared" si="19"/>
        <v>Gestión Tecnologías de Información y Comunicación</v>
      </c>
      <c r="K339" s="98" t="s">
        <v>393</v>
      </c>
      <c r="L339" s="437"/>
      <c r="M339" s="437"/>
      <c r="N339" s="437"/>
    </row>
    <row r="340" spans="3:14">
      <c r="C340" s="141"/>
      <c r="D340" s="158"/>
      <c r="E340" s="123"/>
      <c r="F340" s="97">
        <f t="shared" si="18"/>
        <v>0</v>
      </c>
      <c r="G340" s="161"/>
      <c r="H340" s="142"/>
      <c r="I340" s="130" t="e">
        <f>VLOOKUP(H340,[1]Presupuesto!$B$11:$C$565,2,0)</f>
        <v>#N/A</v>
      </c>
      <c r="J340" s="98" t="str">
        <f t="shared" si="19"/>
        <v>Gestión Tecnologías de Información y Comunicación</v>
      </c>
      <c r="K340" s="98" t="s">
        <v>393</v>
      </c>
      <c r="L340" s="437"/>
      <c r="M340" s="437"/>
      <c r="N340" s="437"/>
    </row>
    <row r="341" spans="3:14">
      <c r="C341" s="141"/>
      <c r="D341" s="158"/>
      <c r="E341" s="123"/>
      <c r="F341" s="97">
        <f t="shared" si="18"/>
        <v>0</v>
      </c>
      <c r="G341" s="161"/>
      <c r="H341" s="142"/>
      <c r="I341" s="130" t="e">
        <f>VLOOKUP(H341,[1]Presupuesto!$B$11:$C$565,2,0)</f>
        <v>#N/A</v>
      </c>
      <c r="J341" s="98" t="str">
        <f t="shared" si="19"/>
        <v>Gestión Tecnologías de Información y Comunicación</v>
      </c>
      <c r="K341" s="98" t="s">
        <v>393</v>
      </c>
      <c r="L341" s="437"/>
      <c r="M341" s="437"/>
      <c r="N341" s="437"/>
    </row>
    <row r="342" spans="3:14">
      <c r="C342" s="141"/>
      <c r="D342" s="158"/>
      <c r="E342" s="123"/>
      <c r="F342" s="97">
        <f t="shared" si="18"/>
        <v>0</v>
      </c>
      <c r="G342" s="161"/>
      <c r="H342" s="142"/>
      <c r="I342" s="130" t="e">
        <f>VLOOKUP(H342,[1]Presupuesto!$B$11:$C$565,2,0)</f>
        <v>#N/A</v>
      </c>
      <c r="J342" s="98" t="str">
        <f t="shared" si="19"/>
        <v>Gestión Tecnologías de Información y Comunicación</v>
      </c>
      <c r="K342" s="98" t="s">
        <v>393</v>
      </c>
      <c r="L342" s="437"/>
      <c r="M342" s="437"/>
      <c r="N342" s="437"/>
    </row>
    <row r="343" spans="3:14">
      <c r="C343" s="141"/>
      <c r="D343" s="158"/>
      <c r="E343" s="123"/>
      <c r="F343" s="97">
        <f t="shared" si="18"/>
        <v>0</v>
      </c>
      <c r="G343" s="161"/>
      <c r="H343" s="142"/>
      <c r="I343" s="130" t="e">
        <f>VLOOKUP(H343,[1]Presupuesto!$B$11:$C$565,2,0)</f>
        <v>#N/A</v>
      </c>
      <c r="J343" s="98" t="str">
        <f t="shared" si="19"/>
        <v>Gestión Tecnologías de Información y Comunicación</v>
      </c>
      <c r="K343" s="98" t="s">
        <v>393</v>
      </c>
      <c r="L343" s="437"/>
      <c r="M343" s="437"/>
      <c r="N343" s="437"/>
    </row>
    <row r="344" spans="3:14">
      <c r="C344" s="141"/>
      <c r="D344" s="158"/>
      <c r="E344" s="123"/>
      <c r="F344" s="97">
        <f t="shared" si="18"/>
        <v>0</v>
      </c>
      <c r="G344" s="161"/>
      <c r="H344" s="142"/>
      <c r="I344" s="130" t="e">
        <f>VLOOKUP(H344,[1]Presupuesto!$B$11:$C$565,2,0)</f>
        <v>#N/A</v>
      </c>
      <c r="J344" s="98" t="str">
        <f t="shared" si="19"/>
        <v>Gestión Tecnologías de Información y Comunicación</v>
      </c>
      <c r="K344" s="98" t="s">
        <v>393</v>
      </c>
      <c r="L344" s="437"/>
      <c r="M344" s="437"/>
      <c r="N344" s="437"/>
    </row>
    <row r="345" spans="3:14">
      <c r="C345" s="141"/>
      <c r="D345" s="158"/>
      <c r="E345" s="123"/>
      <c r="F345" s="97">
        <f t="shared" si="18"/>
        <v>0</v>
      </c>
      <c r="G345" s="161"/>
      <c r="H345" s="142"/>
      <c r="I345" s="130" t="e">
        <f>VLOOKUP(H345,[1]Presupuesto!$B$11:$C$565,2,0)</f>
        <v>#N/A</v>
      </c>
      <c r="J345" s="98" t="str">
        <f t="shared" si="19"/>
        <v>Gestión Tecnologías de Información y Comunicación</v>
      </c>
      <c r="K345" s="98" t="s">
        <v>393</v>
      </c>
      <c r="L345" s="437"/>
      <c r="M345" s="437"/>
      <c r="N345" s="437"/>
    </row>
    <row r="346" spans="3:14">
      <c r="C346" s="141"/>
      <c r="D346" s="158"/>
      <c r="E346" s="123"/>
      <c r="F346" s="97">
        <f t="shared" si="18"/>
        <v>0</v>
      </c>
      <c r="G346" s="161"/>
      <c r="H346" s="142"/>
      <c r="I346" s="130" t="e">
        <f>VLOOKUP(H346,[1]Presupuesto!$B$11:$C$565,2,0)</f>
        <v>#N/A</v>
      </c>
      <c r="J346" s="98" t="str">
        <f t="shared" si="19"/>
        <v>Gestión Tecnologías de Información y Comunicación</v>
      </c>
      <c r="K346" s="98" t="s">
        <v>393</v>
      </c>
      <c r="L346" s="437"/>
      <c r="M346" s="437"/>
      <c r="N346" s="437"/>
    </row>
    <row r="347" spans="3:14">
      <c r="C347" s="141"/>
      <c r="D347" s="158"/>
      <c r="E347" s="123"/>
      <c r="F347" s="97">
        <f t="shared" si="18"/>
        <v>0</v>
      </c>
      <c r="G347" s="161"/>
      <c r="H347" s="142"/>
      <c r="I347" s="130" t="e">
        <f>VLOOKUP(H347,[1]Presupuesto!$B$11:$C$565,2,0)</f>
        <v>#N/A</v>
      </c>
      <c r="J347" s="98" t="str">
        <f t="shared" si="19"/>
        <v>Gestión Tecnologías de Información y Comunicación</v>
      </c>
      <c r="K347" s="98" t="s">
        <v>393</v>
      </c>
      <c r="L347" s="437"/>
      <c r="M347" s="437"/>
      <c r="N347" s="437"/>
    </row>
    <row r="348" spans="3:14">
      <c r="C348" s="141"/>
      <c r="D348" s="158"/>
      <c r="E348" s="123"/>
      <c r="F348" s="97">
        <f t="shared" si="18"/>
        <v>0</v>
      </c>
      <c r="G348" s="161"/>
      <c r="H348" s="142"/>
      <c r="I348" s="130" t="e">
        <f>VLOOKUP(H348,[1]Presupuesto!$B$11:$C$565,2,0)</f>
        <v>#N/A</v>
      </c>
      <c r="J348" s="98" t="str">
        <f t="shared" si="19"/>
        <v>Gestión Tecnologías de Información y Comunicación</v>
      </c>
      <c r="K348" s="98" t="s">
        <v>393</v>
      </c>
      <c r="L348" s="437"/>
      <c r="M348" s="437"/>
      <c r="N348" s="437"/>
    </row>
    <row r="349" spans="3:14">
      <c r="C349" s="143"/>
      <c r="D349" s="151"/>
      <c r="E349" s="118"/>
      <c r="F349" s="97">
        <f t="shared" si="18"/>
        <v>0</v>
      </c>
      <c r="G349" s="161"/>
      <c r="H349" s="144"/>
      <c r="I349" s="130" t="e">
        <f>VLOOKUP(H349,[1]Presupuesto!$B$11:$C$565,2,0)</f>
        <v>#N/A</v>
      </c>
      <c r="J349" s="98" t="str">
        <f t="shared" si="19"/>
        <v>Gestión Tecnologías de Información y Comunicación</v>
      </c>
      <c r="K349" s="98" t="s">
        <v>393</v>
      </c>
      <c r="L349" s="437"/>
      <c r="M349" s="437"/>
      <c r="N349" s="437"/>
    </row>
    <row r="350" spans="3:14">
      <c r="C350" s="143"/>
      <c r="D350" s="151"/>
      <c r="E350" s="118"/>
      <c r="F350" s="97">
        <f t="shared" si="18"/>
        <v>0</v>
      </c>
      <c r="G350" s="161"/>
      <c r="H350" s="144"/>
      <c r="I350" s="130" t="e">
        <f>VLOOKUP(H350,[1]Presupuesto!$B$11:$C$565,2,0)</f>
        <v>#N/A</v>
      </c>
      <c r="J350" s="98" t="str">
        <f t="shared" si="19"/>
        <v>Gestión Tecnologías de Información y Comunicación</v>
      </c>
      <c r="K350" s="98" t="s">
        <v>393</v>
      </c>
      <c r="L350" s="437"/>
      <c r="M350" s="437"/>
      <c r="N350" s="437"/>
    </row>
    <row r="351" spans="3:14">
      <c r="C351" s="143"/>
      <c r="D351" s="151"/>
      <c r="E351" s="118"/>
      <c r="F351" s="97">
        <f t="shared" si="18"/>
        <v>0</v>
      </c>
      <c r="G351" s="161"/>
      <c r="H351" s="144"/>
      <c r="I351" s="130" t="e">
        <f>VLOOKUP(H351,[1]Presupuesto!$B$11:$C$565,2,0)</f>
        <v>#N/A</v>
      </c>
      <c r="J351" s="98" t="str">
        <f t="shared" si="19"/>
        <v>Gestión Tecnologías de Información y Comunicación</v>
      </c>
      <c r="K351" s="98" t="s">
        <v>393</v>
      </c>
      <c r="L351" s="437"/>
      <c r="M351" s="437"/>
      <c r="N351" s="437"/>
    </row>
    <row r="352" spans="3:14">
      <c r="C352" s="143"/>
      <c r="D352" s="151"/>
      <c r="E352" s="118"/>
      <c r="F352" s="97">
        <f t="shared" si="18"/>
        <v>0</v>
      </c>
      <c r="G352" s="161"/>
      <c r="H352" s="144"/>
      <c r="I352" s="130" t="e">
        <f>VLOOKUP(H352,[1]Presupuesto!$B$11:$C$565,2,0)</f>
        <v>#N/A</v>
      </c>
      <c r="J352" s="98" t="str">
        <f t="shared" si="19"/>
        <v>Gestión Tecnologías de Información y Comunicación</v>
      </c>
      <c r="K352" s="98" t="s">
        <v>393</v>
      </c>
      <c r="L352" s="437"/>
      <c r="M352" s="437"/>
      <c r="N352" s="437"/>
    </row>
    <row r="353" spans="3:14">
      <c r="C353" s="143"/>
      <c r="D353" s="151"/>
      <c r="E353" s="118"/>
      <c r="F353" s="97">
        <f t="shared" si="18"/>
        <v>0</v>
      </c>
      <c r="G353" s="161"/>
      <c r="H353" s="144"/>
      <c r="I353" s="130" t="e">
        <f>VLOOKUP(H353,[1]Presupuesto!$B$11:$C$565,2,0)</f>
        <v>#N/A</v>
      </c>
      <c r="J353" s="98" t="str">
        <f t="shared" si="19"/>
        <v>Gestión Tecnologías de Información y Comunicación</v>
      </c>
      <c r="K353" s="98" t="s">
        <v>393</v>
      </c>
      <c r="L353" s="437"/>
      <c r="M353" s="437"/>
      <c r="N353" s="437"/>
    </row>
    <row r="354" spans="3:14">
      <c r="C354" s="143"/>
      <c r="D354" s="151"/>
      <c r="E354" s="118"/>
      <c r="F354" s="97">
        <f t="shared" si="18"/>
        <v>0</v>
      </c>
      <c r="G354" s="161"/>
      <c r="H354" s="144"/>
      <c r="I354" s="130" t="e">
        <f>VLOOKUP(H354,[1]Presupuesto!$B$11:$C$565,2,0)</f>
        <v>#N/A</v>
      </c>
      <c r="J354" s="98" t="str">
        <f t="shared" si="19"/>
        <v>Gestión Tecnologías de Información y Comunicación</v>
      </c>
      <c r="K354" s="98" t="s">
        <v>393</v>
      </c>
      <c r="L354" s="437"/>
      <c r="M354" s="437"/>
      <c r="N354" s="437"/>
    </row>
    <row r="355" spans="3:14">
      <c r="C355" s="143"/>
      <c r="D355" s="151"/>
      <c r="E355" s="118"/>
      <c r="F355" s="97">
        <f t="shared" si="18"/>
        <v>0</v>
      </c>
      <c r="G355" s="161"/>
      <c r="H355" s="144"/>
      <c r="I355" s="130" t="e">
        <f>VLOOKUP(H355,[1]Presupuesto!$B$11:$C$565,2,0)</f>
        <v>#N/A</v>
      </c>
      <c r="J355" s="98" t="str">
        <f t="shared" si="19"/>
        <v>Gestión Tecnologías de Información y Comunicación</v>
      </c>
      <c r="K355" s="98" t="s">
        <v>393</v>
      </c>
      <c r="L355" s="437"/>
      <c r="M355" s="437"/>
      <c r="N355" s="437"/>
    </row>
    <row r="356" spans="3:14">
      <c r="C356" s="143"/>
      <c r="D356" s="151"/>
      <c r="E356" s="118"/>
      <c r="F356" s="97">
        <f t="shared" si="18"/>
        <v>0</v>
      </c>
      <c r="G356" s="161"/>
      <c r="H356" s="144"/>
      <c r="I356" s="130" t="e">
        <f>VLOOKUP(H356,[1]Presupuesto!$B$11:$C$565,2,0)</f>
        <v>#N/A</v>
      </c>
      <c r="J356" s="98" t="str">
        <f t="shared" si="19"/>
        <v>Gestión Tecnologías de Información y Comunicación</v>
      </c>
      <c r="K356" s="98" t="s">
        <v>393</v>
      </c>
      <c r="L356" s="437"/>
      <c r="M356" s="437"/>
      <c r="N356" s="437"/>
    </row>
    <row r="357" spans="3:14">
      <c r="C357" s="145"/>
      <c r="D357" s="151"/>
      <c r="E357" s="118"/>
      <c r="F357" s="97">
        <f t="shared" si="18"/>
        <v>0</v>
      </c>
      <c r="G357" s="161"/>
      <c r="H357" s="146"/>
      <c r="I357" s="130" t="e">
        <f>VLOOKUP(H357,[1]Presupuesto!$B$11:$C$565,2,0)</f>
        <v>#N/A</v>
      </c>
      <c r="J357" s="98" t="str">
        <f t="shared" si="19"/>
        <v>Gestión Tecnologías de Información y Comunicación</v>
      </c>
      <c r="K357" s="98" t="s">
        <v>393</v>
      </c>
      <c r="L357" s="437"/>
      <c r="M357" s="437"/>
      <c r="N357" s="437"/>
    </row>
    <row r="358" spans="3:14">
      <c r="C358" s="145"/>
      <c r="D358" s="151"/>
      <c r="E358" s="118"/>
      <c r="F358" s="97">
        <f t="shared" si="18"/>
        <v>0</v>
      </c>
      <c r="G358" s="161"/>
      <c r="H358" s="146"/>
      <c r="I358" s="130" t="e">
        <f>VLOOKUP(H358,[1]Presupuesto!$B$11:$C$565,2,0)</f>
        <v>#N/A</v>
      </c>
      <c r="J358" s="98" t="str">
        <f t="shared" si="19"/>
        <v>Gestión Tecnologías de Información y Comunicación</v>
      </c>
      <c r="K358" s="98" t="s">
        <v>393</v>
      </c>
      <c r="L358" s="437"/>
      <c r="M358" s="437"/>
      <c r="N358" s="437"/>
    </row>
    <row r="359" spans="3:14">
      <c r="C359" s="145"/>
      <c r="D359" s="151"/>
      <c r="E359" s="118"/>
      <c r="F359" s="97">
        <f t="shared" si="18"/>
        <v>0</v>
      </c>
      <c r="G359" s="161"/>
      <c r="H359" s="146"/>
      <c r="I359" s="130" t="e">
        <f>VLOOKUP(H359,[1]Presupuesto!$B$11:$C$565,2,0)</f>
        <v>#N/A</v>
      </c>
      <c r="J359" s="98" t="str">
        <f t="shared" si="19"/>
        <v>Gestión Tecnologías de Información y Comunicación</v>
      </c>
      <c r="K359" s="98" t="s">
        <v>393</v>
      </c>
      <c r="L359" s="437"/>
      <c r="M359" s="437"/>
      <c r="N359" s="437"/>
    </row>
    <row r="360" spans="3:14">
      <c r="C360" s="145"/>
      <c r="D360" s="151"/>
      <c r="E360" s="118"/>
      <c r="F360" s="97">
        <f t="shared" si="18"/>
        <v>0</v>
      </c>
      <c r="G360" s="161"/>
      <c r="H360" s="146"/>
      <c r="I360" s="130" t="e">
        <f>VLOOKUP(H360,[1]Presupuesto!$B$11:$C$565,2,0)</f>
        <v>#N/A</v>
      </c>
      <c r="J360" s="98" t="str">
        <f t="shared" si="19"/>
        <v>Gestión Tecnologías de Información y Comunicación</v>
      </c>
      <c r="K360" s="98" t="s">
        <v>393</v>
      </c>
      <c r="L360" s="437"/>
      <c r="M360" s="437"/>
      <c r="N360" s="437"/>
    </row>
    <row r="361" spans="3:14" ht="15.75" thickBot="1">
      <c r="C361" s="147"/>
      <c r="D361" s="159"/>
      <c r="E361" s="103"/>
      <c r="F361" s="105">
        <f t="shared" si="18"/>
        <v>0</v>
      </c>
      <c r="G361" s="162"/>
      <c r="H361" s="148"/>
      <c r="I361" s="132" t="e">
        <f>VLOOKUP(H361,[1]Presupuesto!$B$11:$C$565,2,0)</f>
        <v>#N/A</v>
      </c>
      <c r="J361" s="106" t="str">
        <f t="shared" si="19"/>
        <v>Gestión Tecnologías de Información y Comunicación</v>
      </c>
      <c r="K361" s="98" t="s">
        <v>393</v>
      </c>
      <c r="L361" s="437"/>
      <c r="M361" s="437"/>
      <c r="N361" s="437"/>
    </row>
    <row r="362" spans="3:14">
      <c r="C362" s="437"/>
      <c r="D362" s="437"/>
      <c r="E362" s="437"/>
      <c r="F362" s="437"/>
      <c r="G362" s="424"/>
      <c r="H362" s="437"/>
      <c r="I362" s="437"/>
      <c r="J362" s="437"/>
      <c r="K362" s="437"/>
      <c r="L362" s="437"/>
      <c r="M362" s="437"/>
      <c r="N362" s="437"/>
    </row>
    <row r="363" spans="3:14" ht="15.75" thickBot="1">
      <c r="C363" s="437"/>
      <c r="D363" s="437"/>
      <c r="E363" s="437"/>
      <c r="F363" s="437"/>
      <c r="G363" s="424"/>
      <c r="H363" s="437"/>
      <c r="I363" s="437"/>
      <c r="J363" s="437"/>
      <c r="K363" s="437"/>
      <c r="L363" s="437"/>
      <c r="M363" s="437"/>
      <c r="N363" s="437"/>
    </row>
    <row r="364" spans="3:14" ht="15.75" thickBot="1">
      <c r="C364" s="157" t="s">
        <v>53</v>
      </c>
      <c r="D364" s="692">
        <f>SUM(F371:F405)</f>
        <v>200000</v>
      </c>
      <c r="E364" s="437"/>
      <c r="F364" s="70"/>
      <c r="G364" s="79"/>
      <c r="H364" s="70"/>
      <c r="I364" s="70"/>
      <c r="J364" s="437"/>
      <c r="K364" s="437"/>
      <c r="L364" s="437"/>
      <c r="M364" s="437"/>
      <c r="N364" s="437"/>
    </row>
    <row r="365" spans="3:14">
      <c r="C365" s="70"/>
      <c r="D365" s="31"/>
      <c r="E365" s="93"/>
      <c r="F365" s="93"/>
      <c r="G365" s="93"/>
      <c r="H365" s="76"/>
      <c r="I365" s="76"/>
      <c r="J365" s="76"/>
      <c r="K365" s="112"/>
      <c r="L365" s="437"/>
      <c r="M365" s="437"/>
      <c r="N365" s="437"/>
    </row>
    <row r="366" spans="3:14">
      <c r="C366" s="70"/>
      <c r="D366" s="31"/>
      <c r="E366" s="93"/>
      <c r="F366" s="93"/>
      <c r="G366" s="93"/>
      <c r="H366" s="76"/>
      <c r="I366" s="76"/>
      <c r="J366" s="76"/>
      <c r="K366" s="112"/>
      <c r="L366" s="437"/>
      <c r="M366" s="437"/>
      <c r="N366" s="437"/>
    </row>
    <row r="367" spans="3:14" ht="15.75">
      <c r="C367" s="202" t="s">
        <v>391</v>
      </c>
      <c r="D367" s="345" t="s">
        <v>2527</v>
      </c>
      <c r="E367" s="93"/>
      <c r="F367" s="93"/>
      <c r="G367" s="93"/>
      <c r="H367" s="76"/>
      <c r="I367" s="76"/>
      <c r="J367" s="76"/>
      <c r="K367" s="112"/>
      <c r="L367" s="437"/>
      <c r="M367" s="437"/>
      <c r="N367" s="437"/>
    </row>
    <row r="368" spans="3:14" ht="18.75">
      <c r="C368" s="209" t="str">
        <f>IFERROR(VLOOKUP(D367,'[1]1. Desarrollo e Innov. Curricu.'!$E:$F,2,FALSE),IFERROR(VLOOKUP(D367,'[1]2. Investigación Científica'!$E:$F,2,FALSE),IFERROR(VLOOKUP(D367,'[1]3. Vinculación Univ. Sociedad'!$E:$F,2,FALSE),IFERROR(VLOOKUP(D367,'[1]4. Docencia y Profesorado Univ.'!$E:$F,2,FALSE),IFERROR(VLOOKUP(D367,'[1]5. Estudiantes y Graduados'!$E:$F,2,FALSE),IFERROR(VLOOKUP(D367,'[1]11. Gestion Administrativa'!$E:$F,2,FALSE),IFERROR(VLOOKUP(D367,'[1]13. Gestión Académica'!$E:$F,2,FALSE),IFERROR(VLOOKUP(D367,'[1]8. Asegura. de la Calid. y M'!$E:$F,2,FALSE),IFERROR(VLOOKUP(D367,'[1]6. Gestión del Conocimiento'!$E:$F,2,FALSE),IFERROR(VLOOKUP(D367,'[1]15. Gobernabilidad y Proceso...'!$E:$F,2,FALSE),IFERROR(VLOOKUP(D367,'[1]12. Gestión del Talento Humano'!$E:$F,2,FALSE),IFERROR(VLOOKUP(D367,'[1]14. Internacional... de la E.S.'!$E:$F,2,FALSE),IFERROR(VLOOKUP(D367,'[1]10. Posgrado'!$E:$F,2,FALSE),IFERROR(VLOOKUP(D367,'[1]17. Gestión TIC'!$E:$F,2,FALSE),IFERROR(VLOOKUP(D367,'[1]16. Desa. del Sistema Educ.Sup.'!$E:$F,2,FALSE),IFERROR(VLOOKUP(D367,'[1]9. Cultura de Inno. Insti...'!$E:$F,2,FALSE),VLOOKUP(D367,'[1]7. Lo Esencial de la Reforma U.'!$E:$F,2,0)))))))))))))))))</f>
        <v>Desarrollo, mantenimiento y mejora de los sistemas de información de la UNAH y aplicaciones (Software).</v>
      </c>
      <c r="D368" s="31"/>
      <c r="E368" s="93"/>
      <c r="F368" s="93"/>
      <c r="G368" s="93"/>
      <c r="H368" s="76"/>
      <c r="I368" s="76"/>
      <c r="J368" s="76"/>
      <c r="K368" s="112"/>
      <c r="L368" s="437"/>
      <c r="M368" s="437"/>
      <c r="N368" s="437"/>
    </row>
    <row r="369" spans="3:14" ht="19.5" thickBot="1">
      <c r="C369" s="209"/>
      <c r="D369" s="31"/>
      <c r="E369" s="93"/>
      <c r="F369" s="93"/>
      <c r="G369" s="93"/>
      <c r="H369" s="76"/>
      <c r="I369" s="76"/>
      <c r="J369" s="76"/>
      <c r="K369" s="112"/>
      <c r="L369" s="437"/>
      <c r="M369" s="437"/>
      <c r="N369" s="437"/>
    </row>
    <row r="370" spans="3:14" ht="30.75" thickBot="1">
      <c r="C370" s="129" t="s">
        <v>44</v>
      </c>
      <c r="D370" s="129" t="s">
        <v>55</v>
      </c>
      <c r="E370" s="136" t="s">
        <v>57</v>
      </c>
      <c r="F370" s="135" t="s">
        <v>27</v>
      </c>
      <c r="G370" s="133" t="s">
        <v>130</v>
      </c>
      <c r="H370" s="136" t="s">
        <v>46</v>
      </c>
      <c r="I370" s="133" t="s">
        <v>131</v>
      </c>
      <c r="J370" s="133" t="s">
        <v>409</v>
      </c>
      <c r="K370" s="133" t="s">
        <v>410</v>
      </c>
      <c r="L370" s="437"/>
      <c r="M370" s="437"/>
      <c r="N370" s="437"/>
    </row>
    <row r="371" spans="3:14">
      <c r="C371" s="219" t="s">
        <v>438</v>
      </c>
      <c r="D371" s="220"/>
      <c r="E371" s="218">
        <f>HLOOKUP(C371,$AH$2:$BU$3,2,0)</f>
        <v>620</v>
      </c>
      <c r="F371" s="97">
        <f t="shared" ref="F371:F405" si="20">D371*E371</f>
        <v>0</v>
      </c>
      <c r="G371" s="161"/>
      <c r="H371" s="142"/>
      <c r="I371" s="130" t="e">
        <f>VLOOKUP(H371,[1]Presupuesto!$B$11:$C$565,2,0)</f>
        <v>#N/A</v>
      </c>
      <c r="J371" s="217" t="s">
        <v>1513</v>
      </c>
      <c r="K371" s="98" t="s">
        <v>393</v>
      </c>
      <c r="L371" s="437"/>
      <c r="M371" s="437"/>
      <c r="N371" s="437"/>
    </row>
    <row r="372" spans="3:14" ht="30">
      <c r="C372" s="684" t="s">
        <v>2576</v>
      </c>
      <c r="D372" s="158">
        <v>1</v>
      </c>
      <c r="E372" s="123">
        <v>200000</v>
      </c>
      <c r="F372" s="690">
        <f t="shared" si="20"/>
        <v>200000</v>
      </c>
      <c r="G372" s="161" t="s">
        <v>1683</v>
      </c>
      <c r="H372" s="142" t="s">
        <v>337</v>
      </c>
      <c r="I372" s="130" t="str">
        <f>VLOOKUP(H372,[1]Presupuesto!$B$11:$C$565,2,0)</f>
        <v>EQUIPOS PARA COMPUTACION</v>
      </c>
      <c r="J372" s="98" t="str">
        <f t="shared" ref="J372:J405" si="21">$J$371</f>
        <v>Gestión Tecnologías de Información y Comunicación</v>
      </c>
      <c r="K372" s="98" t="s">
        <v>398</v>
      </c>
      <c r="L372" s="437"/>
      <c r="M372" s="437"/>
      <c r="N372" s="437"/>
    </row>
    <row r="373" spans="3:14" ht="30">
      <c r="C373" s="684"/>
      <c r="D373" s="158"/>
      <c r="E373" s="123"/>
      <c r="F373" s="690"/>
      <c r="G373" s="161"/>
      <c r="H373" s="142"/>
      <c r="I373" s="130"/>
      <c r="J373" s="694" t="str">
        <f t="shared" si="21"/>
        <v>Gestión Tecnologías de Información y Comunicación</v>
      </c>
      <c r="K373" s="98"/>
      <c r="L373" s="437"/>
      <c r="M373" s="437"/>
      <c r="N373" s="437"/>
    </row>
    <row r="374" spans="3:14" ht="30">
      <c r="C374" s="684"/>
      <c r="D374" s="158"/>
      <c r="E374" s="123"/>
      <c r="F374" s="690"/>
      <c r="G374" s="161"/>
      <c r="H374" s="142"/>
      <c r="I374" s="130"/>
      <c r="J374" s="694" t="str">
        <f t="shared" si="21"/>
        <v>Gestión Tecnologías de Información y Comunicación</v>
      </c>
      <c r="K374" s="98"/>
      <c r="L374" s="437"/>
      <c r="M374" s="437"/>
      <c r="N374" s="437"/>
    </row>
    <row r="375" spans="3:14">
      <c r="C375" s="141"/>
      <c r="D375" s="158"/>
      <c r="E375" s="123"/>
      <c r="F375" s="97">
        <f t="shared" si="20"/>
        <v>0</v>
      </c>
      <c r="G375" s="161"/>
      <c r="H375" s="142"/>
      <c r="I375" s="130" t="e">
        <f>VLOOKUP(H375,[1]Presupuesto!$B$11:$C$565,2,0)</f>
        <v>#N/A</v>
      </c>
      <c r="J375" s="98" t="str">
        <f t="shared" si="21"/>
        <v>Gestión Tecnologías de Información y Comunicación</v>
      </c>
      <c r="K375" s="98" t="s">
        <v>411</v>
      </c>
      <c r="L375" s="437"/>
      <c r="M375" s="437"/>
      <c r="N375" s="437"/>
    </row>
    <row r="376" spans="3:14">
      <c r="C376" s="141"/>
      <c r="D376" s="158"/>
      <c r="E376" s="123"/>
      <c r="F376" s="97">
        <f t="shared" si="20"/>
        <v>0</v>
      </c>
      <c r="G376" s="161"/>
      <c r="H376" s="142"/>
      <c r="I376" s="130" t="e">
        <f>VLOOKUP(H376,[1]Presupuesto!$B$11:$C$565,2,0)</f>
        <v>#N/A</v>
      </c>
      <c r="J376" s="98" t="str">
        <f t="shared" si="21"/>
        <v>Gestión Tecnologías de Información y Comunicación</v>
      </c>
      <c r="K376" s="98" t="s">
        <v>400</v>
      </c>
      <c r="L376" s="437"/>
      <c r="M376" s="437"/>
      <c r="N376" s="437"/>
    </row>
    <row r="377" spans="3:14">
      <c r="C377" s="141"/>
      <c r="D377" s="158"/>
      <c r="E377" s="123"/>
      <c r="F377" s="97">
        <f t="shared" si="20"/>
        <v>0</v>
      </c>
      <c r="G377" s="161"/>
      <c r="H377" s="142"/>
      <c r="I377" s="130" t="e">
        <f>VLOOKUP(H377,[1]Presupuesto!$B$11:$C$565,2,0)</f>
        <v>#N/A</v>
      </c>
      <c r="J377" s="98" t="str">
        <f t="shared" si="21"/>
        <v>Gestión Tecnologías de Información y Comunicación</v>
      </c>
      <c r="K377" s="98" t="s">
        <v>411</v>
      </c>
      <c r="L377" s="437"/>
      <c r="M377" s="437"/>
      <c r="N377" s="437"/>
    </row>
    <row r="378" spans="3:14">
      <c r="C378" s="141"/>
      <c r="D378" s="158"/>
      <c r="E378" s="123"/>
      <c r="F378" s="97">
        <f t="shared" si="20"/>
        <v>0</v>
      </c>
      <c r="G378" s="161"/>
      <c r="H378" s="142"/>
      <c r="I378" s="130" t="e">
        <f>VLOOKUP(H378,[1]Presupuesto!$B$11:$C$565,2,0)</f>
        <v>#N/A</v>
      </c>
      <c r="J378" s="98" t="str">
        <f t="shared" si="21"/>
        <v>Gestión Tecnologías de Información y Comunicación</v>
      </c>
      <c r="K378" s="98" t="s">
        <v>411</v>
      </c>
      <c r="L378" s="437"/>
      <c r="M378" s="437"/>
      <c r="N378" s="437"/>
    </row>
    <row r="379" spans="3:14">
      <c r="C379" s="141"/>
      <c r="D379" s="158"/>
      <c r="E379" s="123"/>
      <c r="F379" s="97">
        <f t="shared" si="20"/>
        <v>0</v>
      </c>
      <c r="G379" s="161"/>
      <c r="H379" s="142"/>
      <c r="I379" s="130" t="e">
        <f>VLOOKUP(H379,[1]Presupuesto!$B$11:$C$565,2,0)</f>
        <v>#N/A</v>
      </c>
      <c r="J379" s="98" t="str">
        <f t="shared" si="21"/>
        <v>Gestión Tecnologías de Información y Comunicación</v>
      </c>
      <c r="K379" s="98" t="s">
        <v>411</v>
      </c>
      <c r="L379" s="437"/>
      <c r="M379" s="437"/>
      <c r="N379" s="437"/>
    </row>
    <row r="380" spans="3:14">
      <c r="C380" s="141"/>
      <c r="D380" s="158"/>
      <c r="E380" s="123"/>
      <c r="F380" s="97">
        <f t="shared" si="20"/>
        <v>0</v>
      </c>
      <c r="G380" s="161"/>
      <c r="H380" s="142"/>
      <c r="I380" s="130" t="e">
        <f>VLOOKUP(H380,[1]Presupuesto!$B$11:$C$565,2,0)</f>
        <v>#N/A</v>
      </c>
      <c r="J380" s="98" t="str">
        <f t="shared" si="21"/>
        <v>Gestión Tecnologías de Información y Comunicación</v>
      </c>
      <c r="K380" s="98" t="s">
        <v>411</v>
      </c>
      <c r="L380" s="437"/>
      <c r="M380" s="437"/>
      <c r="N380" s="437"/>
    </row>
    <row r="381" spans="3:14">
      <c r="C381" s="141"/>
      <c r="D381" s="158"/>
      <c r="E381" s="123"/>
      <c r="F381" s="97">
        <f t="shared" si="20"/>
        <v>0</v>
      </c>
      <c r="G381" s="161"/>
      <c r="H381" s="142"/>
      <c r="I381" s="130" t="e">
        <f>VLOOKUP(H381,[1]Presupuesto!$B$11:$C$565,2,0)</f>
        <v>#N/A</v>
      </c>
      <c r="J381" s="98" t="str">
        <f t="shared" si="21"/>
        <v>Gestión Tecnologías de Información y Comunicación</v>
      </c>
      <c r="K381" s="98" t="s">
        <v>411</v>
      </c>
      <c r="L381" s="437"/>
      <c r="M381" s="437"/>
      <c r="N381" s="437"/>
    </row>
    <row r="382" spans="3:14">
      <c r="C382" s="141"/>
      <c r="D382" s="158"/>
      <c r="E382" s="123"/>
      <c r="F382" s="97">
        <f t="shared" si="20"/>
        <v>0</v>
      </c>
      <c r="G382" s="161"/>
      <c r="H382" s="142"/>
      <c r="I382" s="130" t="e">
        <f>VLOOKUP(H382,[1]Presupuesto!$B$11:$C$565,2,0)</f>
        <v>#N/A</v>
      </c>
      <c r="J382" s="98" t="str">
        <f t="shared" si="21"/>
        <v>Gestión Tecnologías de Información y Comunicación</v>
      </c>
      <c r="K382" s="98" t="s">
        <v>411</v>
      </c>
      <c r="L382" s="437"/>
      <c r="M382" s="437"/>
      <c r="N382" s="437"/>
    </row>
    <row r="383" spans="3:14">
      <c r="C383" s="141"/>
      <c r="D383" s="158"/>
      <c r="E383" s="123"/>
      <c r="F383" s="97">
        <f t="shared" si="20"/>
        <v>0</v>
      </c>
      <c r="G383" s="161"/>
      <c r="H383" s="142"/>
      <c r="I383" s="130" t="e">
        <f>VLOOKUP(H383,[1]Presupuesto!$B$11:$C$565,2,0)</f>
        <v>#N/A</v>
      </c>
      <c r="J383" s="98" t="str">
        <f t="shared" si="21"/>
        <v>Gestión Tecnologías de Información y Comunicación</v>
      </c>
      <c r="K383" s="98" t="s">
        <v>411</v>
      </c>
      <c r="L383" s="437"/>
      <c r="M383" s="437"/>
      <c r="N383" s="437"/>
    </row>
    <row r="384" spans="3:14">
      <c r="C384" s="141"/>
      <c r="D384" s="158"/>
      <c r="E384" s="123"/>
      <c r="F384" s="97">
        <f t="shared" si="20"/>
        <v>0</v>
      </c>
      <c r="G384" s="161"/>
      <c r="H384" s="142"/>
      <c r="I384" s="130" t="e">
        <f>VLOOKUP(H384,[1]Presupuesto!$B$11:$C$565,2,0)</f>
        <v>#N/A</v>
      </c>
      <c r="J384" s="98" t="str">
        <f t="shared" si="21"/>
        <v>Gestión Tecnologías de Información y Comunicación</v>
      </c>
      <c r="K384" s="98" t="s">
        <v>411</v>
      </c>
      <c r="L384" s="437"/>
      <c r="M384" s="437"/>
      <c r="N384" s="437"/>
    </row>
    <row r="385" spans="3:14">
      <c r="C385" s="141"/>
      <c r="D385" s="158"/>
      <c r="E385" s="123"/>
      <c r="F385" s="97">
        <f t="shared" si="20"/>
        <v>0</v>
      </c>
      <c r="G385" s="161"/>
      <c r="H385" s="142"/>
      <c r="I385" s="130" t="e">
        <f>VLOOKUP(H385,[1]Presupuesto!$B$11:$C$565,2,0)</f>
        <v>#N/A</v>
      </c>
      <c r="J385" s="98" t="str">
        <f t="shared" si="21"/>
        <v>Gestión Tecnologías de Información y Comunicación</v>
      </c>
      <c r="K385" s="98" t="s">
        <v>411</v>
      </c>
      <c r="L385" s="437"/>
      <c r="M385" s="437"/>
      <c r="N385" s="437"/>
    </row>
    <row r="386" spans="3:14">
      <c r="C386" s="141"/>
      <c r="D386" s="158"/>
      <c r="E386" s="123"/>
      <c r="F386" s="97">
        <f t="shared" si="20"/>
        <v>0</v>
      </c>
      <c r="G386" s="161"/>
      <c r="H386" s="142"/>
      <c r="I386" s="130" t="e">
        <f>VLOOKUP(H386,[1]Presupuesto!$B$11:$C$565,2,0)</f>
        <v>#N/A</v>
      </c>
      <c r="J386" s="98" t="str">
        <f t="shared" si="21"/>
        <v>Gestión Tecnologías de Información y Comunicación</v>
      </c>
      <c r="K386" s="98" t="s">
        <v>411</v>
      </c>
      <c r="L386" s="437"/>
      <c r="M386" s="437"/>
      <c r="N386" s="437"/>
    </row>
    <row r="387" spans="3:14">
      <c r="C387" s="141"/>
      <c r="D387" s="158"/>
      <c r="E387" s="123"/>
      <c r="F387" s="97">
        <f t="shared" si="20"/>
        <v>0</v>
      </c>
      <c r="G387" s="161"/>
      <c r="H387" s="142"/>
      <c r="I387" s="130" t="e">
        <f>VLOOKUP(H387,[1]Presupuesto!$B$11:$C$565,2,0)</f>
        <v>#N/A</v>
      </c>
      <c r="J387" s="98" t="str">
        <f t="shared" si="21"/>
        <v>Gestión Tecnologías de Información y Comunicación</v>
      </c>
      <c r="K387" s="98" t="s">
        <v>411</v>
      </c>
      <c r="L387" s="437"/>
      <c r="M387" s="437"/>
      <c r="N387" s="437"/>
    </row>
    <row r="388" spans="3:14">
      <c r="C388" s="141"/>
      <c r="D388" s="158"/>
      <c r="E388" s="123"/>
      <c r="F388" s="97">
        <f t="shared" si="20"/>
        <v>0</v>
      </c>
      <c r="G388" s="161"/>
      <c r="H388" s="142"/>
      <c r="I388" s="130" t="e">
        <f>VLOOKUP(H388,[1]Presupuesto!$B$11:$C$565,2,0)</f>
        <v>#N/A</v>
      </c>
      <c r="J388" s="98" t="str">
        <f t="shared" si="21"/>
        <v>Gestión Tecnologías de Información y Comunicación</v>
      </c>
      <c r="K388" s="98" t="s">
        <v>411</v>
      </c>
      <c r="L388" s="437"/>
      <c r="M388" s="437"/>
      <c r="N388" s="437"/>
    </row>
    <row r="389" spans="3:14">
      <c r="C389" s="141"/>
      <c r="D389" s="158"/>
      <c r="E389" s="123"/>
      <c r="F389" s="97">
        <f t="shared" si="20"/>
        <v>0</v>
      </c>
      <c r="G389" s="161"/>
      <c r="H389" s="142"/>
      <c r="I389" s="130" t="e">
        <f>VLOOKUP(H389,[1]Presupuesto!$B$11:$C$565,2,0)</f>
        <v>#N/A</v>
      </c>
      <c r="J389" s="98" t="str">
        <f t="shared" si="21"/>
        <v>Gestión Tecnologías de Información y Comunicación</v>
      </c>
      <c r="K389" s="98" t="s">
        <v>411</v>
      </c>
      <c r="L389" s="437"/>
      <c r="M389" s="437"/>
      <c r="N389" s="437"/>
    </row>
    <row r="390" spans="3:14">
      <c r="C390" s="141"/>
      <c r="D390" s="158"/>
      <c r="E390" s="123"/>
      <c r="F390" s="97">
        <f t="shared" si="20"/>
        <v>0</v>
      </c>
      <c r="G390" s="161"/>
      <c r="H390" s="142"/>
      <c r="I390" s="130" t="e">
        <f>VLOOKUP(H390,[1]Presupuesto!$B$11:$C$565,2,0)</f>
        <v>#N/A</v>
      </c>
      <c r="J390" s="98" t="str">
        <f t="shared" si="21"/>
        <v>Gestión Tecnologías de Información y Comunicación</v>
      </c>
      <c r="K390" s="98" t="s">
        <v>411</v>
      </c>
      <c r="L390" s="437"/>
      <c r="M390" s="437"/>
      <c r="N390" s="437"/>
    </row>
    <row r="391" spans="3:14">
      <c r="C391" s="141"/>
      <c r="D391" s="158"/>
      <c r="E391" s="123"/>
      <c r="F391" s="97">
        <f t="shared" si="20"/>
        <v>0</v>
      </c>
      <c r="G391" s="161"/>
      <c r="H391" s="142"/>
      <c r="I391" s="130" t="e">
        <f>VLOOKUP(H391,[1]Presupuesto!$B$11:$C$565,2,0)</f>
        <v>#N/A</v>
      </c>
      <c r="J391" s="98" t="str">
        <f t="shared" si="21"/>
        <v>Gestión Tecnologías de Información y Comunicación</v>
      </c>
      <c r="K391" s="98" t="s">
        <v>411</v>
      </c>
      <c r="L391" s="437"/>
      <c r="M391" s="437"/>
      <c r="N391" s="437"/>
    </row>
    <row r="392" spans="3:14">
      <c r="C392" s="141"/>
      <c r="D392" s="158"/>
      <c r="E392" s="123"/>
      <c r="F392" s="97">
        <f t="shared" si="20"/>
        <v>0</v>
      </c>
      <c r="G392" s="161"/>
      <c r="H392" s="142"/>
      <c r="I392" s="130" t="e">
        <f>VLOOKUP(H392,[1]Presupuesto!$B$11:$C$565,2,0)</f>
        <v>#N/A</v>
      </c>
      <c r="J392" s="98" t="str">
        <f t="shared" si="21"/>
        <v>Gestión Tecnologías de Información y Comunicación</v>
      </c>
      <c r="K392" s="98" t="s">
        <v>411</v>
      </c>
      <c r="L392" s="437"/>
      <c r="M392" s="437"/>
      <c r="N392" s="437"/>
    </row>
    <row r="393" spans="3:14">
      <c r="C393" s="143"/>
      <c r="D393" s="151"/>
      <c r="E393" s="118"/>
      <c r="F393" s="97">
        <f t="shared" si="20"/>
        <v>0</v>
      </c>
      <c r="G393" s="161"/>
      <c r="H393" s="144"/>
      <c r="I393" s="130" t="e">
        <f>VLOOKUP(H393,[1]Presupuesto!$B$11:$C$565,2,0)</f>
        <v>#N/A</v>
      </c>
      <c r="J393" s="98" t="str">
        <f t="shared" si="21"/>
        <v>Gestión Tecnologías de Información y Comunicación</v>
      </c>
      <c r="K393" s="98" t="s">
        <v>411</v>
      </c>
      <c r="L393" s="437"/>
      <c r="M393" s="437"/>
      <c r="N393" s="437"/>
    </row>
    <row r="394" spans="3:14">
      <c r="C394" s="143"/>
      <c r="D394" s="151"/>
      <c r="E394" s="118"/>
      <c r="F394" s="97">
        <f t="shared" si="20"/>
        <v>0</v>
      </c>
      <c r="G394" s="161"/>
      <c r="H394" s="144"/>
      <c r="I394" s="130" t="e">
        <f>VLOOKUP(H394,[1]Presupuesto!$B$11:$C$565,2,0)</f>
        <v>#N/A</v>
      </c>
      <c r="J394" s="98" t="str">
        <f t="shared" si="21"/>
        <v>Gestión Tecnologías de Información y Comunicación</v>
      </c>
      <c r="K394" s="98" t="s">
        <v>411</v>
      </c>
      <c r="L394" s="437"/>
      <c r="M394" s="437"/>
      <c r="N394" s="437"/>
    </row>
    <row r="395" spans="3:14">
      <c r="C395" s="143"/>
      <c r="D395" s="151"/>
      <c r="E395" s="118"/>
      <c r="F395" s="97">
        <f t="shared" si="20"/>
        <v>0</v>
      </c>
      <c r="G395" s="161"/>
      <c r="H395" s="144"/>
      <c r="I395" s="130" t="e">
        <f>VLOOKUP(H395,[1]Presupuesto!$B$11:$C$565,2,0)</f>
        <v>#N/A</v>
      </c>
      <c r="J395" s="98" t="str">
        <f t="shared" si="21"/>
        <v>Gestión Tecnologías de Información y Comunicación</v>
      </c>
      <c r="K395" s="98" t="s">
        <v>411</v>
      </c>
      <c r="L395" s="437"/>
      <c r="M395" s="437"/>
      <c r="N395" s="437"/>
    </row>
    <row r="396" spans="3:14">
      <c r="C396" s="143"/>
      <c r="D396" s="151"/>
      <c r="E396" s="118"/>
      <c r="F396" s="97">
        <f t="shared" si="20"/>
        <v>0</v>
      </c>
      <c r="G396" s="161"/>
      <c r="H396" s="144"/>
      <c r="I396" s="130" t="e">
        <f>VLOOKUP(H396,[1]Presupuesto!$B$11:$C$565,2,0)</f>
        <v>#N/A</v>
      </c>
      <c r="J396" s="98" t="str">
        <f t="shared" si="21"/>
        <v>Gestión Tecnologías de Información y Comunicación</v>
      </c>
      <c r="K396" s="98" t="s">
        <v>411</v>
      </c>
      <c r="L396" s="437"/>
      <c r="M396" s="437"/>
      <c r="N396" s="437"/>
    </row>
    <row r="397" spans="3:14">
      <c r="C397" s="143"/>
      <c r="D397" s="151"/>
      <c r="E397" s="118"/>
      <c r="F397" s="97">
        <f t="shared" si="20"/>
        <v>0</v>
      </c>
      <c r="G397" s="161"/>
      <c r="H397" s="144"/>
      <c r="I397" s="130" t="e">
        <f>VLOOKUP(H397,[1]Presupuesto!$B$11:$C$565,2,0)</f>
        <v>#N/A</v>
      </c>
      <c r="J397" s="98" t="str">
        <f t="shared" si="21"/>
        <v>Gestión Tecnologías de Información y Comunicación</v>
      </c>
      <c r="K397" s="98" t="s">
        <v>411</v>
      </c>
      <c r="L397" s="437"/>
      <c r="M397" s="437"/>
      <c r="N397" s="437"/>
    </row>
    <row r="398" spans="3:14">
      <c r="C398" s="143"/>
      <c r="D398" s="151"/>
      <c r="E398" s="118"/>
      <c r="F398" s="97">
        <f t="shared" si="20"/>
        <v>0</v>
      </c>
      <c r="G398" s="161"/>
      <c r="H398" s="144"/>
      <c r="I398" s="130" t="e">
        <f>VLOOKUP(H398,[1]Presupuesto!$B$11:$C$565,2,0)</f>
        <v>#N/A</v>
      </c>
      <c r="J398" s="98" t="str">
        <f t="shared" si="21"/>
        <v>Gestión Tecnologías de Información y Comunicación</v>
      </c>
      <c r="K398" s="98" t="s">
        <v>411</v>
      </c>
      <c r="L398" s="437"/>
      <c r="M398" s="437"/>
      <c r="N398" s="437"/>
    </row>
    <row r="399" spans="3:14">
      <c r="C399" s="143"/>
      <c r="D399" s="151"/>
      <c r="E399" s="118"/>
      <c r="F399" s="97">
        <f t="shared" si="20"/>
        <v>0</v>
      </c>
      <c r="G399" s="161"/>
      <c r="H399" s="144"/>
      <c r="I399" s="130" t="e">
        <f>VLOOKUP(H399,[1]Presupuesto!$B$11:$C$565,2,0)</f>
        <v>#N/A</v>
      </c>
      <c r="J399" s="98" t="str">
        <f t="shared" si="21"/>
        <v>Gestión Tecnologías de Información y Comunicación</v>
      </c>
      <c r="K399" s="98" t="s">
        <v>411</v>
      </c>
      <c r="L399" s="437"/>
      <c r="M399" s="437"/>
      <c r="N399" s="437"/>
    </row>
    <row r="400" spans="3:14">
      <c r="C400" s="143"/>
      <c r="D400" s="151"/>
      <c r="E400" s="118"/>
      <c r="F400" s="97">
        <f t="shared" si="20"/>
        <v>0</v>
      </c>
      <c r="G400" s="161"/>
      <c r="H400" s="144"/>
      <c r="I400" s="130" t="e">
        <f>VLOOKUP(H400,[1]Presupuesto!$B$11:$C$565,2,0)</f>
        <v>#N/A</v>
      </c>
      <c r="J400" s="98" t="str">
        <f t="shared" si="21"/>
        <v>Gestión Tecnologías de Información y Comunicación</v>
      </c>
      <c r="K400" s="98" t="s">
        <v>411</v>
      </c>
      <c r="L400" s="437"/>
      <c r="M400" s="437"/>
      <c r="N400" s="437"/>
    </row>
    <row r="401" spans="3:14">
      <c r="C401" s="145"/>
      <c r="D401" s="151"/>
      <c r="E401" s="118"/>
      <c r="F401" s="97">
        <f t="shared" si="20"/>
        <v>0</v>
      </c>
      <c r="G401" s="161"/>
      <c r="H401" s="146"/>
      <c r="I401" s="130" t="e">
        <f>VLOOKUP(H401,[1]Presupuesto!$B$11:$C$565,2,0)</f>
        <v>#N/A</v>
      </c>
      <c r="J401" s="98" t="str">
        <f t="shared" si="21"/>
        <v>Gestión Tecnologías de Información y Comunicación</v>
      </c>
      <c r="K401" s="98" t="s">
        <v>402</v>
      </c>
      <c r="L401" s="437"/>
      <c r="M401" s="437"/>
      <c r="N401" s="437"/>
    </row>
    <row r="402" spans="3:14">
      <c r="C402" s="145"/>
      <c r="D402" s="151"/>
      <c r="E402" s="118"/>
      <c r="F402" s="97">
        <f t="shared" si="20"/>
        <v>0</v>
      </c>
      <c r="G402" s="161"/>
      <c r="H402" s="146"/>
      <c r="I402" s="130" t="e">
        <f>VLOOKUP(H402,[1]Presupuesto!$B$11:$C$565,2,0)</f>
        <v>#N/A</v>
      </c>
      <c r="J402" s="98" t="str">
        <f t="shared" si="21"/>
        <v>Gestión Tecnologías de Información y Comunicación</v>
      </c>
      <c r="K402" s="98" t="s">
        <v>411</v>
      </c>
      <c r="L402" s="437"/>
      <c r="M402" s="437"/>
      <c r="N402" s="437"/>
    </row>
    <row r="403" spans="3:14">
      <c r="C403" s="145"/>
      <c r="D403" s="151"/>
      <c r="E403" s="118"/>
      <c r="F403" s="97">
        <f t="shared" si="20"/>
        <v>0</v>
      </c>
      <c r="G403" s="161"/>
      <c r="H403" s="146"/>
      <c r="I403" s="130" t="e">
        <f>VLOOKUP(H403,[1]Presupuesto!$B$11:$C$565,2,0)</f>
        <v>#N/A</v>
      </c>
      <c r="J403" s="98" t="str">
        <f t="shared" si="21"/>
        <v>Gestión Tecnologías de Información y Comunicación</v>
      </c>
      <c r="K403" s="98" t="s">
        <v>411</v>
      </c>
      <c r="L403" s="437"/>
      <c r="M403" s="437"/>
      <c r="N403" s="437"/>
    </row>
    <row r="404" spans="3:14">
      <c r="C404" s="145"/>
      <c r="D404" s="151"/>
      <c r="E404" s="118"/>
      <c r="F404" s="97">
        <f t="shared" si="20"/>
        <v>0</v>
      </c>
      <c r="G404" s="161"/>
      <c r="H404" s="146"/>
      <c r="I404" s="130" t="e">
        <f>VLOOKUP(H404,[1]Presupuesto!$B$11:$C$565,2,0)</f>
        <v>#N/A</v>
      </c>
      <c r="J404" s="98" t="str">
        <f t="shared" si="21"/>
        <v>Gestión Tecnologías de Información y Comunicación</v>
      </c>
      <c r="K404" s="98" t="s">
        <v>411</v>
      </c>
      <c r="L404" s="437"/>
      <c r="M404" s="437"/>
      <c r="N404" s="437"/>
    </row>
    <row r="405" spans="3:14" ht="15.75" thickBot="1">
      <c r="C405" s="147"/>
      <c r="D405" s="159"/>
      <c r="E405" s="103"/>
      <c r="F405" s="105">
        <f t="shared" si="20"/>
        <v>0</v>
      </c>
      <c r="G405" s="162"/>
      <c r="H405" s="148"/>
      <c r="I405" s="132" t="e">
        <f>VLOOKUP(H405,[1]Presupuesto!$B$11:$C$565,2,0)</f>
        <v>#N/A</v>
      </c>
      <c r="J405" s="106" t="str">
        <f t="shared" si="21"/>
        <v>Gestión Tecnologías de Información y Comunicación</v>
      </c>
      <c r="K405" s="124" t="s">
        <v>393</v>
      </c>
      <c r="L405" s="437"/>
      <c r="M405" s="437"/>
      <c r="N405" s="437"/>
    </row>
    <row r="406" spans="3:14">
      <c r="C406" s="437"/>
      <c r="D406" s="437"/>
      <c r="E406" s="437"/>
      <c r="F406" s="437"/>
      <c r="G406" s="424"/>
      <c r="H406" s="437"/>
      <c r="I406" s="437"/>
      <c r="J406" s="437"/>
      <c r="K406" s="437"/>
      <c r="L406" s="437"/>
      <c r="M406" s="437"/>
      <c r="N406" s="437"/>
    </row>
    <row r="407" spans="3:14" ht="15.75" thickBot="1">
      <c r="C407" s="437"/>
      <c r="D407" s="437"/>
      <c r="E407" s="437"/>
      <c r="F407" s="437"/>
      <c r="G407" s="424"/>
      <c r="H407" s="437"/>
      <c r="I407" s="437"/>
      <c r="J407" s="437"/>
      <c r="K407" s="437"/>
      <c r="L407" s="437"/>
      <c r="M407" s="437"/>
      <c r="N407" s="437"/>
    </row>
    <row r="408" spans="3:14" ht="15.75" thickBot="1">
      <c r="C408" s="157" t="s">
        <v>53</v>
      </c>
      <c r="D408" s="349">
        <f>SUM(F415:F449)</f>
        <v>110400</v>
      </c>
      <c r="E408" s="437"/>
      <c r="F408" s="70"/>
      <c r="G408" s="79"/>
      <c r="H408" s="70"/>
      <c r="I408" s="70"/>
      <c r="J408" s="437"/>
      <c r="K408" s="437"/>
      <c r="L408" s="437"/>
      <c r="M408" s="437"/>
      <c r="N408" s="437"/>
    </row>
    <row r="409" spans="3:14">
      <c r="C409" s="70"/>
      <c r="D409" s="31"/>
      <c r="E409" s="93"/>
      <c r="F409" s="93"/>
      <c r="G409" s="93"/>
      <c r="H409" s="76"/>
      <c r="I409" s="76"/>
      <c r="J409" s="76"/>
      <c r="K409" s="112"/>
      <c r="L409" s="437"/>
      <c r="M409" s="437"/>
      <c r="N409" s="437"/>
    </row>
    <row r="410" spans="3:14">
      <c r="C410" s="70"/>
      <c r="D410" s="31"/>
      <c r="E410" s="93"/>
      <c r="F410" s="93"/>
      <c r="G410" s="93"/>
      <c r="H410" s="76"/>
      <c r="I410" s="76"/>
      <c r="J410" s="76"/>
      <c r="K410" s="112"/>
      <c r="L410" s="437"/>
      <c r="M410" s="437"/>
      <c r="N410" s="437"/>
    </row>
    <row r="411" spans="3:14" ht="15.75">
      <c r="C411" s="202" t="s">
        <v>391</v>
      </c>
      <c r="D411" s="345" t="s">
        <v>2516</v>
      </c>
      <c r="E411" s="93"/>
      <c r="F411" s="93"/>
      <c r="G411" s="93"/>
      <c r="H411" s="76"/>
      <c r="I411" s="76"/>
      <c r="J411" s="76"/>
      <c r="K411" s="112"/>
      <c r="L411" s="437"/>
      <c r="M411" s="437"/>
      <c r="N411" s="437"/>
    </row>
    <row r="412" spans="3:14" ht="18.75">
      <c r="C412" s="209" t="s">
        <v>1758</v>
      </c>
      <c r="D412" s="31"/>
      <c r="E412" s="93"/>
      <c r="F412" s="93"/>
      <c r="G412" s="93"/>
      <c r="H412" s="76"/>
      <c r="I412" s="76"/>
      <c r="J412" s="76"/>
      <c r="K412" s="112"/>
      <c r="L412" s="437"/>
      <c r="M412" s="437"/>
      <c r="N412" s="437"/>
    </row>
    <row r="413" spans="3:14" ht="15.75" thickBot="1">
      <c r="C413" s="437"/>
      <c r="D413" s="437"/>
      <c r="E413" s="437"/>
      <c r="F413" s="93"/>
      <c r="G413" s="76"/>
      <c r="H413" s="76"/>
      <c r="I413" s="76"/>
      <c r="J413" s="437"/>
      <c r="K413" s="437"/>
      <c r="L413" s="437"/>
      <c r="M413" s="437"/>
      <c r="N413" s="437"/>
    </row>
    <row r="414" spans="3:14" ht="30.75" thickBot="1">
      <c r="C414" s="129" t="s">
        <v>44</v>
      </c>
      <c r="D414" s="129" t="s">
        <v>55</v>
      </c>
      <c r="E414" s="136" t="s">
        <v>57</v>
      </c>
      <c r="F414" s="135" t="s">
        <v>27</v>
      </c>
      <c r="G414" s="133" t="s">
        <v>130</v>
      </c>
      <c r="H414" s="136" t="s">
        <v>46</v>
      </c>
      <c r="I414" s="133" t="s">
        <v>131</v>
      </c>
      <c r="J414" s="133" t="s">
        <v>409</v>
      </c>
      <c r="K414" s="133" t="s">
        <v>410</v>
      </c>
      <c r="L414" s="437"/>
      <c r="M414" s="437"/>
      <c r="N414" s="437"/>
    </row>
    <row r="415" spans="3:14">
      <c r="C415" s="219" t="s">
        <v>438</v>
      </c>
      <c r="D415" s="220"/>
      <c r="E415" s="218">
        <f>HLOOKUP(C415,$AH$2:$BU$3,2,0)</f>
        <v>620</v>
      </c>
      <c r="F415" s="97">
        <f t="shared" ref="F415:F449" si="22">D415*E415</f>
        <v>0</v>
      </c>
      <c r="G415" s="161"/>
      <c r="H415" s="142"/>
      <c r="I415" s="130" t="e">
        <f>VLOOKUP(H415,[1]Presupuesto!$B$11:$C$565,2,0)</f>
        <v>#N/A</v>
      </c>
      <c r="J415" s="217" t="s">
        <v>1363</v>
      </c>
      <c r="K415" s="98" t="s">
        <v>393</v>
      </c>
      <c r="L415" s="437"/>
      <c r="M415" s="437"/>
      <c r="N415" s="437"/>
    </row>
    <row r="416" spans="3:14" ht="59.25" customHeight="1">
      <c r="C416" s="684" t="s">
        <v>1758</v>
      </c>
      <c r="D416" s="158">
        <v>1</v>
      </c>
      <c r="E416" s="123">
        <v>110400</v>
      </c>
      <c r="F416" s="690">
        <f t="shared" si="22"/>
        <v>110400</v>
      </c>
      <c r="G416" s="161" t="s">
        <v>1683</v>
      </c>
      <c r="H416" s="142" t="s">
        <v>289</v>
      </c>
      <c r="I416" s="130" t="str">
        <f>VLOOKUP(H416,[1]Presupuesto!$B$11:$C$565,2,0)</f>
        <v>SERVICIOS TECNICOS Y PROFESIONALES DE CAPAC. (24500-00)</v>
      </c>
      <c r="J416" s="98" t="str">
        <f t="shared" ref="J416" si="23">$J$371</f>
        <v>Gestión Tecnologías de Información y Comunicación</v>
      </c>
      <c r="K416" s="98" t="s">
        <v>395</v>
      </c>
      <c r="L416" s="437"/>
      <c r="M416" s="437"/>
      <c r="N416" s="437"/>
    </row>
    <row r="417" spans="3:14">
      <c r="C417" s="141"/>
      <c r="D417" s="158"/>
      <c r="E417" s="123"/>
      <c r="F417" s="97">
        <f t="shared" si="22"/>
        <v>0</v>
      </c>
      <c r="G417" s="161"/>
      <c r="H417" s="142"/>
      <c r="I417" s="130" t="e">
        <f>VLOOKUP(H417,[1]Presupuesto!$B$11:$C$565,2,0)</f>
        <v>#N/A</v>
      </c>
      <c r="J417" s="98" t="str">
        <f t="shared" ref="J417:J449" si="24">$J$415</f>
        <v>Gestión Administrativa y  financiera en apoyo al Desarrollo Académico</v>
      </c>
      <c r="K417" s="98" t="s">
        <v>411</v>
      </c>
      <c r="L417" s="437"/>
      <c r="M417" s="437"/>
      <c r="N417" s="437"/>
    </row>
    <row r="418" spans="3:14">
      <c r="C418" s="141"/>
      <c r="D418" s="158"/>
      <c r="E418" s="123"/>
      <c r="F418" s="97">
        <f t="shared" si="22"/>
        <v>0</v>
      </c>
      <c r="G418" s="161"/>
      <c r="H418" s="142"/>
      <c r="I418" s="130" t="e">
        <f>VLOOKUP(H418,[1]Presupuesto!$B$11:$C$565,2,0)</f>
        <v>#N/A</v>
      </c>
      <c r="J418" s="98" t="str">
        <f t="shared" si="24"/>
        <v>Gestión Administrativa y  financiera en apoyo al Desarrollo Académico</v>
      </c>
      <c r="K418" s="98" t="s">
        <v>411</v>
      </c>
      <c r="L418" s="437"/>
      <c r="M418" s="437"/>
      <c r="N418" s="437"/>
    </row>
    <row r="419" spans="3:14">
      <c r="C419" s="141"/>
      <c r="D419" s="158"/>
      <c r="E419" s="123"/>
      <c r="F419" s="97">
        <f t="shared" si="22"/>
        <v>0</v>
      </c>
      <c r="G419" s="161"/>
      <c r="H419" s="142"/>
      <c r="I419" s="130" t="e">
        <f>VLOOKUP(H419,[1]Presupuesto!$B$11:$C$565,2,0)</f>
        <v>#N/A</v>
      </c>
      <c r="J419" s="98" t="str">
        <f t="shared" si="24"/>
        <v>Gestión Administrativa y  financiera en apoyo al Desarrollo Académico</v>
      </c>
      <c r="K419" s="98" t="s">
        <v>411</v>
      </c>
      <c r="L419" s="437"/>
      <c r="M419" s="437"/>
      <c r="N419" s="437"/>
    </row>
    <row r="420" spans="3:14">
      <c r="C420" s="141"/>
      <c r="D420" s="158"/>
      <c r="E420" s="123"/>
      <c r="F420" s="97">
        <f t="shared" si="22"/>
        <v>0</v>
      </c>
      <c r="G420" s="161"/>
      <c r="H420" s="142"/>
      <c r="I420" s="130" t="e">
        <f>VLOOKUP(H420,[1]Presupuesto!$B$11:$C$565,2,0)</f>
        <v>#N/A</v>
      </c>
      <c r="J420" s="98" t="str">
        <f t="shared" si="24"/>
        <v>Gestión Administrativa y  financiera en apoyo al Desarrollo Académico</v>
      </c>
      <c r="K420" s="98" t="s">
        <v>400</v>
      </c>
      <c r="L420" s="437"/>
      <c r="M420" s="437"/>
      <c r="N420" s="437"/>
    </row>
    <row r="421" spans="3:14">
      <c r="C421" s="141"/>
      <c r="D421" s="158"/>
      <c r="E421" s="123"/>
      <c r="F421" s="97">
        <f t="shared" si="22"/>
        <v>0</v>
      </c>
      <c r="G421" s="161"/>
      <c r="H421" s="142"/>
      <c r="I421" s="130" t="e">
        <f>VLOOKUP(H421,[1]Presupuesto!$B$11:$C$565,2,0)</f>
        <v>#N/A</v>
      </c>
      <c r="J421" s="98" t="str">
        <f t="shared" si="24"/>
        <v>Gestión Administrativa y  financiera en apoyo al Desarrollo Académico</v>
      </c>
      <c r="K421" s="98" t="s">
        <v>411</v>
      </c>
      <c r="L421" s="437"/>
      <c r="M421" s="437"/>
      <c r="N421" s="437"/>
    </row>
    <row r="422" spans="3:14">
      <c r="C422" s="141"/>
      <c r="D422" s="158"/>
      <c r="E422" s="123"/>
      <c r="F422" s="97">
        <f t="shared" si="22"/>
        <v>0</v>
      </c>
      <c r="G422" s="161"/>
      <c r="H422" s="142"/>
      <c r="I422" s="130" t="e">
        <f>VLOOKUP(H422,[1]Presupuesto!$B$11:$C$565,2,0)</f>
        <v>#N/A</v>
      </c>
      <c r="J422" s="98" t="str">
        <f t="shared" si="24"/>
        <v>Gestión Administrativa y  financiera en apoyo al Desarrollo Académico</v>
      </c>
      <c r="K422" s="98" t="s">
        <v>411</v>
      </c>
      <c r="L422" s="437"/>
      <c r="M422" s="437"/>
      <c r="N422" s="437"/>
    </row>
    <row r="423" spans="3:14">
      <c r="C423" s="141"/>
      <c r="D423" s="158"/>
      <c r="E423" s="123"/>
      <c r="F423" s="97">
        <f t="shared" si="22"/>
        <v>0</v>
      </c>
      <c r="G423" s="161"/>
      <c r="H423" s="142"/>
      <c r="I423" s="130" t="e">
        <f>VLOOKUP(H423,[1]Presupuesto!$B$11:$C$565,2,0)</f>
        <v>#N/A</v>
      </c>
      <c r="J423" s="98" t="str">
        <f t="shared" si="24"/>
        <v>Gestión Administrativa y  financiera en apoyo al Desarrollo Académico</v>
      </c>
      <c r="K423" s="98" t="s">
        <v>411</v>
      </c>
      <c r="L423" s="437"/>
      <c r="M423" s="437"/>
      <c r="N423" s="437"/>
    </row>
    <row r="424" spans="3:14">
      <c r="C424" s="141"/>
      <c r="D424" s="158"/>
      <c r="E424" s="123"/>
      <c r="F424" s="97">
        <f t="shared" si="22"/>
        <v>0</v>
      </c>
      <c r="G424" s="161"/>
      <c r="H424" s="142"/>
      <c r="I424" s="130" t="e">
        <f>VLOOKUP(H424,[1]Presupuesto!$B$11:$C$565,2,0)</f>
        <v>#N/A</v>
      </c>
      <c r="J424" s="98" t="str">
        <f t="shared" si="24"/>
        <v>Gestión Administrativa y  financiera en apoyo al Desarrollo Académico</v>
      </c>
      <c r="K424" s="98" t="s">
        <v>411</v>
      </c>
      <c r="L424" s="437"/>
      <c r="M424" s="437"/>
      <c r="N424" s="437"/>
    </row>
    <row r="425" spans="3:14">
      <c r="C425" s="141"/>
      <c r="D425" s="158"/>
      <c r="E425" s="123"/>
      <c r="F425" s="97">
        <f t="shared" si="22"/>
        <v>0</v>
      </c>
      <c r="G425" s="161"/>
      <c r="H425" s="142"/>
      <c r="I425" s="130" t="e">
        <f>VLOOKUP(H425,[1]Presupuesto!$B$11:$C$565,2,0)</f>
        <v>#N/A</v>
      </c>
      <c r="J425" s="98" t="str">
        <f t="shared" si="24"/>
        <v>Gestión Administrativa y  financiera en apoyo al Desarrollo Académico</v>
      </c>
      <c r="K425" s="98" t="s">
        <v>411</v>
      </c>
      <c r="L425" s="437"/>
      <c r="M425" s="437"/>
      <c r="N425" s="437"/>
    </row>
    <row r="426" spans="3:14">
      <c r="C426" s="141"/>
      <c r="D426" s="158"/>
      <c r="E426" s="123"/>
      <c r="F426" s="97">
        <f t="shared" si="22"/>
        <v>0</v>
      </c>
      <c r="G426" s="161"/>
      <c r="H426" s="142"/>
      <c r="I426" s="130" t="e">
        <f>VLOOKUP(H426,[1]Presupuesto!$B$11:$C$565,2,0)</f>
        <v>#N/A</v>
      </c>
      <c r="J426" s="98" t="str">
        <f t="shared" si="24"/>
        <v>Gestión Administrativa y  financiera en apoyo al Desarrollo Académico</v>
      </c>
      <c r="K426" s="98" t="s">
        <v>411</v>
      </c>
      <c r="L426" s="437"/>
      <c r="M426" s="437"/>
      <c r="N426" s="437"/>
    </row>
    <row r="427" spans="3:14">
      <c r="C427" s="141"/>
      <c r="D427" s="158"/>
      <c r="E427" s="123"/>
      <c r="F427" s="97">
        <f t="shared" si="22"/>
        <v>0</v>
      </c>
      <c r="G427" s="161"/>
      <c r="H427" s="142"/>
      <c r="I427" s="130" t="e">
        <f>VLOOKUP(H427,[1]Presupuesto!$B$11:$C$565,2,0)</f>
        <v>#N/A</v>
      </c>
      <c r="J427" s="98" t="str">
        <f t="shared" si="24"/>
        <v>Gestión Administrativa y  financiera en apoyo al Desarrollo Académico</v>
      </c>
      <c r="K427" s="98" t="s">
        <v>411</v>
      </c>
      <c r="L427" s="437"/>
      <c r="M427" s="437"/>
      <c r="N427" s="437"/>
    </row>
    <row r="428" spans="3:14">
      <c r="C428" s="141"/>
      <c r="D428" s="158"/>
      <c r="E428" s="123"/>
      <c r="F428" s="97">
        <f t="shared" si="22"/>
        <v>0</v>
      </c>
      <c r="G428" s="161"/>
      <c r="H428" s="142"/>
      <c r="I428" s="130" t="e">
        <f>VLOOKUP(H428,[1]Presupuesto!$B$11:$C$565,2,0)</f>
        <v>#N/A</v>
      </c>
      <c r="J428" s="98" t="str">
        <f t="shared" si="24"/>
        <v>Gestión Administrativa y  financiera en apoyo al Desarrollo Académico</v>
      </c>
      <c r="K428" s="98" t="s">
        <v>411</v>
      </c>
      <c r="L428" s="437"/>
      <c r="M428" s="437"/>
      <c r="N428" s="437"/>
    </row>
    <row r="429" spans="3:14">
      <c r="C429" s="141"/>
      <c r="D429" s="158"/>
      <c r="E429" s="123"/>
      <c r="F429" s="97">
        <f t="shared" si="22"/>
        <v>0</v>
      </c>
      <c r="G429" s="161"/>
      <c r="H429" s="142"/>
      <c r="I429" s="130" t="e">
        <f>VLOOKUP(H429,[1]Presupuesto!$B$11:$C$565,2,0)</f>
        <v>#N/A</v>
      </c>
      <c r="J429" s="98" t="str">
        <f t="shared" si="24"/>
        <v>Gestión Administrativa y  financiera en apoyo al Desarrollo Académico</v>
      </c>
      <c r="K429" s="98" t="s">
        <v>411</v>
      </c>
      <c r="L429" s="437"/>
      <c r="M429" s="437"/>
      <c r="N429" s="437"/>
    </row>
    <row r="430" spans="3:14">
      <c r="C430" s="141"/>
      <c r="D430" s="158"/>
      <c r="E430" s="123"/>
      <c r="F430" s="97">
        <f t="shared" si="22"/>
        <v>0</v>
      </c>
      <c r="G430" s="161"/>
      <c r="H430" s="142"/>
      <c r="I430" s="130" t="e">
        <f>VLOOKUP(H430,[1]Presupuesto!$B$11:$C$565,2,0)</f>
        <v>#N/A</v>
      </c>
      <c r="J430" s="98" t="str">
        <f t="shared" si="24"/>
        <v>Gestión Administrativa y  financiera en apoyo al Desarrollo Académico</v>
      </c>
      <c r="K430" s="98" t="s">
        <v>411</v>
      </c>
      <c r="L430" s="437"/>
      <c r="M430" s="437"/>
      <c r="N430" s="437"/>
    </row>
    <row r="431" spans="3:14">
      <c r="C431" s="141"/>
      <c r="D431" s="158"/>
      <c r="E431" s="123"/>
      <c r="F431" s="97">
        <f t="shared" si="22"/>
        <v>0</v>
      </c>
      <c r="G431" s="161"/>
      <c r="H431" s="142"/>
      <c r="I431" s="130" t="e">
        <f>VLOOKUP(H431,[1]Presupuesto!$B$11:$C$565,2,0)</f>
        <v>#N/A</v>
      </c>
      <c r="J431" s="98" t="str">
        <f t="shared" si="24"/>
        <v>Gestión Administrativa y  financiera en apoyo al Desarrollo Académico</v>
      </c>
      <c r="K431" s="98" t="s">
        <v>411</v>
      </c>
      <c r="L431" s="437"/>
      <c r="M431" s="437"/>
      <c r="N431" s="437"/>
    </row>
    <row r="432" spans="3:14">
      <c r="C432" s="141"/>
      <c r="D432" s="158"/>
      <c r="E432" s="123"/>
      <c r="F432" s="97">
        <f t="shared" si="22"/>
        <v>0</v>
      </c>
      <c r="G432" s="161"/>
      <c r="H432" s="142"/>
      <c r="I432" s="130" t="e">
        <f>VLOOKUP(H432,[1]Presupuesto!$B$11:$C$565,2,0)</f>
        <v>#N/A</v>
      </c>
      <c r="J432" s="98" t="str">
        <f t="shared" si="24"/>
        <v>Gestión Administrativa y  financiera en apoyo al Desarrollo Académico</v>
      </c>
      <c r="K432" s="98" t="s">
        <v>411</v>
      </c>
      <c r="L432" s="437"/>
      <c r="M432" s="437"/>
      <c r="N432" s="437"/>
    </row>
    <row r="433" spans="3:14">
      <c r="C433" s="141"/>
      <c r="D433" s="158"/>
      <c r="E433" s="123"/>
      <c r="F433" s="97">
        <f t="shared" si="22"/>
        <v>0</v>
      </c>
      <c r="G433" s="161"/>
      <c r="H433" s="142"/>
      <c r="I433" s="130" t="e">
        <f>VLOOKUP(H433,[1]Presupuesto!$B$11:$C$565,2,0)</f>
        <v>#N/A</v>
      </c>
      <c r="J433" s="98" t="str">
        <f t="shared" si="24"/>
        <v>Gestión Administrativa y  financiera en apoyo al Desarrollo Académico</v>
      </c>
      <c r="K433" s="98" t="s">
        <v>411</v>
      </c>
      <c r="L433" s="437"/>
      <c r="M433" s="437"/>
      <c r="N433" s="437"/>
    </row>
    <row r="434" spans="3:14">
      <c r="C434" s="141"/>
      <c r="D434" s="158"/>
      <c r="E434" s="123"/>
      <c r="F434" s="97">
        <f t="shared" si="22"/>
        <v>0</v>
      </c>
      <c r="G434" s="161"/>
      <c r="H434" s="142"/>
      <c r="I434" s="130" t="e">
        <f>VLOOKUP(H434,[1]Presupuesto!$B$11:$C$565,2,0)</f>
        <v>#N/A</v>
      </c>
      <c r="J434" s="98" t="str">
        <f t="shared" si="24"/>
        <v>Gestión Administrativa y  financiera en apoyo al Desarrollo Académico</v>
      </c>
      <c r="K434" s="98" t="s">
        <v>411</v>
      </c>
      <c r="L434" s="437"/>
      <c r="M434" s="437"/>
      <c r="N434" s="437"/>
    </row>
    <row r="435" spans="3:14">
      <c r="C435" s="141"/>
      <c r="D435" s="158"/>
      <c r="E435" s="123"/>
      <c r="F435" s="97">
        <f t="shared" si="22"/>
        <v>0</v>
      </c>
      <c r="G435" s="161"/>
      <c r="H435" s="142"/>
      <c r="I435" s="130" t="e">
        <f>VLOOKUP(H435,[1]Presupuesto!$B$11:$C$565,2,0)</f>
        <v>#N/A</v>
      </c>
      <c r="J435" s="98" t="str">
        <f t="shared" si="24"/>
        <v>Gestión Administrativa y  financiera en apoyo al Desarrollo Académico</v>
      </c>
      <c r="K435" s="98" t="s">
        <v>411</v>
      </c>
      <c r="L435" s="437"/>
      <c r="M435" s="437"/>
      <c r="N435" s="437"/>
    </row>
    <row r="436" spans="3:14">
      <c r="C436" s="141"/>
      <c r="D436" s="158"/>
      <c r="E436" s="123"/>
      <c r="F436" s="97">
        <f t="shared" si="22"/>
        <v>0</v>
      </c>
      <c r="G436" s="161"/>
      <c r="H436" s="142"/>
      <c r="I436" s="130" t="e">
        <f>VLOOKUP(H436,[1]Presupuesto!$B$11:$C$565,2,0)</f>
        <v>#N/A</v>
      </c>
      <c r="J436" s="98" t="str">
        <f t="shared" si="24"/>
        <v>Gestión Administrativa y  financiera en apoyo al Desarrollo Académico</v>
      </c>
      <c r="K436" s="98" t="s">
        <v>411</v>
      </c>
      <c r="L436" s="437"/>
      <c r="M436" s="437"/>
      <c r="N436" s="437"/>
    </row>
    <row r="437" spans="3:14">
      <c r="C437" s="143"/>
      <c r="D437" s="151"/>
      <c r="E437" s="118"/>
      <c r="F437" s="97">
        <f t="shared" si="22"/>
        <v>0</v>
      </c>
      <c r="G437" s="161"/>
      <c r="H437" s="144"/>
      <c r="I437" s="130" t="e">
        <f>VLOOKUP(H437,[1]Presupuesto!$B$11:$C$565,2,0)</f>
        <v>#N/A</v>
      </c>
      <c r="J437" s="98" t="str">
        <f t="shared" si="24"/>
        <v>Gestión Administrativa y  financiera en apoyo al Desarrollo Académico</v>
      </c>
      <c r="K437" s="98" t="s">
        <v>411</v>
      </c>
      <c r="L437" s="437"/>
      <c r="M437" s="437"/>
      <c r="N437" s="437"/>
    </row>
    <row r="438" spans="3:14">
      <c r="C438" s="143"/>
      <c r="D438" s="151"/>
      <c r="E438" s="118"/>
      <c r="F438" s="97">
        <f t="shared" si="22"/>
        <v>0</v>
      </c>
      <c r="G438" s="161"/>
      <c r="H438" s="144"/>
      <c r="I438" s="130" t="e">
        <f>VLOOKUP(H438,[1]Presupuesto!$B$11:$C$565,2,0)</f>
        <v>#N/A</v>
      </c>
      <c r="J438" s="98" t="str">
        <f t="shared" si="24"/>
        <v>Gestión Administrativa y  financiera en apoyo al Desarrollo Académico</v>
      </c>
      <c r="K438" s="98" t="s">
        <v>411</v>
      </c>
      <c r="L438" s="437"/>
      <c r="M438" s="437"/>
      <c r="N438" s="437"/>
    </row>
    <row r="439" spans="3:14">
      <c r="C439" s="143"/>
      <c r="D439" s="151"/>
      <c r="E439" s="118"/>
      <c r="F439" s="97">
        <f t="shared" si="22"/>
        <v>0</v>
      </c>
      <c r="G439" s="161"/>
      <c r="H439" s="144"/>
      <c r="I439" s="130" t="e">
        <f>VLOOKUP(H439,[1]Presupuesto!$B$11:$C$565,2,0)</f>
        <v>#N/A</v>
      </c>
      <c r="J439" s="98" t="str">
        <f t="shared" si="24"/>
        <v>Gestión Administrativa y  financiera en apoyo al Desarrollo Académico</v>
      </c>
      <c r="K439" s="98" t="s">
        <v>411</v>
      </c>
      <c r="L439" s="437"/>
      <c r="M439" s="437"/>
      <c r="N439" s="437"/>
    </row>
    <row r="440" spans="3:14">
      <c r="C440" s="143"/>
      <c r="D440" s="151"/>
      <c r="E440" s="118"/>
      <c r="F440" s="97">
        <f t="shared" si="22"/>
        <v>0</v>
      </c>
      <c r="G440" s="161"/>
      <c r="H440" s="144"/>
      <c r="I440" s="130" t="e">
        <f>VLOOKUP(H440,[1]Presupuesto!$B$11:$C$565,2,0)</f>
        <v>#N/A</v>
      </c>
      <c r="J440" s="98" t="str">
        <f t="shared" si="24"/>
        <v>Gestión Administrativa y  financiera en apoyo al Desarrollo Académico</v>
      </c>
      <c r="K440" s="98" t="s">
        <v>411</v>
      </c>
      <c r="L440" s="437"/>
      <c r="M440" s="437"/>
      <c r="N440" s="437"/>
    </row>
    <row r="441" spans="3:14">
      <c r="C441" s="143"/>
      <c r="D441" s="151"/>
      <c r="E441" s="118"/>
      <c r="F441" s="97">
        <f t="shared" si="22"/>
        <v>0</v>
      </c>
      <c r="G441" s="161"/>
      <c r="H441" s="144"/>
      <c r="I441" s="130" t="e">
        <f>VLOOKUP(H441,[1]Presupuesto!$B$11:$C$565,2,0)</f>
        <v>#N/A</v>
      </c>
      <c r="J441" s="98" t="str">
        <f t="shared" si="24"/>
        <v>Gestión Administrativa y  financiera en apoyo al Desarrollo Académico</v>
      </c>
      <c r="K441" s="98" t="s">
        <v>411</v>
      </c>
      <c r="L441" s="437"/>
      <c r="M441" s="437"/>
      <c r="N441" s="437"/>
    </row>
    <row r="442" spans="3:14">
      <c r="C442" s="143"/>
      <c r="D442" s="151"/>
      <c r="E442" s="118"/>
      <c r="F442" s="97">
        <f t="shared" si="22"/>
        <v>0</v>
      </c>
      <c r="G442" s="161"/>
      <c r="H442" s="144"/>
      <c r="I442" s="130" t="e">
        <f>VLOOKUP(H442,[1]Presupuesto!$B$11:$C$565,2,0)</f>
        <v>#N/A</v>
      </c>
      <c r="J442" s="98" t="str">
        <f t="shared" si="24"/>
        <v>Gestión Administrativa y  financiera en apoyo al Desarrollo Académico</v>
      </c>
      <c r="K442" s="98" t="s">
        <v>411</v>
      </c>
      <c r="L442" s="437"/>
      <c r="M442" s="437"/>
      <c r="N442" s="437"/>
    </row>
    <row r="443" spans="3:14">
      <c r="C443" s="143"/>
      <c r="D443" s="151"/>
      <c r="E443" s="118"/>
      <c r="F443" s="97">
        <f t="shared" si="22"/>
        <v>0</v>
      </c>
      <c r="G443" s="161"/>
      <c r="H443" s="144"/>
      <c r="I443" s="130" t="e">
        <f>VLOOKUP(H443,[1]Presupuesto!$B$11:$C$565,2,0)</f>
        <v>#N/A</v>
      </c>
      <c r="J443" s="98" t="str">
        <f t="shared" si="24"/>
        <v>Gestión Administrativa y  financiera en apoyo al Desarrollo Académico</v>
      </c>
      <c r="K443" s="98" t="s">
        <v>411</v>
      </c>
      <c r="L443" s="437"/>
      <c r="M443" s="437"/>
      <c r="N443" s="437"/>
    </row>
    <row r="444" spans="3:14">
      <c r="C444" s="143"/>
      <c r="D444" s="151"/>
      <c r="E444" s="118"/>
      <c r="F444" s="97">
        <f t="shared" si="22"/>
        <v>0</v>
      </c>
      <c r="G444" s="161"/>
      <c r="H444" s="144"/>
      <c r="I444" s="130" t="e">
        <f>VLOOKUP(H444,[1]Presupuesto!$B$11:$C$565,2,0)</f>
        <v>#N/A</v>
      </c>
      <c r="J444" s="98" t="str">
        <f t="shared" si="24"/>
        <v>Gestión Administrativa y  financiera en apoyo al Desarrollo Académico</v>
      </c>
      <c r="K444" s="98" t="s">
        <v>411</v>
      </c>
      <c r="L444" s="437"/>
      <c r="M444" s="437"/>
      <c r="N444" s="437"/>
    </row>
    <row r="445" spans="3:14">
      <c r="C445" s="145"/>
      <c r="D445" s="151"/>
      <c r="E445" s="118"/>
      <c r="F445" s="97">
        <f t="shared" si="22"/>
        <v>0</v>
      </c>
      <c r="G445" s="161"/>
      <c r="H445" s="146"/>
      <c r="I445" s="130" t="e">
        <f>VLOOKUP(H445,[1]Presupuesto!$B$11:$C$565,2,0)</f>
        <v>#N/A</v>
      </c>
      <c r="J445" s="98" t="str">
        <f t="shared" si="24"/>
        <v>Gestión Administrativa y  financiera en apoyo al Desarrollo Académico</v>
      </c>
      <c r="K445" s="98" t="s">
        <v>402</v>
      </c>
      <c r="L445" s="437"/>
      <c r="M445" s="437"/>
      <c r="N445" s="437"/>
    </row>
    <row r="446" spans="3:14">
      <c r="C446" s="145"/>
      <c r="D446" s="151"/>
      <c r="E446" s="118"/>
      <c r="F446" s="97">
        <f t="shared" si="22"/>
        <v>0</v>
      </c>
      <c r="G446" s="161"/>
      <c r="H446" s="146"/>
      <c r="I446" s="130" t="e">
        <f>VLOOKUP(H446,[1]Presupuesto!$B$11:$C$565,2,0)</f>
        <v>#N/A</v>
      </c>
      <c r="J446" s="98" t="str">
        <f t="shared" si="24"/>
        <v>Gestión Administrativa y  financiera en apoyo al Desarrollo Académico</v>
      </c>
      <c r="K446" s="98" t="s">
        <v>411</v>
      </c>
      <c r="L446" s="437"/>
      <c r="M446" s="437"/>
      <c r="N446" s="437"/>
    </row>
    <row r="447" spans="3:14">
      <c r="C447" s="145"/>
      <c r="D447" s="151"/>
      <c r="E447" s="118"/>
      <c r="F447" s="97">
        <f t="shared" si="22"/>
        <v>0</v>
      </c>
      <c r="G447" s="161"/>
      <c r="H447" s="146"/>
      <c r="I447" s="130" t="e">
        <f>VLOOKUP(H447,[1]Presupuesto!$B$11:$C$565,2,0)</f>
        <v>#N/A</v>
      </c>
      <c r="J447" s="98" t="str">
        <f t="shared" si="24"/>
        <v>Gestión Administrativa y  financiera en apoyo al Desarrollo Académico</v>
      </c>
      <c r="K447" s="98" t="s">
        <v>411</v>
      </c>
      <c r="L447" s="437"/>
      <c r="M447" s="437"/>
      <c r="N447" s="437"/>
    </row>
    <row r="448" spans="3:14">
      <c r="C448" s="145"/>
      <c r="D448" s="151"/>
      <c r="E448" s="118"/>
      <c r="F448" s="97">
        <f t="shared" si="22"/>
        <v>0</v>
      </c>
      <c r="G448" s="161"/>
      <c r="H448" s="146"/>
      <c r="I448" s="130" t="e">
        <f>VLOOKUP(H448,[1]Presupuesto!$B$11:$C$565,2,0)</f>
        <v>#N/A</v>
      </c>
      <c r="J448" s="98" t="str">
        <f t="shared" si="24"/>
        <v>Gestión Administrativa y  financiera en apoyo al Desarrollo Académico</v>
      </c>
      <c r="K448" s="98" t="s">
        <v>411</v>
      </c>
      <c r="L448" s="437"/>
      <c r="M448" s="437"/>
      <c r="N448" s="437"/>
    </row>
    <row r="449" spans="3:14" ht="15.75" thickBot="1">
      <c r="C449" s="147"/>
      <c r="D449" s="159"/>
      <c r="E449" s="103"/>
      <c r="F449" s="105">
        <f t="shared" si="22"/>
        <v>0</v>
      </c>
      <c r="G449" s="162"/>
      <c r="H449" s="148"/>
      <c r="I449" s="132" t="e">
        <f>VLOOKUP(H449,[1]Presupuesto!$B$11:$C$565,2,0)</f>
        <v>#N/A</v>
      </c>
      <c r="J449" s="106" t="str">
        <f t="shared" si="24"/>
        <v>Gestión Administrativa y  financiera en apoyo al Desarrollo Académico</v>
      </c>
      <c r="K449" s="124" t="s">
        <v>393</v>
      </c>
      <c r="L449" s="437"/>
      <c r="M449" s="437"/>
      <c r="N449" s="437"/>
    </row>
    <row r="450" spans="3:14">
      <c r="C450" s="437"/>
      <c r="D450" s="437"/>
      <c r="E450" s="437"/>
      <c r="F450" s="437"/>
      <c r="G450" s="424"/>
      <c r="H450" s="437"/>
      <c r="I450" s="437"/>
      <c r="J450" s="437"/>
      <c r="K450" s="437"/>
      <c r="L450" s="437"/>
      <c r="M450" s="437"/>
      <c r="N450" s="437"/>
    </row>
    <row r="451" spans="3:14" ht="15.75" thickBot="1">
      <c r="C451" s="437"/>
      <c r="D451" s="437"/>
      <c r="E451" s="437"/>
      <c r="F451" s="90"/>
      <c r="G451" s="89"/>
      <c r="H451" s="90"/>
      <c r="I451" s="90"/>
      <c r="J451" s="437"/>
      <c r="K451" s="437"/>
      <c r="L451" s="437"/>
      <c r="M451" s="437"/>
      <c r="N451" s="437"/>
    </row>
    <row r="452" spans="3:14" ht="15.75" thickBot="1">
      <c r="C452" s="157" t="s">
        <v>53</v>
      </c>
      <c r="D452" s="349">
        <f>SUM(F459:F493)</f>
        <v>20000000</v>
      </c>
      <c r="E452" s="437"/>
      <c r="F452" s="70"/>
      <c r="G452" s="79"/>
      <c r="H452" s="70"/>
      <c r="I452" s="70"/>
      <c r="J452" s="437"/>
      <c r="K452" s="437"/>
      <c r="L452" s="437"/>
      <c r="M452" s="437"/>
      <c r="N452" s="437"/>
    </row>
    <row r="453" spans="3:14">
      <c r="C453" s="70"/>
      <c r="D453" s="31"/>
      <c r="E453" s="93"/>
      <c r="F453" s="93"/>
      <c r="G453" s="93"/>
      <c r="H453" s="76"/>
      <c r="I453" s="76"/>
      <c r="J453" s="76"/>
      <c r="K453" s="112"/>
      <c r="L453" s="437"/>
      <c r="M453" s="437"/>
      <c r="N453" s="437"/>
    </row>
    <row r="454" spans="3:14">
      <c r="C454" s="70"/>
      <c r="D454" s="31"/>
      <c r="E454" s="93"/>
      <c r="F454" s="93"/>
      <c r="G454" s="93"/>
      <c r="H454" s="76"/>
      <c r="I454" s="76"/>
      <c r="J454" s="76"/>
      <c r="K454" s="112"/>
      <c r="L454" s="437"/>
      <c r="M454" s="437"/>
      <c r="N454" s="437"/>
    </row>
    <row r="455" spans="3:14" ht="15.75">
      <c r="C455" s="202" t="s">
        <v>391</v>
      </c>
      <c r="D455" s="345" t="s">
        <v>2522</v>
      </c>
      <c r="E455" s="93"/>
      <c r="F455" s="93"/>
      <c r="G455" s="93"/>
      <c r="H455" s="76"/>
      <c r="I455" s="76"/>
      <c r="J455" s="76"/>
      <c r="K455" s="112"/>
      <c r="L455" s="437"/>
      <c r="M455" s="437"/>
      <c r="N455" s="437"/>
    </row>
    <row r="456" spans="3:14" ht="18.75">
      <c r="C456" s="209" t="str">
        <f>IFERROR(VLOOKUP(D455,'[1]1. Desarrollo e Innov. Curricu.'!$E:$F,2,FALSE),IFERROR(VLOOKUP(D455,'[1]2. Investigación Científica'!$E:$F,2,FALSE),IFERROR(VLOOKUP(D455,'[1]3. Vinculación Univ. Sociedad'!$E:$F,2,FALSE),IFERROR(VLOOKUP(D455,'[1]4. Docencia y Profesorado Univ.'!$E:$F,2,FALSE),IFERROR(VLOOKUP(D455,'[1]5. Estudiantes y Graduados'!$E:$F,2,FALSE),IFERROR(VLOOKUP(D455,'[1]11. Gestion Administrativa'!$E:$F,2,FALSE),IFERROR(VLOOKUP(D455,'[1]13. Gestión Académica'!$E:$F,2,FALSE),IFERROR(VLOOKUP(D455,'[1]8. Asegura. de la Calid. y M'!$E:$F,2,FALSE),IFERROR(VLOOKUP(D455,'[1]6. Gestión del Conocimiento'!$E:$F,2,FALSE),IFERROR(VLOOKUP(D455,'[1]15. Gobernabilidad y Proceso...'!$E:$F,2,FALSE),IFERROR(VLOOKUP(D455,'[1]12. Gestión del Talento Humano'!$E:$F,2,FALSE),IFERROR(VLOOKUP(D455,'[1]14. Internacional... de la E.S.'!$E:$F,2,FALSE),IFERROR(VLOOKUP(D455,'[1]10. Posgrado'!$E:$F,2,FALSE),IFERROR(VLOOKUP(D455,'[1]17. Gestión TIC'!$E:$F,2,FALSE),IFERROR(VLOOKUP(D455,'[1]16. Desa. del Sistema Educ.Sup.'!$E:$F,2,FALSE),IFERROR(VLOOKUP(D455,'[1]9. Cultura de Inno. Insti...'!$E:$F,2,FALSE),VLOOKUP(D455,'[1]7. Lo Esencial de la Reforma U.'!$E:$F,2,0)))))))))))))))))</f>
        <v>Ampliación de ancho de banda (internet) a 1 GB para la UNAHnet.</v>
      </c>
      <c r="D456" s="31"/>
      <c r="E456" s="93"/>
      <c r="F456" s="93"/>
      <c r="G456" s="93"/>
      <c r="H456" s="76"/>
      <c r="I456" s="76"/>
      <c r="J456" s="76"/>
      <c r="K456" s="112"/>
      <c r="L456" s="437"/>
      <c r="M456" s="437"/>
      <c r="N456" s="437"/>
    </row>
    <row r="457" spans="3:14" ht="15.75" thickBot="1">
      <c r="C457" s="437"/>
      <c r="D457" s="437"/>
      <c r="E457" s="437"/>
      <c r="F457" s="93"/>
      <c r="G457" s="76"/>
      <c r="H457" s="76"/>
      <c r="I457" s="76"/>
      <c r="J457" s="437"/>
      <c r="K457" s="437"/>
      <c r="L457" s="437"/>
      <c r="M457" s="437"/>
      <c r="N457" s="437"/>
    </row>
    <row r="458" spans="3:14" ht="30.75" thickBot="1">
      <c r="C458" s="129" t="s">
        <v>44</v>
      </c>
      <c r="D458" s="129" t="s">
        <v>55</v>
      </c>
      <c r="E458" s="136" t="s">
        <v>57</v>
      </c>
      <c r="F458" s="135" t="s">
        <v>27</v>
      </c>
      <c r="G458" s="133" t="s">
        <v>130</v>
      </c>
      <c r="H458" s="136" t="s">
        <v>46</v>
      </c>
      <c r="I458" s="133" t="s">
        <v>131</v>
      </c>
      <c r="J458" s="133" t="s">
        <v>409</v>
      </c>
      <c r="K458" s="133" t="s">
        <v>410</v>
      </c>
      <c r="L458" s="437"/>
      <c r="M458" s="437"/>
      <c r="N458" s="437"/>
    </row>
    <row r="459" spans="3:14">
      <c r="C459" s="219" t="s">
        <v>438</v>
      </c>
      <c r="D459" s="220"/>
      <c r="E459" s="218">
        <f>HLOOKUP(C459,$AH$2:$BU$3,2,0)</f>
        <v>620</v>
      </c>
      <c r="F459" s="97">
        <f t="shared" ref="F459:F493" si="25">D459*E459</f>
        <v>0</v>
      </c>
      <c r="G459" s="161"/>
      <c r="H459" s="142"/>
      <c r="I459" s="130" t="e">
        <f>VLOOKUP(H459,[1]Presupuesto!$B$11:$C$565,2,0)</f>
        <v>#N/A</v>
      </c>
      <c r="J459" s="217" t="s">
        <v>1363</v>
      </c>
      <c r="K459" s="98" t="s">
        <v>393</v>
      </c>
      <c r="L459" s="437"/>
      <c r="M459" s="437"/>
      <c r="N459" s="437"/>
    </row>
    <row r="460" spans="3:14">
      <c r="C460" s="693" t="s">
        <v>2584</v>
      </c>
      <c r="D460" s="158">
        <v>1</v>
      </c>
      <c r="E460" s="123">
        <v>20000000</v>
      </c>
      <c r="F460" s="690">
        <f t="shared" si="25"/>
        <v>20000000</v>
      </c>
      <c r="G460" s="161" t="s">
        <v>1683</v>
      </c>
      <c r="H460" s="142" t="s">
        <v>296</v>
      </c>
      <c r="I460" s="130" t="str">
        <f>VLOOKUP(H460,[1]Presupuesto!$B$11:$C$565,2,0)</f>
        <v>SERVICIOS DE INTERNET</v>
      </c>
      <c r="J460" s="98" t="str">
        <f t="shared" ref="J460" si="26">$J$371</f>
        <v>Gestión Tecnologías de Información y Comunicación</v>
      </c>
      <c r="K460" s="98" t="s">
        <v>398</v>
      </c>
      <c r="L460" s="437"/>
      <c r="M460" s="437"/>
      <c r="N460" s="437"/>
    </row>
    <row r="461" spans="3:14">
      <c r="C461" s="141"/>
      <c r="D461" s="158"/>
      <c r="E461" s="123"/>
      <c r="F461" s="97">
        <f t="shared" si="25"/>
        <v>0</v>
      </c>
      <c r="G461" s="161"/>
      <c r="H461" s="142"/>
      <c r="I461" s="130" t="e">
        <f>VLOOKUP(H461,[1]Presupuesto!$B$11:$C$565,2,0)</f>
        <v>#N/A</v>
      </c>
      <c r="J461" s="98" t="str">
        <f t="shared" ref="J461:J493" si="27">$J$459</f>
        <v>Gestión Administrativa y  financiera en apoyo al Desarrollo Académico</v>
      </c>
      <c r="K461" s="98" t="s">
        <v>411</v>
      </c>
      <c r="L461" s="437"/>
      <c r="M461" s="437"/>
      <c r="N461" s="437"/>
    </row>
    <row r="462" spans="3:14">
      <c r="C462" s="141"/>
      <c r="D462" s="158"/>
      <c r="E462" s="123"/>
      <c r="F462" s="97">
        <f t="shared" si="25"/>
        <v>0</v>
      </c>
      <c r="G462" s="161"/>
      <c r="H462" s="142"/>
      <c r="I462" s="130" t="e">
        <f>VLOOKUP(H462,[1]Presupuesto!$B$11:$C$565,2,0)</f>
        <v>#N/A</v>
      </c>
      <c r="J462" s="98" t="str">
        <f t="shared" si="27"/>
        <v>Gestión Administrativa y  financiera en apoyo al Desarrollo Académico</v>
      </c>
      <c r="K462" s="98" t="s">
        <v>411</v>
      </c>
      <c r="L462" s="437"/>
      <c r="M462" s="437"/>
      <c r="N462" s="437"/>
    </row>
    <row r="463" spans="3:14">
      <c r="C463" s="141"/>
      <c r="D463" s="158"/>
      <c r="E463" s="123"/>
      <c r="F463" s="97">
        <f t="shared" si="25"/>
        <v>0</v>
      </c>
      <c r="G463" s="161"/>
      <c r="H463" s="142"/>
      <c r="I463" s="130" t="e">
        <f>VLOOKUP(H463,[1]Presupuesto!$B$11:$C$565,2,0)</f>
        <v>#N/A</v>
      </c>
      <c r="J463" s="98" t="str">
        <f t="shared" si="27"/>
        <v>Gestión Administrativa y  financiera en apoyo al Desarrollo Académico</v>
      </c>
      <c r="K463" s="98" t="s">
        <v>411</v>
      </c>
      <c r="L463" s="437"/>
      <c r="M463" s="437"/>
      <c r="N463" s="437"/>
    </row>
    <row r="464" spans="3:14">
      <c r="C464" s="141"/>
      <c r="D464" s="158"/>
      <c r="E464" s="123"/>
      <c r="F464" s="97">
        <f t="shared" si="25"/>
        <v>0</v>
      </c>
      <c r="G464" s="161"/>
      <c r="H464" s="142"/>
      <c r="I464" s="130" t="e">
        <f>VLOOKUP(H464,[1]Presupuesto!$B$11:$C$565,2,0)</f>
        <v>#N/A</v>
      </c>
      <c r="J464" s="98" t="str">
        <f t="shared" si="27"/>
        <v>Gestión Administrativa y  financiera en apoyo al Desarrollo Académico</v>
      </c>
      <c r="K464" s="98" t="s">
        <v>400</v>
      </c>
      <c r="L464" s="437"/>
      <c r="M464" s="437"/>
      <c r="N464" s="437"/>
    </row>
    <row r="465" spans="3:14">
      <c r="C465" s="141"/>
      <c r="D465" s="158"/>
      <c r="E465" s="123"/>
      <c r="F465" s="97">
        <f t="shared" si="25"/>
        <v>0</v>
      </c>
      <c r="G465" s="161"/>
      <c r="H465" s="142"/>
      <c r="I465" s="130" t="e">
        <f>VLOOKUP(H465,[1]Presupuesto!$B$11:$C$565,2,0)</f>
        <v>#N/A</v>
      </c>
      <c r="J465" s="98" t="str">
        <f t="shared" si="27"/>
        <v>Gestión Administrativa y  financiera en apoyo al Desarrollo Académico</v>
      </c>
      <c r="K465" s="98" t="s">
        <v>411</v>
      </c>
      <c r="L465" s="437"/>
      <c r="M465" s="437"/>
      <c r="N465" s="437"/>
    </row>
    <row r="466" spans="3:14">
      <c r="C466" s="141"/>
      <c r="D466" s="158"/>
      <c r="E466" s="123"/>
      <c r="F466" s="97">
        <f t="shared" si="25"/>
        <v>0</v>
      </c>
      <c r="G466" s="161"/>
      <c r="H466" s="142"/>
      <c r="I466" s="130" t="e">
        <f>VLOOKUP(H466,[1]Presupuesto!$B$11:$C$565,2,0)</f>
        <v>#N/A</v>
      </c>
      <c r="J466" s="98" t="str">
        <f t="shared" si="27"/>
        <v>Gestión Administrativa y  financiera en apoyo al Desarrollo Académico</v>
      </c>
      <c r="K466" s="98" t="s">
        <v>411</v>
      </c>
      <c r="L466" s="437"/>
      <c r="M466" s="437"/>
      <c r="N466" s="437"/>
    </row>
    <row r="467" spans="3:14">
      <c r="C467" s="141"/>
      <c r="D467" s="158"/>
      <c r="E467" s="123"/>
      <c r="F467" s="97">
        <f t="shared" si="25"/>
        <v>0</v>
      </c>
      <c r="G467" s="161"/>
      <c r="H467" s="142"/>
      <c r="I467" s="130" t="e">
        <f>VLOOKUP(H467,[1]Presupuesto!$B$11:$C$565,2,0)</f>
        <v>#N/A</v>
      </c>
      <c r="J467" s="98" t="str">
        <f t="shared" si="27"/>
        <v>Gestión Administrativa y  financiera en apoyo al Desarrollo Académico</v>
      </c>
      <c r="K467" s="98" t="s">
        <v>411</v>
      </c>
      <c r="L467" s="437"/>
      <c r="M467" s="437"/>
      <c r="N467" s="437"/>
    </row>
    <row r="468" spans="3:14">
      <c r="C468" s="141"/>
      <c r="D468" s="158"/>
      <c r="E468" s="123"/>
      <c r="F468" s="97">
        <f t="shared" si="25"/>
        <v>0</v>
      </c>
      <c r="G468" s="161"/>
      <c r="H468" s="142"/>
      <c r="I468" s="130" t="e">
        <f>VLOOKUP(H468,[1]Presupuesto!$B$11:$C$565,2,0)</f>
        <v>#N/A</v>
      </c>
      <c r="J468" s="98" t="str">
        <f t="shared" si="27"/>
        <v>Gestión Administrativa y  financiera en apoyo al Desarrollo Académico</v>
      </c>
      <c r="K468" s="98" t="s">
        <v>411</v>
      </c>
      <c r="L468" s="437"/>
      <c r="M468" s="437"/>
      <c r="N468" s="437"/>
    </row>
    <row r="469" spans="3:14">
      <c r="C469" s="141"/>
      <c r="D469" s="158"/>
      <c r="E469" s="123"/>
      <c r="F469" s="97">
        <f t="shared" si="25"/>
        <v>0</v>
      </c>
      <c r="G469" s="161"/>
      <c r="H469" s="142"/>
      <c r="I469" s="130" t="e">
        <f>VLOOKUP(H469,[1]Presupuesto!$B$11:$C$565,2,0)</f>
        <v>#N/A</v>
      </c>
      <c r="J469" s="98" t="str">
        <f t="shared" si="27"/>
        <v>Gestión Administrativa y  financiera en apoyo al Desarrollo Académico</v>
      </c>
      <c r="K469" s="98" t="s">
        <v>411</v>
      </c>
      <c r="L469" s="437"/>
      <c r="M469" s="437"/>
      <c r="N469" s="437"/>
    </row>
    <row r="470" spans="3:14">
      <c r="C470" s="141"/>
      <c r="D470" s="158"/>
      <c r="E470" s="123"/>
      <c r="F470" s="97">
        <f t="shared" si="25"/>
        <v>0</v>
      </c>
      <c r="G470" s="161"/>
      <c r="H470" s="142"/>
      <c r="I470" s="130" t="e">
        <f>VLOOKUP(H470,[1]Presupuesto!$B$11:$C$565,2,0)</f>
        <v>#N/A</v>
      </c>
      <c r="J470" s="98" t="str">
        <f t="shared" si="27"/>
        <v>Gestión Administrativa y  financiera en apoyo al Desarrollo Académico</v>
      </c>
      <c r="K470" s="98" t="s">
        <v>411</v>
      </c>
      <c r="L470" s="437"/>
      <c r="M470" s="437"/>
      <c r="N470" s="437"/>
    </row>
    <row r="471" spans="3:14">
      <c r="C471" s="141"/>
      <c r="D471" s="158"/>
      <c r="E471" s="123"/>
      <c r="F471" s="97">
        <f t="shared" si="25"/>
        <v>0</v>
      </c>
      <c r="G471" s="161"/>
      <c r="H471" s="142"/>
      <c r="I471" s="130" t="e">
        <f>VLOOKUP(H471,[1]Presupuesto!$B$11:$C$565,2,0)</f>
        <v>#N/A</v>
      </c>
      <c r="J471" s="98" t="str">
        <f t="shared" si="27"/>
        <v>Gestión Administrativa y  financiera en apoyo al Desarrollo Académico</v>
      </c>
      <c r="K471" s="98" t="s">
        <v>411</v>
      </c>
      <c r="L471" s="437"/>
      <c r="M471" s="437"/>
      <c r="N471" s="437"/>
    </row>
    <row r="472" spans="3:14">
      <c r="C472" s="141"/>
      <c r="D472" s="158"/>
      <c r="E472" s="123"/>
      <c r="F472" s="97">
        <f t="shared" si="25"/>
        <v>0</v>
      </c>
      <c r="G472" s="161"/>
      <c r="H472" s="142"/>
      <c r="I472" s="130" t="e">
        <f>VLOOKUP(H472,[1]Presupuesto!$B$11:$C$565,2,0)</f>
        <v>#N/A</v>
      </c>
      <c r="J472" s="98" t="str">
        <f t="shared" si="27"/>
        <v>Gestión Administrativa y  financiera en apoyo al Desarrollo Académico</v>
      </c>
      <c r="K472" s="98" t="s">
        <v>411</v>
      </c>
      <c r="L472" s="437"/>
      <c r="M472" s="437"/>
      <c r="N472" s="437"/>
    </row>
    <row r="473" spans="3:14">
      <c r="C473" s="141"/>
      <c r="D473" s="158"/>
      <c r="E473" s="123"/>
      <c r="F473" s="97">
        <f t="shared" si="25"/>
        <v>0</v>
      </c>
      <c r="G473" s="161"/>
      <c r="H473" s="142"/>
      <c r="I473" s="130" t="e">
        <f>VLOOKUP(H473,[1]Presupuesto!$B$11:$C$565,2,0)</f>
        <v>#N/A</v>
      </c>
      <c r="J473" s="98" t="str">
        <f t="shared" si="27"/>
        <v>Gestión Administrativa y  financiera en apoyo al Desarrollo Académico</v>
      </c>
      <c r="K473" s="98" t="s">
        <v>411</v>
      </c>
      <c r="L473" s="437"/>
      <c r="M473" s="437"/>
      <c r="N473" s="437"/>
    </row>
    <row r="474" spans="3:14">
      <c r="C474" s="141"/>
      <c r="D474" s="158"/>
      <c r="E474" s="123"/>
      <c r="F474" s="97">
        <f t="shared" si="25"/>
        <v>0</v>
      </c>
      <c r="G474" s="161"/>
      <c r="H474" s="142"/>
      <c r="I474" s="130" t="e">
        <f>VLOOKUP(H474,[1]Presupuesto!$B$11:$C$565,2,0)</f>
        <v>#N/A</v>
      </c>
      <c r="J474" s="98" t="str">
        <f t="shared" si="27"/>
        <v>Gestión Administrativa y  financiera en apoyo al Desarrollo Académico</v>
      </c>
      <c r="K474" s="98" t="s">
        <v>411</v>
      </c>
      <c r="L474" s="437"/>
      <c r="M474" s="437"/>
      <c r="N474" s="437"/>
    </row>
    <row r="475" spans="3:14">
      <c r="C475" s="141"/>
      <c r="D475" s="158"/>
      <c r="E475" s="123"/>
      <c r="F475" s="97">
        <f t="shared" si="25"/>
        <v>0</v>
      </c>
      <c r="G475" s="161"/>
      <c r="H475" s="142"/>
      <c r="I475" s="130" t="e">
        <f>VLOOKUP(H475,[1]Presupuesto!$B$11:$C$565,2,0)</f>
        <v>#N/A</v>
      </c>
      <c r="J475" s="98" t="str">
        <f t="shared" si="27"/>
        <v>Gestión Administrativa y  financiera en apoyo al Desarrollo Académico</v>
      </c>
      <c r="K475" s="98" t="s">
        <v>411</v>
      </c>
      <c r="L475" s="437"/>
      <c r="M475" s="437"/>
      <c r="N475" s="437"/>
    </row>
    <row r="476" spans="3:14">
      <c r="C476" s="141"/>
      <c r="D476" s="158"/>
      <c r="E476" s="123"/>
      <c r="F476" s="97">
        <f t="shared" si="25"/>
        <v>0</v>
      </c>
      <c r="G476" s="161"/>
      <c r="H476" s="142"/>
      <c r="I476" s="130" t="e">
        <f>VLOOKUP(H476,[1]Presupuesto!$B$11:$C$565,2,0)</f>
        <v>#N/A</v>
      </c>
      <c r="J476" s="98" t="str">
        <f t="shared" si="27"/>
        <v>Gestión Administrativa y  financiera en apoyo al Desarrollo Académico</v>
      </c>
      <c r="K476" s="98" t="s">
        <v>411</v>
      </c>
      <c r="L476" s="437"/>
      <c r="M476" s="437"/>
      <c r="N476" s="437"/>
    </row>
    <row r="477" spans="3:14">
      <c r="C477" s="141"/>
      <c r="D477" s="158"/>
      <c r="E477" s="123"/>
      <c r="F477" s="97">
        <f t="shared" si="25"/>
        <v>0</v>
      </c>
      <c r="G477" s="161"/>
      <c r="H477" s="142"/>
      <c r="I477" s="130" t="e">
        <f>VLOOKUP(H477,[1]Presupuesto!$B$11:$C$565,2,0)</f>
        <v>#N/A</v>
      </c>
      <c r="J477" s="98" t="str">
        <f t="shared" si="27"/>
        <v>Gestión Administrativa y  financiera en apoyo al Desarrollo Académico</v>
      </c>
      <c r="K477" s="98" t="s">
        <v>411</v>
      </c>
      <c r="L477" s="437"/>
      <c r="M477" s="437"/>
      <c r="N477" s="437"/>
    </row>
    <row r="478" spans="3:14">
      <c r="C478" s="141"/>
      <c r="D478" s="158"/>
      <c r="E478" s="123"/>
      <c r="F478" s="97">
        <f t="shared" si="25"/>
        <v>0</v>
      </c>
      <c r="G478" s="161"/>
      <c r="H478" s="142"/>
      <c r="I478" s="130" t="e">
        <f>VLOOKUP(H478,[1]Presupuesto!$B$11:$C$565,2,0)</f>
        <v>#N/A</v>
      </c>
      <c r="J478" s="98" t="str">
        <f t="shared" si="27"/>
        <v>Gestión Administrativa y  financiera en apoyo al Desarrollo Académico</v>
      </c>
      <c r="K478" s="98" t="s">
        <v>411</v>
      </c>
      <c r="L478" s="437"/>
      <c r="M478" s="437"/>
      <c r="N478" s="437"/>
    </row>
    <row r="479" spans="3:14">
      <c r="C479" s="141"/>
      <c r="D479" s="158"/>
      <c r="E479" s="123"/>
      <c r="F479" s="97">
        <f t="shared" si="25"/>
        <v>0</v>
      </c>
      <c r="G479" s="161"/>
      <c r="H479" s="142"/>
      <c r="I479" s="130" t="e">
        <f>VLOOKUP(H479,[1]Presupuesto!$B$11:$C$565,2,0)</f>
        <v>#N/A</v>
      </c>
      <c r="J479" s="98" t="str">
        <f t="shared" si="27"/>
        <v>Gestión Administrativa y  financiera en apoyo al Desarrollo Académico</v>
      </c>
      <c r="K479" s="98" t="s">
        <v>411</v>
      </c>
      <c r="L479" s="437"/>
      <c r="M479" s="437"/>
      <c r="N479" s="437"/>
    </row>
    <row r="480" spans="3:14">
      <c r="C480" s="141"/>
      <c r="D480" s="158"/>
      <c r="E480" s="123"/>
      <c r="F480" s="97">
        <f t="shared" si="25"/>
        <v>0</v>
      </c>
      <c r="G480" s="161"/>
      <c r="H480" s="142"/>
      <c r="I480" s="130" t="e">
        <f>VLOOKUP(H480,[1]Presupuesto!$B$11:$C$565,2,0)</f>
        <v>#N/A</v>
      </c>
      <c r="J480" s="98" t="str">
        <f t="shared" si="27"/>
        <v>Gestión Administrativa y  financiera en apoyo al Desarrollo Académico</v>
      </c>
      <c r="K480" s="98" t="s">
        <v>411</v>
      </c>
      <c r="L480" s="437"/>
      <c r="M480" s="437"/>
      <c r="N480" s="437"/>
    </row>
    <row r="481" spans="3:14">
      <c r="C481" s="143"/>
      <c r="D481" s="151"/>
      <c r="E481" s="118"/>
      <c r="F481" s="97">
        <f t="shared" si="25"/>
        <v>0</v>
      </c>
      <c r="G481" s="161"/>
      <c r="H481" s="144"/>
      <c r="I481" s="130" t="e">
        <f>VLOOKUP(H481,[1]Presupuesto!$B$11:$C$565,2,0)</f>
        <v>#N/A</v>
      </c>
      <c r="J481" s="98" t="str">
        <f t="shared" si="27"/>
        <v>Gestión Administrativa y  financiera en apoyo al Desarrollo Académico</v>
      </c>
      <c r="K481" s="98" t="s">
        <v>411</v>
      </c>
      <c r="L481" s="437"/>
      <c r="M481" s="437"/>
      <c r="N481" s="437"/>
    </row>
    <row r="482" spans="3:14">
      <c r="C482" s="143"/>
      <c r="D482" s="151"/>
      <c r="E482" s="118"/>
      <c r="F482" s="97">
        <f t="shared" si="25"/>
        <v>0</v>
      </c>
      <c r="G482" s="161"/>
      <c r="H482" s="144"/>
      <c r="I482" s="130" t="e">
        <f>VLOOKUP(H482,[1]Presupuesto!$B$11:$C$565,2,0)</f>
        <v>#N/A</v>
      </c>
      <c r="J482" s="98" t="str">
        <f t="shared" si="27"/>
        <v>Gestión Administrativa y  financiera en apoyo al Desarrollo Académico</v>
      </c>
      <c r="K482" s="98" t="s">
        <v>411</v>
      </c>
      <c r="L482" s="437"/>
      <c r="M482" s="437"/>
      <c r="N482" s="437"/>
    </row>
    <row r="483" spans="3:14">
      <c r="C483" s="143"/>
      <c r="D483" s="151"/>
      <c r="E483" s="118"/>
      <c r="F483" s="97">
        <f t="shared" si="25"/>
        <v>0</v>
      </c>
      <c r="G483" s="161"/>
      <c r="H483" s="144"/>
      <c r="I483" s="130" t="e">
        <f>VLOOKUP(H483,[1]Presupuesto!$B$11:$C$565,2,0)</f>
        <v>#N/A</v>
      </c>
      <c r="J483" s="98" t="str">
        <f t="shared" si="27"/>
        <v>Gestión Administrativa y  financiera en apoyo al Desarrollo Académico</v>
      </c>
      <c r="K483" s="98" t="s">
        <v>411</v>
      </c>
      <c r="L483" s="437"/>
      <c r="M483" s="437"/>
      <c r="N483" s="437"/>
    </row>
    <row r="484" spans="3:14">
      <c r="C484" s="143"/>
      <c r="D484" s="151"/>
      <c r="E484" s="118"/>
      <c r="F484" s="97">
        <f t="shared" si="25"/>
        <v>0</v>
      </c>
      <c r="G484" s="161"/>
      <c r="H484" s="144"/>
      <c r="I484" s="130" t="e">
        <f>VLOOKUP(H484,[1]Presupuesto!$B$11:$C$565,2,0)</f>
        <v>#N/A</v>
      </c>
      <c r="J484" s="98" t="str">
        <f t="shared" si="27"/>
        <v>Gestión Administrativa y  financiera en apoyo al Desarrollo Académico</v>
      </c>
      <c r="K484" s="98" t="s">
        <v>411</v>
      </c>
      <c r="L484" s="437"/>
      <c r="M484" s="437"/>
      <c r="N484" s="437"/>
    </row>
    <row r="485" spans="3:14">
      <c r="C485" s="143"/>
      <c r="D485" s="151"/>
      <c r="E485" s="118"/>
      <c r="F485" s="97">
        <f t="shared" si="25"/>
        <v>0</v>
      </c>
      <c r="G485" s="161"/>
      <c r="H485" s="144"/>
      <c r="I485" s="130" t="e">
        <f>VLOOKUP(H485,[1]Presupuesto!$B$11:$C$565,2,0)</f>
        <v>#N/A</v>
      </c>
      <c r="J485" s="98" t="str">
        <f t="shared" si="27"/>
        <v>Gestión Administrativa y  financiera en apoyo al Desarrollo Académico</v>
      </c>
      <c r="K485" s="98" t="s">
        <v>411</v>
      </c>
      <c r="L485" s="437"/>
      <c r="M485" s="437"/>
      <c r="N485" s="437"/>
    </row>
    <row r="486" spans="3:14">
      <c r="C486" s="143"/>
      <c r="D486" s="151"/>
      <c r="E486" s="118"/>
      <c r="F486" s="97">
        <f t="shared" si="25"/>
        <v>0</v>
      </c>
      <c r="G486" s="161"/>
      <c r="H486" s="144"/>
      <c r="I486" s="130" t="e">
        <f>VLOOKUP(H486,[1]Presupuesto!$B$11:$C$565,2,0)</f>
        <v>#N/A</v>
      </c>
      <c r="J486" s="98" t="str">
        <f t="shared" si="27"/>
        <v>Gestión Administrativa y  financiera en apoyo al Desarrollo Académico</v>
      </c>
      <c r="K486" s="98" t="s">
        <v>411</v>
      </c>
      <c r="L486" s="437"/>
      <c r="M486" s="437"/>
      <c r="N486" s="437"/>
    </row>
    <row r="487" spans="3:14">
      <c r="C487" s="143"/>
      <c r="D487" s="151"/>
      <c r="E487" s="118"/>
      <c r="F487" s="97">
        <f t="shared" si="25"/>
        <v>0</v>
      </c>
      <c r="G487" s="161"/>
      <c r="H487" s="144"/>
      <c r="I487" s="130" t="e">
        <f>VLOOKUP(H487,[1]Presupuesto!$B$11:$C$565,2,0)</f>
        <v>#N/A</v>
      </c>
      <c r="J487" s="98" t="str">
        <f t="shared" si="27"/>
        <v>Gestión Administrativa y  financiera en apoyo al Desarrollo Académico</v>
      </c>
      <c r="K487" s="98" t="s">
        <v>411</v>
      </c>
      <c r="L487" s="437"/>
      <c r="M487" s="437"/>
      <c r="N487" s="437"/>
    </row>
    <row r="488" spans="3:14">
      <c r="C488" s="143"/>
      <c r="D488" s="151"/>
      <c r="E488" s="118"/>
      <c r="F488" s="97">
        <f t="shared" si="25"/>
        <v>0</v>
      </c>
      <c r="G488" s="161"/>
      <c r="H488" s="144"/>
      <c r="I488" s="130" t="e">
        <f>VLOOKUP(H488,[1]Presupuesto!$B$11:$C$565,2,0)</f>
        <v>#N/A</v>
      </c>
      <c r="J488" s="98" t="str">
        <f t="shared" si="27"/>
        <v>Gestión Administrativa y  financiera en apoyo al Desarrollo Académico</v>
      </c>
      <c r="K488" s="98" t="s">
        <v>411</v>
      </c>
      <c r="L488" s="437"/>
      <c r="M488" s="437"/>
      <c r="N488" s="437"/>
    </row>
    <row r="489" spans="3:14">
      <c r="C489" s="145"/>
      <c r="D489" s="151"/>
      <c r="E489" s="118"/>
      <c r="F489" s="97">
        <f t="shared" si="25"/>
        <v>0</v>
      </c>
      <c r="G489" s="161"/>
      <c r="H489" s="146"/>
      <c r="I489" s="130" t="e">
        <f>VLOOKUP(H489,[1]Presupuesto!$B$11:$C$565,2,0)</f>
        <v>#N/A</v>
      </c>
      <c r="J489" s="98" t="str">
        <f t="shared" si="27"/>
        <v>Gestión Administrativa y  financiera en apoyo al Desarrollo Académico</v>
      </c>
      <c r="K489" s="98" t="s">
        <v>402</v>
      </c>
      <c r="L489" s="437"/>
      <c r="M489" s="437"/>
      <c r="N489" s="437"/>
    </row>
    <row r="490" spans="3:14">
      <c r="C490" s="145"/>
      <c r="D490" s="151"/>
      <c r="E490" s="118"/>
      <c r="F490" s="97">
        <f t="shared" si="25"/>
        <v>0</v>
      </c>
      <c r="G490" s="161"/>
      <c r="H490" s="146"/>
      <c r="I490" s="130" t="e">
        <f>VLOOKUP(H490,[1]Presupuesto!$B$11:$C$565,2,0)</f>
        <v>#N/A</v>
      </c>
      <c r="J490" s="98" t="str">
        <f t="shared" si="27"/>
        <v>Gestión Administrativa y  financiera en apoyo al Desarrollo Académico</v>
      </c>
      <c r="K490" s="98" t="s">
        <v>411</v>
      </c>
      <c r="L490" s="437"/>
      <c r="M490" s="437"/>
      <c r="N490" s="437"/>
    </row>
    <row r="491" spans="3:14">
      <c r="C491" s="145"/>
      <c r="D491" s="151"/>
      <c r="E491" s="118"/>
      <c r="F491" s="97">
        <f t="shared" si="25"/>
        <v>0</v>
      </c>
      <c r="G491" s="161"/>
      <c r="H491" s="146"/>
      <c r="I491" s="130" t="e">
        <f>VLOOKUP(H491,[1]Presupuesto!$B$11:$C$565,2,0)</f>
        <v>#N/A</v>
      </c>
      <c r="J491" s="98" t="str">
        <f t="shared" si="27"/>
        <v>Gestión Administrativa y  financiera en apoyo al Desarrollo Académico</v>
      </c>
      <c r="K491" s="98" t="s">
        <v>411</v>
      </c>
      <c r="L491" s="437"/>
      <c r="M491" s="437"/>
      <c r="N491" s="437"/>
    </row>
    <row r="492" spans="3:14">
      <c r="C492" s="145"/>
      <c r="D492" s="151"/>
      <c r="E492" s="118"/>
      <c r="F492" s="97">
        <f t="shared" si="25"/>
        <v>0</v>
      </c>
      <c r="G492" s="161"/>
      <c r="H492" s="146"/>
      <c r="I492" s="130" t="e">
        <f>VLOOKUP(H492,[1]Presupuesto!$B$11:$C$565,2,0)</f>
        <v>#N/A</v>
      </c>
      <c r="J492" s="98" t="str">
        <f t="shared" si="27"/>
        <v>Gestión Administrativa y  financiera en apoyo al Desarrollo Académico</v>
      </c>
      <c r="K492" s="98" t="s">
        <v>411</v>
      </c>
      <c r="L492" s="437"/>
      <c r="M492" s="437"/>
      <c r="N492" s="437"/>
    </row>
    <row r="493" spans="3:14" ht="15.75" thickBot="1">
      <c r="C493" s="147"/>
      <c r="D493" s="159"/>
      <c r="E493" s="103"/>
      <c r="F493" s="105">
        <f t="shared" si="25"/>
        <v>0</v>
      </c>
      <c r="G493" s="162"/>
      <c r="H493" s="148"/>
      <c r="I493" s="132" t="e">
        <f>VLOOKUP(H493,[1]Presupuesto!$B$11:$C$565,2,0)</f>
        <v>#N/A</v>
      </c>
      <c r="J493" s="106" t="str">
        <f t="shared" si="27"/>
        <v>Gestión Administrativa y  financiera en apoyo al Desarrollo Académico</v>
      </c>
      <c r="K493" s="124" t="s">
        <v>393</v>
      </c>
      <c r="L493" s="437"/>
      <c r="M493" s="437"/>
      <c r="N493" s="437"/>
    </row>
    <row r="494" spans="3:14">
      <c r="C494" s="437"/>
      <c r="D494" s="437"/>
      <c r="E494" s="437"/>
      <c r="F494" s="437"/>
      <c r="G494" s="424"/>
      <c r="H494" s="437"/>
      <c r="I494" s="437"/>
      <c r="J494" s="437"/>
      <c r="K494" s="437"/>
      <c r="L494" s="437"/>
      <c r="M494" s="437"/>
      <c r="N494" s="437"/>
    </row>
    <row r="495" spans="3:14">
      <c r="C495" s="437"/>
      <c r="D495" s="437"/>
      <c r="E495" s="437"/>
      <c r="F495" s="437"/>
      <c r="G495" s="424"/>
      <c r="H495" s="437"/>
      <c r="I495" s="437"/>
      <c r="J495" s="437"/>
      <c r="K495" s="437"/>
      <c r="L495" s="437"/>
      <c r="M495" s="437"/>
      <c r="N495" s="437"/>
    </row>
    <row r="496" spans="3:14" ht="15.75" thickBot="1">
      <c r="C496" s="437"/>
      <c r="D496" s="437"/>
      <c r="E496" s="437"/>
      <c r="F496" s="437"/>
      <c r="G496" s="424"/>
      <c r="H496" s="437"/>
      <c r="I496" s="437"/>
      <c r="J496" s="437"/>
      <c r="K496" s="437"/>
      <c r="L496" s="437"/>
      <c r="M496" s="437"/>
      <c r="N496" s="437"/>
    </row>
    <row r="497" spans="3:14" ht="15.75" thickBot="1">
      <c r="C497" s="157" t="s">
        <v>53</v>
      </c>
      <c r="D497" s="349">
        <f>SUM(F504:F538)</f>
        <v>140000000</v>
      </c>
      <c r="E497" s="437"/>
      <c r="F497" s="70"/>
      <c r="G497" s="79"/>
      <c r="H497" s="70"/>
      <c r="I497" s="70"/>
      <c r="J497" s="437"/>
      <c r="K497" s="437"/>
      <c r="L497" s="437"/>
      <c r="M497" s="437"/>
      <c r="N497" s="437"/>
    </row>
    <row r="498" spans="3:14">
      <c r="C498" s="70"/>
      <c r="D498" s="31"/>
      <c r="E498" s="93"/>
      <c r="F498" s="93"/>
      <c r="G498" s="93"/>
      <c r="H498" s="76"/>
      <c r="I498" s="76"/>
      <c r="J498" s="76"/>
      <c r="K498" s="112"/>
      <c r="L498" s="437"/>
      <c r="M498" s="437"/>
      <c r="N498" s="437"/>
    </row>
    <row r="499" spans="3:14">
      <c r="C499" s="70"/>
      <c r="D499" s="31"/>
      <c r="E499" s="93"/>
      <c r="F499" s="93"/>
      <c r="G499" s="93"/>
      <c r="H499" s="76"/>
      <c r="I499" s="76"/>
      <c r="J499" s="76"/>
      <c r="K499" s="112"/>
      <c r="L499" s="437"/>
      <c r="M499" s="437"/>
      <c r="N499" s="437"/>
    </row>
    <row r="500" spans="3:14" ht="15.75">
      <c r="C500" s="202" t="s">
        <v>391</v>
      </c>
      <c r="D500" s="345" t="s">
        <v>2510</v>
      </c>
      <c r="E500" s="93"/>
      <c r="F500" s="93"/>
      <c r="G500" s="93"/>
      <c r="H500" s="76"/>
      <c r="I500" s="76"/>
      <c r="J500" s="76"/>
      <c r="K500" s="112"/>
      <c r="L500" s="437"/>
      <c r="M500" s="437"/>
      <c r="N500" s="437"/>
    </row>
    <row r="501" spans="3:14" ht="18.75">
      <c r="C501" s="209" t="s">
        <v>1754</v>
      </c>
      <c r="D501" s="31"/>
      <c r="E501" s="93"/>
      <c r="F501" s="93"/>
      <c r="G501" s="93"/>
      <c r="H501" s="76"/>
      <c r="I501" s="76"/>
      <c r="J501" s="76"/>
      <c r="K501" s="112"/>
      <c r="L501" s="437"/>
      <c r="M501" s="437"/>
      <c r="N501" s="437"/>
    </row>
    <row r="502" spans="3:14" ht="15.75" thickBot="1">
      <c r="C502" s="437"/>
      <c r="D502" s="437"/>
      <c r="E502" s="437"/>
      <c r="F502" s="93"/>
      <c r="G502" s="76"/>
      <c r="H502" s="76"/>
      <c r="I502" s="76"/>
      <c r="J502" s="437"/>
      <c r="K502" s="437"/>
      <c r="L502" s="437"/>
      <c r="M502" s="437"/>
      <c r="N502" s="437"/>
    </row>
    <row r="503" spans="3:14" ht="30.75" thickBot="1">
      <c r="C503" s="129" t="s">
        <v>44</v>
      </c>
      <c r="D503" s="129" t="s">
        <v>55</v>
      </c>
      <c r="E503" s="136" t="s">
        <v>57</v>
      </c>
      <c r="F503" s="135" t="s">
        <v>27</v>
      </c>
      <c r="G503" s="133" t="s">
        <v>130</v>
      </c>
      <c r="H503" s="136" t="s">
        <v>46</v>
      </c>
      <c r="I503" s="133" t="s">
        <v>131</v>
      </c>
      <c r="J503" s="133" t="s">
        <v>409</v>
      </c>
      <c r="K503" s="133" t="s">
        <v>410</v>
      </c>
      <c r="L503" s="437"/>
      <c r="M503" s="437"/>
      <c r="N503" s="437"/>
    </row>
    <row r="504" spans="3:14">
      <c r="C504" s="219" t="s">
        <v>438</v>
      </c>
      <c r="D504" s="220"/>
      <c r="E504" s="218">
        <f>HLOOKUP(C504,$AH$2:$BU$3,2,0)</f>
        <v>620</v>
      </c>
      <c r="F504" s="97">
        <f t="shared" ref="F504:F538" si="28">D504*E504</f>
        <v>0</v>
      </c>
      <c r="G504" s="161"/>
      <c r="H504" s="142"/>
      <c r="I504" s="130" t="e">
        <f>VLOOKUP(H504,[1]Presupuesto!$B$11:$C$565,2,0)</f>
        <v>#N/A</v>
      </c>
      <c r="J504" s="217" t="s">
        <v>1513</v>
      </c>
      <c r="K504" s="98" t="s">
        <v>393</v>
      </c>
      <c r="L504" s="437"/>
      <c r="M504" s="437"/>
      <c r="N504" s="437"/>
    </row>
    <row r="505" spans="3:14" ht="30">
      <c r="C505" s="693" t="s">
        <v>2577</v>
      </c>
      <c r="D505" s="158">
        <v>1</v>
      </c>
      <c r="E505" s="123">
        <v>140000000</v>
      </c>
      <c r="F505" s="690">
        <f t="shared" si="28"/>
        <v>140000000</v>
      </c>
      <c r="G505" s="161" t="s">
        <v>1683</v>
      </c>
      <c r="H505" s="142" t="s">
        <v>1045</v>
      </c>
      <c r="I505" s="130" t="str">
        <f>VLOOKUP(H505,[1]Presupuesto!$B$11:$C$565,2,0)</f>
        <v>APLICACIONES INFORMATICAS</v>
      </c>
      <c r="J505" s="98" t="str">
        <f>$J$504</f>
        <v>Gestión Tecnologías de Información y Comunicación</v>
      </c>
      <c r="K505" s="98" t="s">
        <v>393</v>
      </c>
      <c r="L505" s="437"/>
      <c r="M505" s="437"/>
      <c r="N505" s="437"/>
    </row>
    <row r="506" spans="3:14">
      <c r="C506" s="141"/>
      <c r="D506" s="158"/>
      <c r="E506" s="123"/>
      <c r="F506" s="97">
        <f t="shared" si="28"/>
        <v>0</v>
      </c>
      <c r="G506" s="161"/>
      <c r="H506" s="142"/>
      <c r="I506" s="130" t="e">
        <f>VLOOKUP(H506,[1]Presupuesto!$B$11:$C$565,2,0)</f>
        <v>#N/A</v>
      </c>
      <c r="J506" s="98" t="str">
        <f t="shared" ref="J506:J538" si="29">$J$504</f>
        <v>Gestión Tecnologías de Información y Comunicación</v>
      </c>
      <c r="K506" s="98" t="s">
        <v>411</v>
      </c>
      <c r="L506" s="437"/>
      <c r="M506" s="437"/>
      <c r="N506" s="437"/>
    </row>
    <row r="507" spans="3:14">
      <c r="C507" s="141"/>
      <c r="D507" s="158"/>
      <c r="E507" s="123"/>
      <c r="F507" s="97">
        <f t="shared" si="28"/>
        <v>0</v>
      </c>
      <c r="G507" s="161"/>
      <c r="H507" s="142"/>
      <c r="I507" s="130" t="e">
        <f>VLOOKUP(H507,[1]Presupuesto!$B$11:$C$565,2,0)</f>
        <v>#N/A</v>
      </c>
      <c r="J507" s="98" t="str">
        <f t="shared" si="29"/>
        <v>Gestión Tecnologías de Información y Comunicación</v>
      </c>
      <c r="K507" s="98" t="s">
        <v>411</v>
      </c>
      <c r="L507" s="437"/>
      <c r="M507" s="437"/>
      <c r="N507" s="437"/>
    </row>
    <row r="508" spans="3:14">
      <c r="C508" s="141"/>
      <c r="D508" s="158"/>
      <c r="E508" s="123"/>
      <c r="F508" s="97">
        <f t="shared" si="28"/>
        <v>0</v>
      </c>
      <c r="G508" s="161"/>
      <c r="H508" s="142"/>
      <c r="I508" s="130" t="e">
        <f>VLOOKUP(H508,[1]Presupuesto!$B$11:$C$565,2,0)</f>
        <v>#N/A</v>
      </c>
      <c r="J508" s="98" t="str">
        <f t="shared" si="29"/>
        <v>Gestión Tecnologías de Información y Comunicación</v>
      </c>
      <c r="K508" s="98" t="s">
        <v>411</v>
      </c>
      <c r="L508" s="437"/>
      <c r="M508" s="437"/>
      <c r="N508" s="437"/>
    </row>
    <row r="509" spans="3:14">
      <c r="C509" s="141"/>
      <c r="D509" s="158"/>
      <c r="E509" s="123"/>
      <c r="F509" s="97">
        <f t="shared" si="28"/>
        <v>0</v>
      </c>
      <c r="G509" s="161"/>
      <c r="H509" s="142"/>
      <c r="I509" s="130" t="e">
        <f>VLOOKUP(H509,[1]Presupuesto!$B$11:$C$565,2,0)</f>
        <v>#N/A</v>
      </c>
      <c r="J509" s="98" t="str">
        <f t="shared" si="29"/>
        <v>Gestión Tecnologías de Información y Comunicación</v>
      </c>
      <c r="K509" s="98" t="s">
        <v>400</v>
      </c>
      <c r="L509" s="437"/>
      <c r="M509" s="437"/>
      <c r="N509" s="437"/>
    </row>
    <row r="510" spans="3:14">
      <c r="C510" s="141"/>
      <c r="D510" s="158"/>
      <c r="E510" s="123"/>
      <c r="F510" s="97">
        <f t="shared" si="28"/>
        <v>0</v>
      </c>
      <c r="G510" s="161"/>
      <c r="H510" s="142"/>
      <c r="I510" s="130" t="e">
        <f>VLOOKUP(H510,[1]Presupuesto!$B$11:$C$565,2,0)</f>
        <v>#N/A</v>
      </c>
      <c r="J510" s="98" t="str">
        <f t="shared" si="29"/>
        <v>Gestión Tecnologías de Información y Comunicación</v>
      </c>
      <c r="K510" s="98" t="s">
        <v>411</v>
      </c>
      <c r="L510" s="437"/>
      <c r="M510" s="437"/>
      <c r="N510" s="437"/>
    </row>
    <row r="511" spans="3:14">
      <c r="C511" s="141"/>
      <c r="D511" s="158"/>
      <c r="E511" s="123"/>
      <c r="F511" s="97">
        <f t="shared" si="28"/>
        <v>0</v>
      </c>
      <c r="G511" s="161"/>
      <c r="H511" s="142"/>
      <c r="I511" s="130" t="e">
        <f>VLOOKUP(H511,[1]Presupuesto!$B$11:$C$565,2,0)</f>
        <v>#N/A</v>
      </c>
      <c r="J511" s="98" t="str">
        <f t="shared" si="29"/>
        <v>Gestión Tecnologías de Información y Comunicación</v>
      </c>
      <c r="K511" s="98" t="s">
        <v>411</v>
      </c>
      <c r="L511" s="437"/>
      <c r="M511" s="437"/>
      <c r="N511" s="437"/>
    </row>
    <row r="512" spans="3:14">
      <c r="C512" s="141"/>
      <c r="D512" s="158"/>
      <c r="E512" s="123"/>
      <c r="F512" s="97">
        <f t="shared" si="28"/>
        <v>0</v>
      </c>
      <c r="G512" s="161"/>
      <c r="H512" s="142"/>
      <c r="I512" s="130" t="e">
        <f>VLOOKUP(H512,[1]Presupuesto!$B$11:$C$565,2,0)</f>
        <v>#N/A</v>
      </c>
      <c r="J512" s="98" t="str">
        <f t="shared" si="29"/>
        <v>Gestión Tecnologías de Información y Comunicación</v>
      </c>
      <c r="K512" s="98" t="s">
        <v>411</v>
      </c>
      <c r="L512" s="437"/>
      <c r="M512" s="437"/>
      <c r="N512" s="437"/>
    </row>
    <row r="513" spans="3:14">
      <c r="C513" s="141"/>
      <c r="D513" s="158"/>
      <c r="E513" s="123"/>
      <c r="F513" s="97">
        <f t="shared" si="28"/>
        <v>0</v>
      </c>
      <c r="G513" s="161"/>
      <c r="H513" s="142"/>
      <c r="I513" s="130" t="e">
        <f>VLOOKUP(H513,[1]Presupuesto!$B$11:$C$565,2,0)</f>
        <v>#N/A</v>
      </c>
      <c r="J513" s="98" t="str">
        <f t="shared" si="29"/>
        <v>Gestión Tecnologías de Información y Comunicación</v>
      </c>
      <c r="K513" s="98" t="s">
        <v>411</v>
      </c>
      <c r="L513" s="437"/>
      <c r="M513" s="437"/>
      <c r="N513" s="437"/>
    </row>
    <row r="514" spans="3:14">
      <c r="C514" s="141"/>
      <c r="D514" s="158"/>
      <c r="E514" s="123"/>
      <c r="F514" s="97">
        <f t="shared" si="28"/>
        <v>0</v>
      </c>
      <c r="G514" s="161"/>
      <c r="H514" s="142"/>
      <c r="I514" s="130" t="e">
        <f>VLOOKUP(H514,[1]Presupuesto!$B$11:$C$565,2,0)</f>
        <v>#N/A</v>
      </c>
      <c r="J514" s="98" t="str">
        <f t="shared" si="29"/>
        <v>Gestión Tecnologías de Información y Comunicación</v>
      </c>
      <c r="K514" s="98" t="s">
        <v>411</v>
      </c>
      <c r="L514" s="437"/>
      <c r="M514" s="437"/>
      <c r="N514" s="437"/>
    </row>
    <row r="515" spans="3:14">
      <c r="C515" s="141"/>
      <c r="D515" s="158"/>
      <c r="E515" s="123"/>
      <c r="F515" s="97">
        <f t="shared" si="28"/>
        <v>0</v>
      </c>
      <c r="G515" s="161"/>
      <c r="H515" s="142"/>
      <c r="I515" s="130" t="e">
        <f>VLOOKUP(H515,[1]Presupuesto!$B$11:$C$565,2,0)</f>
        <v>#N/A</v>
      </c>
      <c r="J515" s="98" t="str">
        <f t="shared" si="29"/>
        <v>Gestión Tecnologías de Información y Comunicación</v>
      </c>
      <c r="K515" s="98" t="s">
        <v>411</v>
      </c>
      <c r="L515" s="437"/>
      <c r="M515" s="437"/>
      <c r="N515" s="437"/>
    </row>
    <row r="516" spans="3:14">
      <c r="C516" s="141"/>
      <c r="D516" s="158"/>
      <c r="E516" s="123"/>
      <c r="F516" s="97">
        <f t="shared" si="28"/>
        <v>0</v>
      </c>
      <c r="G516" s="161"/>
      <c r="H516" s="142"/>
      <c r="I516" s="130" t="e">
        <f>VLOOKUP(H516,[1]Presupuesto!$B$11:$C$565,2,0)</f>
        <v>#N/A</v>
      </c>
      <c r="J516" s="98" t="str">
        <f t="shared" si="29"/>
        <v>Gestión Tecnologías de Información y Comunicación</v>
      </c>
      <c r="K516" s="98" t="s">
        <v>411</v>
      </c>
      <c r="L516" s="437"/>
      <c r="M516" s="437"/>
      <c r="N516" s="437"/>
    </row>
    <row r="517" spans="3:14">
      <c r="C517" s="141"/>
      <c r="D517" s="158"/>
      <c r="E517" s="123"/>
      <c r="F517" s="97">
        <f t="shared" si="28"/>
        <v>0</v>
      </c>
      <c r="G517" s="161"/>
      <c r="H517" s="142"/>
      <c r="I517" s="130" t="e">
        <f>VLOOKUP(H517,[1]Presupuesto!$B$11:$C$565,2,0)</f>
        <v>#N/A</v>
      </c>
      <c r="J517" s="98" t="str">
        <f t="shared" si="29"/>
        <v>Gestión Tecnologías de Información y Comunicación</v>
      </c>
      <c r="K517" s="98" t="s">
        <v>411</v>
      </c>
      <c r="L517" s="437"/>
      <c r="M517" s="437"/>
      <c r="N517" s="437"/>
    </row>
    <row r="518" spans="3:14">
      <c r="C518" s="141"/>
      <c r="D518" s="158"/>
      <c r="E518" s="123"/>
      <c r="F518" s="97">
        <f t="shared" si="28"/>
        <v>0</v>
      </c>
      <c r="G518" s="161"/>
      <c r="H518" s="142"/>
      <c r="I518" s="130" t="e">
        <f>VLOOKUP(H518,[1]Presupuesto!$B$11:$C$565,2,0)</f>
        <v>#N/A</v>
      </c>
      <c r="J518" s="98" t="str">
        <f t="shared" si="29"/>
        <v>Gestión Tecnologías de Información y Comunicación</v>
      </c>
      <c r="K518" s="98" t="s">
        <v>411</v>
      </c>
      <c r="L518" s="437"/>
      <c r="M518" s="437"/>
      <c r="N518" s="437"/>
    </row>
    <row r="519" spans="3:14">
      <c r="C519" s="141"/>
      <c r="D519" s="158"/>
      <c r="E519" s="123"/>
      <c r="F519" s="97">
        <f t="shared" si="28"/>
        <v>0</v>
      </c>
      <c r="G519" s="161"/>
      <c r="H519" s="142"/>
      <c r="I519" s="130" t="e">
        <f>VLOOKUP(H519,[1]Presupuesto!$B$11:$C$565,2,0)</f>
        <v>#N/A</v>
      </c>
      <c r="J519" s="98" t="str">
        <f t="shared" si="29"/>
        <v>Gestión Tecnologías de Información y Comunicación</v>
      </c>
      <c r="K519" s="98" t="s">
        <v>411</v>
      </c>
      <c r="L519" s="437"/>
      <c r="M519" s="437"/>
      <c r="N519" s="437"/>
    </row>
    <row r="520" spans="3:14">
      <c r="C520" s="141"/>
      <c r="D520" s="158"/>
      <c r="E520" s="123"/>
      <c r="F520" s="97">
        <f t="shared" si="28"/>
        <v>0</v>
      </c>
      <c r="G520" s="161"/>
      <c r="H520" s="142"/>
      <c r="I520" s="130" t="e">
        <f>VLOOKUP(H520,[1]Presupuesto!$B$11:$C$565,2,0)</f>
        <v>#N/A</v>
      </c>
      <c r="J520" s="98" t="str">
        <f t="shared" si="29"/>
        <v>Gestión Tecnologías de Información y Comunicación</v>
      </c>
      <c r="K520" s="98" t="s">
        <v>411</v>
      </c>
      <c r="L520" s="437"/>
      <c r="M520" s="437"/>
      <c r="N520" s="437"/>
    </row>
    <row r="521" spans="3:14">
      <c r="C521" s="141"/>
      <c r="D521" s="158"/>
      <c r="E521" s="123"/>
      <c r="F521" s="97">
        <f t="shared" si="28"/>
        <v>0</v>
      </c>
      <c r="G521" s="161"/>
      <c r="H521" s="142"/>
      <c r="I521" s="130" t="e">
        <f>VLOOKUP(H521,[1]Presupuesto!$B$11:$C$565,2,0)</f>
        <v>#N/A</v>
      </c>
      <c r="J521" s="98" t="str">
        <f t="shared" si="29"/>
        <v>Gestión Tecnologías de Información y Comunicación</v>
      </c>
      <c r="K521" s="98" t="s">
        <v>411</v>
      </c>
      <c r="L521" s="437"/>
      <c r="M521" s="437"/>
      <c r="N521" s="437"/>
    </row>
    <row r="522" spans="3:14">
      <c r="C522" s="141"/>
      <c r="D522" s="158"/>
      <c r="E522" s="123"/>
      <c r="F522" s="97">
        <f t="shared" si="28"/>
        <v>0</v>
      </c>
      <c r="G522" s="161"/>
      <c r="H522" s="142"/>
      <c r="I522" s="130" t="e">
        <f>VLOOKUP(H522,[1]Presupuesto!$B$11:$C$565,2,0)</f>
        <v>#N/A</v>
      </c>
      <c r="J522" s="98" t="str">
        <f t="shared" si="29"/>
        <v>Gestión Tecnologías de Información y Comunicación</v>
      </c>
      <c r="K522" s="98" t="s">
        <v>411</v>
      </c>
      <c r="L522" s="437"/>
      <c r="M522" s="437"/>
      <c r="N522" s="437"/>
    </row>
    <row r="523" spans="3:14">
      <c r="C523" s="141"/>
      <c r="D523" s="158"/>
      <c r="E523" s="123"/>
      <c r="F523" s="97">
        <f t="shared" si="28"/>
        <v>0</v>
      </c>
      <c r="G523" s="161"/>
      <c r="H523" s="142"/>
      <c r="I523" s="130" t="e">
        <f>VLOOKUP(H523,[1]Presupuesto!$B$11:$C$565,2,0)</f>
        <v>#N/A</v>
      </c>
      <c r="J523" s="98" t="str">
        <f t="shared" si="29"/>
        <v>Gestión Tecnologías de Información y Comunicación</v>
      </c>
      <c r="K523" s="98" t="s">
        <v>411</v>
      </c>
      <c r="L523" s="437"/>
      <c r="M523" s="437"/>
      <c r="N523" s="437"/>
    </row>
    <row r="524" spans="3:14">
      <c r="C524" s="141"/>
      <c r="D524" s="158"/>
      <c r="E524" s="123"/>
      <c r="F524" s="97">
        <f t="shared" si="28"/>
        <v>0</v>
      </c>
      <c r="G524" s="161"/>
      <c r="H524" s="142"/>
      <c r="I524" s="130" t="e">
        <f>VLOOKUP(H524,[1]Presupuesto!$B$11:$C$565,2,0)</f>
        <v>#N/A</v>
      </c>
      <c r="J524" s="98" t="str">
        <f t="shared" si="29"/>
        <v>Gestión Tecnologías de Información y Comunicación</v>
      </c>
      <c r="K524" s="98" t="s">
        <v>411</v>
      </c>
      <c r="L524" s="437"/>
      <c r="M524" s="437"/>
      <c r="N524" s="437"/>
    </row>
    <row r="525" spans="3:14">
      <c r="C525" s="141"/>
      <c r="D525" s="158"/>
      <c r="E525" s="123"/>
      <c r="F525" s="97">
        <f t="shared" si="28"/>
        <v>0</v>
      </c>
      <c r="G525" s="161"/>
      <c r="H525" s="142"/>
      <c r="I525" s="130" t="e">
        <f>VLOOKUP(H525,[1]Presupuesto!$B$11:$C$565,2,0)</f>
        <v>#N/A</v>
      </c>
      <c r="J525" s="98" t="str">
        <f t="shared" si="29"/>
        <v>Gestión Tecnologías de Información y Comunicación</v>
      </c>
      <c r="K525" s="98" t="s">
        <v>411</v>
      </c>
      <c r="L525" s="437"/>
      <c r="M525" s="437"/>
      <c r="N525" s="437"/>
    </row>
    <row r="526" spans="3:14">
      <c r="C526" s="143"/>
      <c r="D526" s="151"/>
      <c r="E526" s="118"/>
      <c r="F526" s="97">
        <f t="shared" si="28"/>
        <v>0</v>
      </c>
      <c r="G526" s="161"/>
      <c r="H526" s="144"/>
      <c r="I526" s="130" t="e">
        <f>VLOOKUP(H526,[1]Presupuesto!$B$11:$C$565,2,0)</f>
        <v>#N/A</v>
      </c>
      <c r="J526" s="98" t="str">
        <f t="shared" si="29"/>
        <v>Gestión Tecnologías de Información y Comunicación</v>
      </c>
      <c r="K526" s="98" t="s">
        <v>411</v>
      </c>
      <c r="L526" s="437"/>
      <c r="M526" s="437"/>
      <c r="N526" s="437"/>
    </row>
    <row r="527" spans="3:14">
      <c r="C527" s="143"/>
      <c r="D527" s="151"/>
      <c r="E527" s="118"/>
      <c r="F527" s="97">
        <f t="shared" si="28"/>
        <v>0</v>
      </c>
      <c r="G527" s="161"/>
      <c r="H527" s="144"/>
      <c r="I527" s="130" t="e">
        <f>VLOOKUP(H527,[1]Presupuesto!$B$11:$C$565,2,0)</f>
        <v>#N/A</v>
      </c>
      <c r="J527" s="98" t="str">
        <f t="shared" si="29"/>
        <v>Gestión Tecnologías de Información y Comunicación</v>
      </c>
      <c r="K527" s="98" t="s">
        <v>411</v>
      </c>
      <c r="L527" s="437"/>
      <c r="M527" s="437"/>
      <c r="N527" s="437"/>
    </row>
    <row r="528" spans="3:14">
      <c r="C528" s="143"/>
      <c r="D528" s="151"/>
      <c r="E528" s="118"/>
      <c r="F528" s="97">
        <f t="shared" si="28"/>
        <v>0</v>
      </c>
      <c r="G528" s="161"/>
      <c r="H528" s="144"/>
      <c r="I528" s="130" t="e">
        <f>VLOOKUP(H528,[1]Presupuesto!$B$11:$C$565,2,0)</f>
        <v>#N/A</v>
      </c>
      <c r="J528" s="98" t="str">
        <f t="shared" si="29"/>
        <v>Gestión Tecnologías de Información y Comunicación</v>
      </c>
      <c r="K528" s="98" t="s">
        <v>411</v>
      </c>
      <c r="L528" s="437"/>
      <c r="M528" s="437"/>
      <c r="N528" s="437"/>
    </row>
    <row r="529" spans="3:14">
      <c r="C529" s="143"/>
      <c r="D529" s="151"/>
      <c r="E529" s="118"/>
      <c r="F529" s="97">
        <f t="shared" si="28"/>
        <v>0</v>
      </c>
      <c r="G529" s="161"/>
      <c r="H529" s="144"/>
      <c r="I529" s="130" t="e">
        <f>VLOOKUP(H529,[1]Presupuesto!$B$11:$C$565,2,0)</f>
        <v>#N/A</v>
      </c>
      <c r="J529" s="98" t="str">
        <f t="shared" si="29"/>
        <v>Gestión Tecnologías de Información y Comunicación</v>
      </c>
      <c r="K529" s="98" t="s">
        <v>411</v>
      </c>
      <c r="L529" s="437"/>
      <c r="M529" s="437"/>
      <c r="N529" s="437"/>
    </row>
    <row r="530" spans="3:14">
      <c r="C530" s="143"/>
      <c r="D530" s="151"/>
      <c r="E530" s="118"/>
      <c r="F530" s="97">
        <f t="shared" si="28"/>
        <v>0</v>
      </c>
      <c r="G530" s="161"/>
      <c r="H530" s="144"/>
      <c r="I530" s="130" t="e">
        <f>VLOOKUP(H530,[1]Presupuesto!$B$11:$C$565,2,0)</f>
        <v>#N/A</v>
      </c>
      <c r="J530" s="98" t="str">
        <f t="shared" si="29"/>
        <v>Gestión Tecnologías de Información y Comunicación</v>
      </c>
      <c r="K530" s="98" t="s">
        <v>411</v>
      </c>
      <c r="L530" s="437"/>
      <c r="M530" s="437"/>
      <c r="N530" s="437"/>
    </row>
    <row r="531" spans="3:14">
      <c r="C531" s="143"/>
      <c r="D531" s="151"/>
      <c r="E531" s="118"/>
      <c r="F531" s="97">
        <f t="shared" si="28"/>
        <v>0</v>
      </c>
      <c r="G531" s="161"/>
      <c r="H531" s="144"/>
      <c r="I531" s="130" t="e">
        <f>VLOOKUP(H531,[1]Presupuesto!$B$11:$C$565,2,0)</f>
        <v>#N/A</v>
      </c>
      <c r="J531" s="98" t="str">
        <f t="shared" si="29"/>
        <v>Gestión Tecnologías de Información y Comunicación</v>
      </c>
      <c r="K531" s="98" t="s">
        <v>411</v>
      </c>
      <c r="L531" s="437"/>
      <c r="M531" s="437"/>
      <c r="N531" s="437"/>
    </row>
    <row r="532" spans="3:14">
      <c r="C532" s="143"/>
      <c r="D532" s="151"/>
      <c r="E532" s="118"/>
      <c r="F532" s="97">
        <f t="shared" si="28"/>
        <v>0</v>
      </c>
      <c r="G532" s="161"/>
      <c r="H532" s="144"/>
      <c r="I532" s="130" t="e">
        <f>VLOOKUP(H532,[1]Presupuesto!$B$11:$C$565,2,0)</f>
        <v>#N/A</v>
      </c>
      <c r="J532" s="98" t="str">
        <f t="shared" si="29"/>
        <v>Gestión Tecnologías de Información y Comunicación</v>
      </c>
      <c r="K532" s="98" t="s">
        <v>411</v>
      </c>
      <c r="L532" s="437"/>
      <c r="M532" s="437"/>
      <c r="N532" s="437"/>
    </row>
    <row r="533" spans="3:14">
      <c r="C533" s="143"/>
      <c r="D533" s="151"/>
      <c r="E533" s="118"/>
      <c r="F533" s="97">
        <f t="shared" si="28"/>
        <v>0</v>
      </c>
      <c r="G533" s="161"/>
      <c r="H533" s="144"/>
      <c r="I533" s="130" t="e">
        <f>VLOOKUP(H533,[1]Presupuesto!$B$11:$C$565,2,0)</f>
        <v>#N/A</v>
      </c>
      <c r="J533" s="98" t="str">
        <f t="shared" si="29"/>
        <v>Gestión Tecnologías de Información y Comunicación</v>
      </c>
      <c r="K533" s="98" t="s">
        <v>411</v>
      </c>
      <c r="L533" s="437"/>
      <c r="M533" s="437"/>
      <c r="N533" s="437"/>
    </row>
    <row r="534" spans="3:14">
      <c r="C534" s="145"/>
      <c r="D534" s="151"/>
      <c r="E534" s="118"/>
      <c r="F534" s="97">
        <f t="shared" si="28"/>
        <v>0</v>
      </c>
      <c r="G534" s="161"/>
      <c r="H534" s="146"/>
      <c r="I534" s="130" t="e">
        <f>VLOOKUP(H534,[1]Presupuesto!$B$11:$C$565,2,0)</f>
        <v>#N/A</v>
      </c>
      <c r="J534" s="98" t="str">
        <f t="shared" si="29"/>
        <v>Gestión Tecnologías de Información y Comunicación</v>
      </c>
      <c r="K534" s="98" t="s">
        <v>402</v>
      </c>
      <c r="L534" s="437"/>
      <c r="M534" s="437"/>
      <c r="N534" s="437"/>
    </row>
    <row r="535" spans="3:14">
      <c r="C535" s="145"/>
      <c r="D535" s="151"/>
      <c r="E535" s="118"/>
      <c r="F535" s="97">
        <f t="shared" si="28"/>
        <v>0</v>
      </c>
      <c r="G535" s="161"/>
      <c r="H535" s="146"/>
      <c r="I535" s="130" t="e">
        <f>VLOOKUP(H535,[1]Presupuesto!$B$11:$C$565,2,0)</f>
        <v>#N/A</v>
      </c>
      <c r="J535" s="98" t="str">
        <f t="shared" si="29"/>
        <v>Gestión Tecnologías de Información y Comunicación</v>
      </c>
      <c r="K535" s="98" t="s">
        <v>411</v>
      </c>
      <c r="L535" s="437"/>
      <c r="M535" s="437"/>
      <c r="N535" s="437"/>
    </row>
    <row r="536" spans="3:14">
      <c r="C536" s="145"/>
      <c r="D536" s="151"/>
      <c r="E536" s="118"/>
      <c r="F536" s="97">
        <f t="shared" si="28"/>
        <v>0</v>
      </c>
      <c r="G536" s="161"/>
      <c r="H536" s="146"/>
      <c r="I536" s="130" t="e">
        <f>VLOOKUP(H536,[1]Presupuesto!$B$11:$C$565,2,0)</f>
        <v>#N/A</v>
      </c>
      <c r="J536" s="98" t="str">
        <f t="shared" si="29"/>
        <v>Gestión Tecnologías de Información y Comunicación</v>
      </c>
      <c r="K536" s="98" t="s">
        <v>411</v>
      </c>
      <c r="L536" s="437"/>
      <c r="M536" s="437"/>
      <c r="N536" s="437"/>
    </row>
    <row r="537" spans="3:14">
      <c r="C537" s="145"/>
      <c r="D537" s="151"/>
      <c r="E537" s="118"/>
      <c r="F537" s="97">
        <f t="shared" si="28"/>
        <v>0</v>
      </c>
      <c r="G537" s="161"/>
      <c r="H537" s="146"/>
      <c r="I537" s="130" t="e">
        <f>VLOOKUP(H537,[1]Presupuesto!$B$11:$C$565,2,0)</f>
        <v>#N/A</v>
      </c>
      <c r="J537" s="98" t="str">
        <f t="shared" si="29"/>
        <v>Gestión Tecnologías de Información y Comunicación</v>
      </c>
      <c r="K537" s="98" t="s">
        <v>411</v>
      </c>
      <c r="L537" s="437"/>
      <c r="M537" s="437"/>
      <c r="N537" s="437"/>
    </row>
    <row r="538" spans="3:14" ht="15.75" thickBot="1">
      <c r="C538" s="147"/>
      <c r="D538" s="159"/>
      <c r="E538" s="103"/>
      <c r="F538" s="105">
        <f t="shared" si="28"/>
        <v>0</v>
      </c>
      <c r="G538" s="162"/>
      <c r="H538" s="148"/>
      <c r="I538" s="132" t="e">
        <f>VLOOKUP(H538,[1]Presupuesto!$B$11:$C$565,2,0)</f>
        <v>#N/A</v>
      </c>
      <c r="J538" s="106" t="str">
        <f t="shared" si="29"/>
        <v>Gestión Tecnologías de Información y Comunicación</v>
      </c>
      <c r="K538" s="124" t="s">
        <v>393</v>
      </c>
      <c r="L538" s="437"/>
      <c r="M538" s="437"/>
      <c r="N538" s="437"/>
    </row>
    <row r="539" spans="3:14">
      <c r="C539" s="437"/>
      <c r="D539" s="437"/>
      <c r="E539" s="437"/>
      <c r="F539" s="437"/>
      <c r="G539" s="424"/>
      <c r="H539" s="437"/>
      <c r="I539" s="437"/>
      <c r="J539" s="437"/>
      <c r="K539" s="437"/>
      <c r="L539" s="437"/>
      <c r="M539" s="437"/>
      <c r="N539" s="437"/>
    </row>
    <row r="540" spans="3:14" ht="15.75" thickBot="1">
      <c r="C540" s="437"/>
      <c r="D540" s="437"/>
      <c r="E540" s="437"/>
      <c r="F540" s="437"/>
      <c r="G540" s="424"/>
      <c r="H540" s="437"/>
      <c r="I540" s="437"/>
      <c r="J540" s="437"/>
      <c r="K540" s="437"/>
      <c r="L540" s="437"/>
      <c r="M540" s="437"/>
      <c r="N540" s="437"/>
    </row>
    <row r="541" spans="3:14" ht="15.75" thickBot="1">
      <c r="C541" s="157" t="s">
        <v>53</v>
      </c>
      <c r="D541" s="349">
        <f>SUM(F548:F582)</f>
        <v>2400000</v>
      </c>
      <c r="E541" s="437"/>
      <c r="F541" s="70"/>
      <c r="G541" s="79"/>
      <c r="H541" s="70"/>
      <c r="I541" s="70"/>
      <c r="J541" s="437"/>
      <c r="K541" s="437"/>
      <c r="L541" s="437"/>
      <c r="M541" s="437"/>
      <c r="N541" s="437"/>
    </row>
    <row r="542" spans="3:14">
      <c r="C542" s="70"/>
      <c r="D542" s="31"/>
      <c r="E542" s="93"/>
      <c r="F542" s="93"/>
      <c r="G542" s="93"/>
      <c r="H542" s="76"/>
      <c r="I542" s="76"/>
      <c r="J542" s="76"/>
      <c r="K542" s="112"/>
      <c r="L542" s="437"/>
      <c r="M542" s="437"/>
      <c r="N542" s="437"/>
    </row>
    <row r="543" spans="3:14">
      <c r="C543" s="70"/>
      <c r="D543" s="31"/>
      <c r="E543" s="93"/>
      <c r="F543" s="93"/>
      <c r="G543" s="93"/>
      <c r="H543" s="76"/>
      <c r="I543" s="76"/>
      <c r="J543" s="76"/>
      <c r="K543" s="112"/>
      <c r="L543" s="437"/>
      <c r="M543" s="437"/>
      <c r="N543" s="437"/>
    </row>
    <row r="544" spans="3:14" ht="15.75">
      <c r="C544" s="202" t="s">
        <v>391</v>
      </c>
      <c r="D544" s="345" t="s">
        <v>2528</v>
      </c>
      <c r="E544" s="93"/>
      <c r="F544" s="93"/>
      <c r="G544" s="93"/>
      <c r="H544" s="76"/>
      <c r="I544" s="76"/>
      <c r="J544" s="76"/>
      <c r="K544" s="112"/>
      <c r="L544" s="437"/>
      <c r="M544" s="437"/>
      <c r="N544" s="437"/>
    </row>
    <row r="545" spans="3:14" ht="18.75">
      <c r="C545" s="209" t="str">
        <f>IFERROR(VLOOKUP(D544,'[1]1. Desarrollo e Innov. Curricu.'!$E:$F,2,FALSE),IFERROR(VLOOKUP(D544,'[1]2. Investigación Científica'!$E:$F,2,FALSE),IFERROR(VLOOKUP(D544,'[1]3. Vinculación Univ. Sociedad'!$E:$F,2,FALSE),IFERROR(VLOOKUP(D544,'[1]4. Docencia y Profesorado Univ.'!$E:$F,2,FALSE),IFERROR(VLOOKUP(D544,'[1]5. Estudiantes y Graduados'!$E:$F,2,FALSE),IFERROR(VLOOKUP(D544,'[1]11. Gestion Administrativa'!$E:$F,2,FALSE),IFERROR(VLOOKUP(D544,'[1]13. Gestión Académica'!$E:$F,2,FALSE),IFERROR(VLOOKUP(D544,'[1]8. Asegura. de la Calid. y M'!$E:$F,2,FALSE),IFERROR(VLOOKUP(D544,'[1]6. Gestión del Conocimiento'!$E:$F,2,FALSE),IFERROR(VLOOKUP(D544,'[1]15. Gobernabilidad y Proceso...'!$E:$F,2,FALSE),IFERROR(VLOOKUP(D544,'[1]12. Gestión del Talento Humano'!$E:$F,2,FALSE),IFERROR(VLOOKUP(D544,'[1]14. Internacional... de la E.S.'!$E:$F,2,FALSE),IFERROR(VLOOKUP(D544,'[1]10. Posgrado'!$E:$F,2,FALSE),IFERROR(VLOOKUP(D544,'[1]17. Gestión TIC'!$E:$F,2,FALSE),IFERROR(VLOOKUP(D544,'[1]16. Desa. del Sistema Educ.Sup.'!$E:$F,2,FALSE),IFERROR(VLOOKUP(D544,'[1]9. Cultura de Inno. Insti...'!$E:$F,2,FALSE),VLOOKUP(D544,'[1]7. Lo Esencial de la Reforma U.'!$E:$F,2,0)))))))))))))))))</f>
        <v>Ejecución de un Plan de Renovación y Adquisición de Software Licenciado y Certificado.</v>
      </c>
      <c r="D545" s="31"/>
      <c r="E545" s="93"/>
      <c r="F545" s="93"/>
      <c r="G545" s="93"/>
      <c r="H545" s="76"/>
      <c r="I545" s="76"/>
      <c r="J545" s="76"/>
      <c r="K545" s="112"/>
      <c r="L545" s="437"/>
      <c r="M545" s="437"/>
      <c r="N545" s="437"/>
    </row>
    <row r="546" spans="3:14" ht="15.75" thickBot="1">
      <c r="C546" s="437"/>
      <c r="D546" s="437"/>
      <c r="E546" s="437"/>
      <c r="F546" s="93"/>
      <c r="G546" s="76"/>
      <c r="H546" s="76"/>
      <c r="I546" s="76"/>
      <c r="J546" s="437"/>
      <c r="K546" s="437"/>
      <c r="L546" s="437"/>
      <c r="M546" s="437"/>
      <c r="N546" s="437"/>
    </row>
    <row r="547" spans="3:14" ht="30.75" thickBot="1">
      <c r="C547" s="129" t="s">
        <v>44</v>
      </c>
      <c r="D547" s="129" t="s">
        <v>55</v>
      </c>
      <c r="E547" s="136" t="s">
        <v>57</v>
      </c>
      <c r="F547" s="135" t="s">
        <v>27</v>
      </c>
      <c r="G547" s="133" t="s">
        <v>130</v>
      </c>
      <c r="H547" s="136" t="s">
        <v>46</v>
      </c>
      <c r="I547" s="133" t="s">
        <v>131</v>
      </c>
      <c r="J547" s="133" t="s">
        <v>409</v>
      </c>
      <c r="K547" s="133" t="s">
        <v>410</v>
      </c>
      <c r="L547" s="437"/>
      <c r="M547" s="437"/>
      <c r="N547" s="437"/>
    </row>
    <row r="548" spans="3:14">
      <c r="C548" s="219" t="s">
        <v>431</v>
      </c>
      <c r="D548" s="220"/>
      <c r="E548" s="218">
        <f>HLOOKUP(C548,$AH$2:$BU$3,2,0)</f>
        <v>1750</v>
      </c>
      <c r="F548" s="707">
        <f t="shared" ref="F548:F582" si="30">D548*E548</f>
        <v>0</v>
      </c>
      <c r="G548" s="161"/>
      <c r="H548" s="142" t="s">
        <v>306</v>
      </c>
      <c r="I548" s="130" t="str">
        <f>VLOOKUP(H548,[1]Presupuesto!$B$11:$C$565,2,0)</f>
        <v>VIATICOS NACIONALES Y OTROS GASTOS DE VIAJE PROYECTO FORTALECIMIENTO ORG. ESTUDI (26200-72)</v>
      </c>
      <c r="J548" s="217" t="s">
        <v>1513</v>
      </c>
      <c r="K548" s="98" t="s">
        <v>393</v>
      </c>
      <c r="L548" s="437"/>
      <c r="M548" s="437"/>
      <c r="N548" s="437"/>
    </row>
    <row r="549" spans="3:14" ht="30">
      <c r="C549" s="693" t="s">
        <v>2344</v>
      </c>
      <c r="D549" s="158">
        <v>1</v>
      </c>
      <c r="E549" s="123">
        <v>2400000</v>
      </c>
      <c r="F549" s="695">
        <f t="shared" si="30"/>
        <v>2400000</v>
      </c>
      <c r="G549" s="161" t="s">
        <v>1683</v>
      </c>
      <c r="H549" s="142" t="s">
        <v>1045</v>
      </c>
      <c r="I549" s="130" t="str">
        <f>VLOOKUP(H549,[1]Presupuesto!$B$11:$C$565,2,0)</f>
        <v>APLICACIONES INFORMATICAS</v>
      </c>
      <c r="J549" s="98" t="str">
        <f>$J$548</f>
        <v>Gestión Tecnologías de Información y Comunicación</v>
      </c>
      <c r="K549" s="98" t="s">
        <v>393</v>
      </c>
      <c r="L549" s="437"/>
      <c r="M549" s="437"/>
      <c r="N549" s="437"/>
    </row>
    <row r="550" spans="3:14">
      <c r="C550" s="141"/>
      <c r="D550" s="158"/>
      <c r="E550" s="123"/>
      <c r="F550" s="97">
        <f t="shared" si="30"/>
        <v>0</v>
      </c>
      <c r="G550" s="161"/>
      <c r="H550" s="142"/>
      <c r="I550" s="130" t="e">
        <f>VLOOKUP(H550,[1]Presupuesto!$B$11:$C$565,2,0)</f>
        <v>#N/A</v>
      </c>
      <c r="J550" s="98" t="str">
        <f t="shared" ref="J550:J582" si="31">$J$548</f>
        <v>Gestión Tecnologías de Información y Comunicación</v>
      </c>
      <c r="K550" s="98" t="s">
        <v>411</v>
      </c>
      <c r="L550" s="437"/>
      <c r="M550" s="437"/>
      <c r="N550" s="437"/>
    </row>
    <row r="551" spans="3:14">
      <c r="C551" s="141"/>
      <c r="D551" s="158"/>
      <c r="E551" s="123"/>
      <c r="F551" s="97">
        <f t="shared" si="30"/>
        <v>0</v>
      </c>
      <c r="G551" s="161"/>
      <c r="H551" s="142"/>
      <c r="I551" s="130" t="e">
        <f>VLOOKUP(H551,[1]Presupuesto!$B$11:$C$565,2,0)</f>
        <v>#N/A</v>
      </c>
      <c r="J551" s="98" t="str">
        <f t="shared" si="31"/>
        <v>Gestión Tecnologías de Información y Comunicación</v>
      </c>
      <c r="K551" s="98" t="s">
        <v>411</v>
      </c>
      <c r="L551" s="437"/>
      <c r="M551" s="437"/>
      <c r="N551" s="437"/>
    </row>
    <row r="552" spans="3:14">
      <c r="C552" s="141"/>
      <c r="D552" s="158"/>
      <c r="E552" s="123"/>
      <c r="F552" s="97">
        <f t="shared" si="30"/>
        <v>0</v>
      </c>
      <c r="G552" s="161"/>
      <c r="H552" s="142"/>
      <c r="I552" s="130" t="e">
        <f>VLOOKUP(H552,[1]Presupuesto!$B$11:$C$565,2,0)</f>
        <v>#N/A</v>
      </c>
      <c r="J552" s="98" t="str">
        <f t="shared" si="31"/>
        <v>Gestión Tecnologías de Información y Comunicación</v>
      </c>
      <c r="K552" s="98" t="s">
        <v>411</v>
      </c>
      <c r="L552" s="437"/>
      <c r="M552" s="437"/>
      <c r="N552" s="437"/>
    </row>
    <row r="553" spans="3:14">
      <c r="C553" s="141"/>
      <c r="D553" s="158"/>
      <c r="E553" s="123"/>
      <c r="F553" s="97">
        <f t="shared" si="30"/>
        <v>0</v>
      </c>
      <c r="G553" s="161"/>
      <c r="H553" s="142"/>
      <c r="I553" s="130" t="e">
        <f>VLOOKUP(H553,[1]Presupuesto!$B$11:$C$565,2,0)</f>
        <v>#N/A</v>
      </c>
      <c r="J553" s="98" t="str">
        <f t="shared" si="31"/>
        <v>Gestión Tecnologías de Información y Comunicación</v>
      </c>
      <c r="K553" s="98" t="s">
        <v>400</v>
      </c>
      <c r="L553" s="437"/>
      <c r="M553" s="437"/>
      <c r="N553" s="437"/>
    </row>
    <row r="554" spans="3:14">
      <c r="C554" s="141"/>
      <c r="D554" s="158"/>
      <c r="E554" s="123"/>
      <c r="F554" s="97">
        <f t="shared" si="30"/>
        <v>0</v>
      </c>
      <c r="G554" s="161"/>
      <c r="H554" s="142"/>
      <c r="I554" s="130" t="e">
        <f>VLOOKUP(H554,[1]Presupuesto!$B$11:$C$565,2,0)</f>
        <v>#N/A</v>
      </c>
      <c r="J554" s="98" t="str">
        <f t="shared" si="31"/>
        <v>Gestión Tecnologías de Información y Comunicación</v>
      </c>
      <c r="K554" s="98" t="s">
        <v>411</v>
      </c>
      <c r="L554" s="437"/>
      <c r="M554" s="437"/>
      <c r="N554" s="437"/>
    </row>
    <row r="555" spans="3:14">
      <c r="C555" s="141"/>
      <c r="D555" s="158"/>
      <c r="E555" s="123"/>
      <c r="F555" s="97">
        <f t="shared" si="30"/>
        <v>0</v>
      </c>
      <c r="G555" s="161"/>
      <c r="H555" s="142"/>
      <c r="I555" s="130" t="e">
        <f>VLOOKUP(H555,[1]Presupuesto!$B$11:$C$565,2,0)</f>
        <v>#N/A</v>
      </c>
      <c r="J555" s="98" t="str">
        <f t="shared" si="31"/>
        <v>Gestión Tecnologías de Información y Comunicación</v>
      </c>
      <c r="K555" s="98" t="s">
        <v>411</v>
      </c>
      <c r="L555" s="437"/>
      <c r="M555" s="437"/>
      <c r="N555" s="437"/>
    </row>
    <row r="556" spans="3:14">
      <c r="C556" s="141"/>
      <c r="D556" s="158"/>
      <c r="E556" s="123"/>
      <c r="F556" s="97">
        <f t="shared" si="30"/>
        <v>0</v>
      </c>
      <c r="G556" s="161"/>
      <c r="H556" s="142"/>
      <c r="I556" s="130" t="e">
        <f>VLOOKUP(H556,[1]Presupuesto!$B$11:$C$565,2,0)</f>
        <v>#N/A</v>
      </c>
      <c r="J556" s="98" t="str">
        <f t="shared" si="31"/>
        <v>Gestión Tecnologías de Información y Comunicación</v>
      </c>
      <c r="K556" s="98" t="s">
        <v>411</v>
      </c>
      <c r="L556" s="437"/>
      <c r="M556" s="437"/>
      <c r="N556" s="437"/>
    </row>
    <row r="557" spans="3:14">
      <c r="C557" s="141"/>
      <c r="D557" s="158"/>
      <c r="E557" s="123"/>
      <c r="F557" s="97">
        <f t="shared" si="30"/>
        <v>0</v>
      </c>
      <c r="G557" s="161"/>
      <c r="H557" s="142"/>
      <c r="I557" s="130" t="e">
        <f>VLOOKUP(H557,[1]Presupuesto!$B$11:$C$565,2,0)</f>
        <v>#N/A</v>
      </c>
      <c r="J557" s="98" t="str">
        <f t="shared" si="31"/>
        <v>Gestión Tecnologías de Información y Comunicación</v>
      </c>
      <c r="K557" s="98" t="s">
        <v>411</v>
      </c>
      <c r="L557" s="437"/>
      <c r="M557" s="437"/>
      <c r="N557" s="437"/>
    </row>
    <row r="558" spans="3:14">
      <c r="C558" s="141"/>
      <c r="D558" s="158"/>
      <c r="E558" s="123"/>
      <c r="F558" s="97">
        <f t="shared" si="30"/>
        <v>0</v>
      </c>
      <c r="G558" s="161"/>
      <c r="H558" s="142"/>
      <c r="I558" s="130" t="e">
        <f>VLOOKUP(H558,[1]Presupuesto!$B$11:$C$565,2,0)</f>
        <v>#N/A</v>
      </c>
      <c r="J558" s="98" t="str">
        <f t="shared" si="31"/>
        <v>Gestión Tecnologías de Información y Comunicación</v>
      </c>
      <c r="K558" s="98" t="s">
        <v>411</v>
      </c>
      <c r="L558" s="437"/>
      <c r="M558" s="437"/>
      <c r="N558" s="437"/>
    </row>
    <row r="559" spans="3:14">
      <c r="C559" s="141"/>
      <c r="D559" s="158"/>
      <c r="E559" s="123"/>
      <c r="F559" s="97">
        <f t="shared" si="30"/>
        <v>0</v>
      </c>
      <c r="G559" s="161"/>
      <c r="H559" s="142"/>
      <c r="I559" s="130" t="e">
        <f>VLOOKUP(H559,[1]Presupuesto!$B$11:$C$565,2,0)</f>
        <v>#N/A</v>
      </c>
      <c r="J559" s="98" t="str">
        <f t="shared" si="31"/>
        <v>Gestión Tecnologías de Información y Comunicación</v>
      </c>
      <c r="K559" s="98" t="s">
        <v>411</v>
      </c>
      <c r="L559" s="437"/>
      <c r="M559" s="437"/>
      <c r="N559" s="437"/>
    </row>
    <row r="560" spans="3:14">
      <c r="C560" s="141"/>
      <c r="D560" s="158"/>
      <c r="E560" s="123"/>
      <c r="F560" s="97">
        <f t="shared" si="30"/>
        <v>0</v>
      </c>
      <c r="G560" s="161"/>
      <c r="H560" s="142"/>
      <c r="I560" s="130" t="e">
        <f>VLOOKUP(H560,[1]Presupuesto!$B$11:$C$565,2,0)</f>
        <v>#N/A</v>
      </c>
      <c r="J560" s="98" t="str">
        <f t="shared" si="31"/>
        <v>Gestión Tecnologías de Información y Comunicación</v>
      </c>
      <c r="K560" s="98" t="s">
        <v>411</v>
      </c>
      <c r="L560" s="437"/>
      <c r="M560" s="437"/>
      <c r="N560" s="437"/>
    </row>
    <row r="561" spans="3:14">
      <c r="C561" s="141"/>
      <c r="D561" s="158"/>
      <c r="E561" s="123"/>
      <c r="F561" s="97">
        <f t="shared" si="30"/>
        <v>0</v>
      </c>
      <c r="G561" s="161"/>
      <c r="H561" s="142"/>
      <c r="I561" s="130" t="e">
        <f>VLOOKUP(H561,[1]Presupuesto!$B$11:$C$565,2,0)</f>
        <v>#N/A</v>
      </c>
      <c r="J561" s="98" t="str">
        <f t="shared" si="31"/>
        <v>Gestión Tecnologías de Información y Comunicación</v>
      </c>
      <c r="K561" s="98" t="s">
        <v>411</v>
      </c>
      <c r="L561" s="437"/>
      <c r="M561" s="437"/>
      <c r="N561" s="437"/>
    </row>
    <row r="562" spans="3:14">
      <c r="C562" s="141"/>
      <c r="D562" s="158"/>
      <c r="E562" s="123"/>
      <c r="F562" s="97">
        <f t="shared" si="30"/>
        <v>0</v>
      </c>
      <c r="G562" s="161"/>
      <c r="H562" s="142"/>
      <c r="I562" s="130" t="e">
        <f>VLOOKUP(H562,[1]Presupuesto!$B$11:$C$565,2,0)</f>
        <v>#N/A</v>
      </c>
      <c r="J562" s="98" t="str">
        <f t="shared" si="31"/>
        <v>Gestión Tecnologías de Información y Comunicación</v>
      </c>
      <c r="K562" s="98" t="s">
        <v>411</v>
      </c>
      <c r="L562" s="437"/>
      <c r="M562" s="437"/>
      <c r="N562" s="437"/>
    </row>
    <row r="563" spans="3:14">
      <c r="C563" s="141"/>
      <c r="D563" s="158"/>
      <c r="E563" s="123"/>
      <c r="F563" s="97">
        <f t="shared" si="30"/>
        <v>0</v>
      </c>
      <c r="G563" s="161"/>
      <c r="H563" s="142"/>
      <c r="I563" s="130" t="e">
        <f>VLOOKUP(H563,[1]Presupuesto!$B$11:$C$565,2,0)</f>
        <v>#N/A</v>
      </c>
      <c r="J563" s="98" t="str">
        <f t="shared" si="31"/>
        <v>Gestión Tecnologías de Información y Comunicación</v>
      </c>
      <c r="K563" s="98" t="s">
        <v>411</v>
      </c>
      <c r="L563" s="437"/>
      <c r="M563" s="437"/>
      <c r="N563" s="437"/>
    </row>
    <row r="564" spans="3:14">
      <c r="C564" s="141"/>
      <c r="D564" s="158"/>
      <c r="E564" s="123"/>
      <c r="F564" s="97">
        <f t="shared" si="30"/>
        <v>0</v>
      </c>
      <c r="G564" s="161"/>
      <c r="H564" s="142"/>
      <c r="I564" s="130" t="e">
        <f>VLOOKUP(H564,[1]Presupuesto!$B$11:$C$565,2,0)</f>
        <v>#N/A</v>
      </c>
      <c r="J564" s="98" t="str">
        <f t="shared" si="31"/>
        <v>Gestión Tecnologías de Información y Comunicación</v>
      </c>
      <c r="K564" s="98" t="s">
        <v>411</v>
      </c>
      <c r="L564" s="437"/>
      <c r="M564" s="437"/>
      <c r="N564" s="437"/>
    </row>
    <row r="565" spans="3:14">
      <c r="C565" s="141"/>
      <c r="D565" s="158"/>
      <c r="E565" s="123"/>
      <c r="F565" s="97">
        <f t="shared" si="30"/>
        <v>0</v>
      </c>
      <c r="G565" s="161"/>
      <c r="H565" s="142"/>
      <c r="I565" s="130" t="e">
        <f>VLOOKUP(H565,[1]Presupuesto!$B$11:$C$565,2,0)</f>
        <v>#N/A</v>
      </c>
      <c r="J565" s="98" t="str">
        <f t="shared" si="31"/>
        <v>Gestión Tecnologías de Información y Comunicación</v>
      </c>
      <c r="K565" s="98" t="s">
        <v>411</v>
      </c>
      <c r="L565" s="437"/>
      <c r="M565" s="437"/>
      <c r="N565" s="437"/>
    </row>
    <row r="566" spans="3:14">
      <c r="C566" s="141"/>
      <c r="D566" s="158"/>
      <c r="E566" s="123"/>
      <c r="F566" s="97">
        <f t="shared" si="30"/>
        <v>0</v>
      </c>
      <c r="G566" s="161"/>
      <c r="H566" s="142"/>
      <c r="I566" s="130" t="e">
        <f>VLOOKUP(H566,[1]Presupuesto!$B$11:$C$565,2,0)</f>
        <v>#N/A</v>
      </c>
      <c r="J566" s="98" t="str">
        <f t="shared" si="31"/>
        <v>Gestión Tecnologías de Información y Comunicación</v>
      </c>
      <c r="K566" s="98" t="s">
        <v>411</v>
      </c>
      <c r="L566" s="437"/>
      <c r="M566" s="437"/>
      <c r="N566" s="437"/>
    </row>
    <row r="567" spans="3:14">
      <c r="C567" s="141"/>
      <c r="D567" s="158"/>
      <c r="E567" s="123"/>
      <c r="F567" s="97">
        <f t="shared" si="30"/>
        <v>0</v>
      </c>
      <c r="G567" s="161"/>
      <c r="H567" s="142"/>
      <c r="I567" s="130" t="e">
        <f>VLOOKUP(H567,[1]Presupuesto!$B$11:$C$565,2,0)</f>
        <v>#N/A</v>
      </c>
      <c r="J567" s="98" t="str">
        <f t="shared" si="31"/>
        <v>Gestión Tecnologías de Información y Comunicación</v>
      </c>
      <c r="K567" s="98" t="s">
        <v>411</v>
      </c>
      <c r="L567" s="437"/>
      <c r="M567" s="437"/>
      <c r="N567" s="437"/>
    </row>
    <row r="568" spans="3:14">
      <c r="C568" s="141"/>
      <c r="D568" s="158"/>
      <c r="E568" s="123"/>
      <c r="F568" s="97">
        <f t="shared" si="30"/>
        <v>0</v>
      </c>
      <c r="G568" s="161"/>
      <c r="H568" s="142"/>
      <c r="I568" s="130" t="e">
        <f>VLOOKUP(H568,[1]Presupuesto!$B$11:$C$565,2,0)</f>
        <v>#N/A</v>
      </c>
      <c r="J568" s="98" t="str">
        <f t="shared" si="31"/>
        <v>Gestión Tecnologías de Información y Comunicación</v>
      </c>
      <c r="K568" s="98" t="s">
        <v>411</v>
      </c>
      <c r="L568" s="437"/>
      <c r="M568" s="437"/>
      <c r="N568" s="437"/>
    </row>
    <row r="569" spans="3:14">
      <c r="C569" s="141"/>
      <c r="D569" s="158"/>
      <c r="E569" s="123"/>
      <c r="F569" s="97">
        <f t="shared" si="30"/>
        <v>0</v>
      </c>
      <c r="G569" s="161"/>
      <c r="H569" s="142"/>
      <c r="I569" s="130" t="e">
        <f>VLOOKUP(H569,[1]Presupuesto!$B$11:$C$565,2,0)</f>
        <v>#N/A</v>
      </c>
      <c r="J569" s="98" t="str">
        <f t="shared" si="31"/>
        <v>Gestión Tecnologías de Información y Comunicación</v>
      </c>
      <c r="K569" s="98" t="s">
        <v>411</v>
      </c>
      <c r="L569" s="437"/>
      <c r="M569" s="437"/>
      <c r="N569" s="437"/>
    </row>
    <row r="570" spans="3:14">
      <c r="C570" s="143"/>
      <c r="D570" s="151"/>
      <c r="E570" s="118"/>
      <c r="F570" s="97">
        <f t="shared" si="30"/>
        <v>0</v>
      </c>
      <c r="G570" s="161"/>
      <c r="H570" s="144"/>
      <c r="I570" s="130" t="e">
        <f>VLOOKUP(H570,[1]Presupuesto!$B$11:$C$565,2,0)</f>
        <v>#N/A</v>
      </c>
      <c r="J570" s="98" t="str">
        <f t="shared" si="31"/>
        <v>Gestión Tecnologías de Información y Comunicación</v>
      </c>
      <c r="K570" s="98" t="s">
        <v>411</v>
      </c>
      <c r="L570" s="437"/>
      <c r="M570" s="437"/>
      <c r="N570" s="437"/>
    </row>
    <row r="571" spans="3:14">
      <c r="C571" s="143"/>
      <c r="D571" s="151"/>
      <c r="E571" s="118"/>
      <c r="F571" s="97">
        <f t="shared" si="30"/>
        <v>0</v>
      </c>
      <c r="G571" s="161"/>
      <c r="H571" s="144"/>
      <c r="I571" s="130" t="e">
        <f>VLOOKUP(H571,[1]Presupuesto!$B$11:$C$565,2,0)</f>
        <v>#N/A</v>
      </c>
      <c r="J571" s="98" t="str">
        <f t="shared" si="31"/>
        <v>Gestión Tecnologías de Información y Comunicación</v>
      </c>
      <c r="K571" s="98" t="s">
        <v>411</v>
      </c>
      <c r="L571" s="437"/>
      <c r="M571" s="437"/>
      <c r="N571" s="437"/>
    </row>
    <row r="572" spans="3:14">
      <c r="C572" s="143"/>
      <c r="D572" s="151"/>
      <c r="E572" s="118"/>
      <c r="F572" s="97">
        <f t="shared" si="30"/>
        <v>0</v>
      </c>
      <c r="G572" s="161"/>
      <c r="H572" s="144"/>
      <c r="I572" s="130" t="e">
        <f>VLOOKUP(H572,[1]Presupuesto!$B$11:$C$565,2,0)</f>
        <v>#N/A</v>
      </c>
      <c r="J572" s="98" t="str">
        <f t="shared" si="31"/>
        <v>Gestión Tecnologías de Información y Comunicación</v>
      </c>
      <c r="K572" s="98" t="s">
        <v>411</v>
      </c>
      <c r="L572" s="437"/>
      <c r="M572" s="437"/>
      <c r="N572" s="437"/>
    </row>
    <row r="573" spans="3:14">
      <c r="C573" s="143"/>
      <c r="D573" s="151"/>
      <c r="E573" s="118"/>
      <c r="F573" s="97">
        <f t="shared" si="30"/>
        <v>0</v>
      </c>
      <c r="G573" s="161"/>
      <c r="H573" s="144"/>
      <c r="I573" s="130" t="e">
        <f>VLOOKUP(H573,[1]Presupuesto!$B$11:$C$565,2,0)</f>
        <v>#N/A</v>
      </c>
      <c r="J573" s="98" t="str">
        <f t="shared" si="31"/>
        <v>Gestión Tecnologías de Información y Comunicación</v>
      </c>
      <c r="K573" s="98" t="s">
        <v>411</v>
      </c>
      <c r="L573" s="437"/>
      <c r="M573" s="437"/>
      <c r="N573" s="437"/>
    </row>
    <row r="574" spans="3:14">
      <c r="C574" s="143"/>
      <c r="D574" s="151"/>
      <c r="E574" s="118"/>
      <c r="F574" s="97">
        <f t="shared" si="30"/>
        <v>0</v>
      </c>
      <c r="G574" s="161"/>
      <c r="H574" s="144"/>
      <c r="I574" s="130" t="e">
        <f>VLOOKUP(H574,[1]Presupuesto!$B$11:$C$565,2,0)</f>
        <v>#N/A</v>
      </c>
      <c r="J574" s="98" t="str">
        <f t="shared" si="31"/>
        <v>Gestión Tecnologías de Información y Comunicación</v>
      </c>
      <c r="K574" s="98" t="s">
        <v>411</v>
      </c>
      <c r="L574" s="437"/>
      <c r="M574" s="437"/>
      <c r="N574" s="437"/>
    </row>
    <row r="575" spans="3:14">
      <c r="C575" s="143"/>
      <c r="D575" s="151"/>
      <c r="E575" s="118"/>
      <c r="F575" s="97">
        <f t="shared" si="30"/>
        <v>0</v>
      </c>
      <c r="G575" s="161"/>
      <c r="H575" s="144"/>
      <c r="I575" s="130" t="e">
        <f>VLOOKUP(H575,[1]Presupuesto!$B$11:$C$565,2,0)</f>
        <v>#N/A</v>
      </c>
      <c r="J575" s="98" t="str">
        <f t="shared" si="31"/>
        <v>Gestión Tecnologías de Información y Comunicación</v>
      </c>
      <c r="K575" s="98" t="s">
        <v>411</v>
      </c>
      <c r="L575" s="437"/>
      <c r="M575" s="437"/>
      <c r="N575" s="437"/>
    </row>
    <row r="576" spans="3:14">
      <c r="C576" s="143"/>
      <c r="D576" s="151"/>
      <c r="E576" s="118"/>
      <c r="F576" s="97">
        <f t="shared" si="30"/>
        <v>0</v>
      </c>
      <c r="G576" s="161"/>
      <c r="H576" s="144"/>
      <c r="I576" s="130" t="e">
        <f>VLOOKUP(H576,[1]Presupuesto!$B$11:$C$565,2,0)</f>
        <v>#N/A</v>
      </c>
      <c r="J576" s="98" t="str">
        <f t="shared" si="31"/>
        <v>Gestión Tecnologías de Información y Comunicación</v>
      </c>
      <c r="K576" s="98" t="s">
        <v>411</v>
      </c>
      <c r="L576" s="437"/>
      <c r="M576" s="437"/>
      <c r="N576" s="437"/>
    </row>
    <row r="577" spans="3:14">
      <c r="C577" s="143"/>
      <c r="D577" s="151"/>
      <c r="E577" s="118"/>
      <c r="F577" s="97">
        <f t="shared" si="30"/>
        <v>0</v>
      </c>
      <c r="G577" s="161"/>
      <c r="H577" s="144"/>
      <c r="I577" s="130" t="e">
        <f>VLOOKUP(H577,[1]Presupuesto!$B$11:$C$565,2,0)</f>
        <v>#N/A</v>
      </c>
      <c r="J577" s="98" t="str">
        <f t="shared" si="31"/>
        <v>Gestión Tecnologías de Información y Comunicación</v>
      </c>
      <c r="K577" s="98" t="s">
        <v>411</v>
      </c>
      <c r="L577" s="437"/>
      <c r="M577" s="437"/>
      <c r="N577" s="437"/>
    </row>
    <row r="578" spans="3:14">
      <c r="C578" s="145"/>
      <c r="D578" s="151"/>
      <c r="E578" s="118"/>
      <c r="F578" s="97">
        <f t="shared" si="30"/>
        <v>0</v>
      </c>
      <c r="G578" s="161"/>
      <c r="H578" s="146"/>
      <c r="I578" s="130" t="e">
        <f>VLOOKUP(H578,[1]Presupuesto!$B$11:$C$565,2,0)</f>
        <v>#N/A</v>
      </c>
      <c r="J578" s="98" t="str">
        <f t="shared" si="31"/>
        <v>Gestión Tecnologías de Información y Comunicación</v>
      </c>
      <c r="K578" s="98" t="s">
        <v>402</v>
      </c>
      <c r="L578" s="437"/>
      <c r="M578" s="437"/>
      <c r="N578" s="437"/>
    </row>
    <row r="579" spans="3:14">
      <c r="C579" s="145"/>
      <c r="D579" s="151"/>
      <c r="E579" s="118"/>
      <c r="F579" s="97">
        <f t="shared" si="30"/>
        <v>0</v>
      </c>
      <c r="G579" s="161"/>
      <c r="H579" s="146"/>
      <c r="I579" s="130" t="e">
        <f>VLOOKUP(H579,[1]Presupuesto!$B$11:$C$565,2,0)</f>
        <v>#N/A</v>
      </c>
      <c r="J579" s="98" t="str">
        <f t="shared" si="31"/>
        <v>Gestión Tecnologías de Información y Comunicación</v>
      </c>
      <c r="K579" s="98" t="s">
        <v>411</v>
      </c>
      <c r="L579" s="437"/>
      <c r="M579" s="437"/>
      <c r="N579" s="437"/>
    </row>
    <row r="580" spans="3:14">
      <c r="C580" s="145"/>
      <c r="D580" s="151"/>
      <c r="E580" s="118"/>
      <c r="F580" s="97">
        <f t="shared" si="30"/>
        <v>0</v>
      </c>
      <c r="G580" s="161"/>
      <c r="H580" s="146"/>
      <c r="I580" s="130" t="e">
        <f>VLOOKUP(H580,[1]Presupuesto!$B$11:$C$565,2,0)</f>
        <v>#N/A</v>
      </c>
      <c r="J580" s="98" t="str">
        <f t="shared" si="31"/>
        <v>Gestión Tecnologías de Información y Comunicación</v>
      </c>
      <c r="K580" s="98" t="s">
        <v>411</v>
      </c>
      <c r="L580" s="437"/>
      <c r="M580" s="437"/>
      <c r="N580" s="437"/>
    </row>
    <row r="581" spans="3:14">
      <c r="C581" s="145"/>
      <c r="D581" s="151"/>
      <c r="E581" s="118"/>
      <c r="F581" s="97">
        <f t="shared" si="30"/>
        <v>0</v>
      </c>
      <c r="G581" s="161"/>
      <c r="H581" s="146"/>
      <c r="I581" s="130" t="e">
        <f>VLOOKUP(H581,[1]Presupuesto!$B$11:$C$565,2,0)</f>
        <v>#N/A</v>
      </c>
      <c r="J581" s="98" t="str">
        <f t="shared" si="31"/>
        <v>Gestión Tecnologías de Información y Comunicación</v>
      </c>
      <c r="K581" s="98" t="s">
        <v>411</v>
      </c>
      <c r="L581" s="437"/>
      <c r="M581" s="437"/>
      <c r="N581" s="437"/>
    </row>
    <row r="582" spans="3:14" ht="15.75" thickBot="1">
      <c r="C582" s="147"/>
      <c r="D582" s="159"/>
      <c r="E582" s="103"/>
      <c r="F582" s="105">
        <f t="shared" si="30"/>
        <v>0</v>
      </c>
      <c r="G582" s="162"/>
      <c r="H582" s="148"/>
      <c r="I582" s="132" t="e">
        <f>VLOOKUP(H582,[1]Presupuesto!$B$11:$C$565,2,0)</f>
        <v>#N/A</v>
      </c>
      <c r="J582" s="106" t="str">
        <f t="shared" si="31"/>
        <v>Gestión Tecnologías de Información y Comunicación</v>
      </c>
      <c r="K582" s="124" t="s">
        <v>393</v>
      </c>
      <c r="L582" s="437"/>
      <c r="M582" s="437"/>
      <c r="N582" s="437"/>
    </row>
    <row r="583" spans="3:14">
      <c r="C583" s="437"/>
      <c r="D583" s="437"/>
      <c r="E583" s="437"/>
      <c r="F583" s="437"/>
      <c r="G583" s="424"/>
      <c r="H583" s="437"/>
      <c r="I583" s="437"/>
      <c r="J583" s="437"/>
      <c r="K583" s="437"/>
      <c r="L583" s="437"/>
      <c r="M583" s="437"/>
      <c r="N583" s="437"/>
    </row>
    <row r="584" spans="3:14">
      <c r="C584" s="437"/>
      <c r="D584" s="437"/>
      <c r="E584" s="437"/>
      <c r="F584" s="90"/>
      <c r="G584" s="89"/>
      <c r="H584" s="90"/>
      <c r="I584" s="90"/>
      <c r="J584" s="437"/>
      <c r="K584" s="437"/>
      <c r="L584" s="437"/>
      <c r="M584" s="437"/>
      <c r="N584" s="437"/>
    </row>
    <row r="585" spans="3:14">
      <c r="C585" s="437"/>
      <c r="D585" s="437"/>
      <c r="E585" s="437"/>
      <c r="F585" s="437"/>
      <c r="G585" s="424"/>
      <c r="H585" s="437"/>
      <c r="I585" s="437"/>
      <c r="J585" s="437"/>
      <c r="K585" s="437"/>
      <c r="L585" s="437"/>
      <c r="M585" s="437"/>
      <c r="N585" s="437"/>
    </row>
    <row r="586" spans="3:14">
      <c r="C586" s="437"/>
      <c r="D586" s="437"/>
      <c r="E586" s="437"/>
      <c r="F586" s="437"/>
      <c r="G586" s="424"/>
      <c r="H586" s="437"/>
      <c r="I586" s="437"/>
      <c r="J586" s="437"/>
      <c r="K586" s="437"/>
      <c r="L586" s="437"/>
      <c r="M586" s="437"/>
      <c r="N586" s="437"/>
    </row>
    <row r="587" spans="3:14">
      <c r="C587" s="437"/>
      <c r="D587" s="437"/>
      <c r="E587" s="437"/>
      <c r="F587" s="437"/>
      <c r="G587" s="424"/>
      <c r="H587" s="437"/>
      <c r="I587" s="437"/>
      <c r="J587" s="437"/>
      <c r="K587" s="437"/>
      <c r="L587" s="437"/>
      <c r="M587" s="437"/>
      <c r="N587" s="437"/>
    </row>
    <row r="588" spans="3:14" ht="15.75" thickBot="1">
      <c r="C588" s="437"/>
      <c r="D588" s="437"/>
      <c r="E588" s="437"/>
      <c r="F588" s="90"/>
      <c r="G588" s="89"/>
      <c r="H588" s="90"/>
      <c r="I588" s="90"/>
      <c r="J588" s="437"/>
      <c r="K588" s="437"/>
      <c r="L588" s="437"/>
      <c r="M588" s="437"/>
      <c r="N588" s="437"/>
    </row>
    <row r="589" spans="3:14" ht="15.75" thickBot="1">
      <c r="C589" s="157" t="s">
        <v>53</v>
      </c>
      <c r="D589" s="349">
        <f>SUM(F596:F630)</f>
        <v>589600</v>
      </c>
      <c r="E589" s="437"/>
      <c r="F589" s="70"/>
      <c r="G589" s="79"/>
      <c r="H589" s="70"/>
      <c r="I589" s="70"/>
      <c r="J589" s="437"/>
      <c r="K589" s="437"/>
      <c r="L589" s="437"/>
      <c r="M589" s="437"/>
      <c r="N589" s="437"/>
    </row>
    <row r="590" spans="3:14">
      <c r="C590" s="70"/>
      <c r="D590" s="31"/>
      <c r="E590" s="93"/>
      <c r="F590" s="93"/>
      <c r="G590" s="93"/>
      <c r="H590" s="76"/>
      <c r="I590" s="76"/>
      <c r="J590" s="76"/>
      <c r="K590" s="112"/>
      <c r="L590" s="437"/>
      <c r="M590" s="437"/>
      <c r="N590" s="437"/>
    </row>
    <row r="591" spans="3:14">
      <c r="C591" s="70"/>
      <c r="D591" s="31"/>
      <c r="E591" s="93"/>
      <c r="F591" s="93"/>
      <c r="G591" s="93"/>
      <c r="H591" s="76"/>
      <c r="I591" s="76"/>
      <c r="J591" s="76"/>
      <c r="K591" s="112"/>
      <c r="L591" s="437"/>
      <c r="M591" s="437"/>
      <c r="N591" s="437"/>
    </row>
    <row r="592" spans="3:14" ht="15.75">
      <c r="C592" s="202" t="s">
        <v>391</v>
      </c>
      <c r="D592" s="345" t="s">
        <v>2534</v>
      </c>
      <c r="E592" s="93"/>
      <c r="F592" s="93"/>
      <c r="G592" s="93"/>
      <c r="H592" s="76"/>
      <c r="I592" s="76"/>
      <c r="J592" s="76"/>
      <c r="K592" s="112"/>
      <c r="L592" s="437"/>
      <c r="M592" s="437"/>
      <c r="N592" s="437"/>
    </row>
    <row r="593" spans="3:14" ht="18.75">
      <c r="C593" s="209" t="s">
        <v>1763</v>
      </c>
      <c r="D593" s="31"/>
      <c r="E593" s="93"/>
      <c r="F593" s="93"/>
      <c r="G593" s="93"/>
      <c r="H593" s="76"/>
      <c r="I593" s="76"/>
      <c r="J593" s="76"/>
      <c r="K593" s="112"/>
      <c r="L593" s="437"/>
      <c r="M593" s="437"/>
      <c r="N593" s="437"/>
    </row>
    <row r="594" spans="3:14" ht="15.75" thickBot="1">
      <c r="C594" s="437"/>
      <c r="D594" s="437"/>
      <c r="E594" s="437"/>
      <c r="F594" s="93"/>
      <c r="G594" s="76"/>
      <c r="H594" s="76"/>
      <c r="I594" s="76"/>
      <c r="J594" s="437"/>
      <c r="K594" s="437"/>
      <c r="L594" s="437"/>
      <c r="M594" s="437"/>
      <c r="N594" s="437"/>
    </row>
    <row r="595" spans="3:14" ht="30.75" thickBot="1">
      <c r="C595" s="129" t="s">
        <v>44</v>
      </c>
      <c r="D595" s="129" t="s">
        <v>55</v>
      </c>
      <c r="E595" s="136" t="s">
        <v>57</v>
      </c>
      <c r="F595" s="135" t="s">
        <v>27</v>
      </c>
      <c r="G595" s="133" t="s">
        <v>130</v>
      </c>
      <c r="H595" s="136" t="s">
        <v>46</v>
      </c>
      <c r="I595" s="133" t="s">
        <v>131</v>
      </c>
      <c r="J595" s="133" t="s">
        <v>409</v>
      </c>
      <c r="K595" s="133" t="s">
        <v>410</v>
      </c>
      <c r="L595" s="437"/>
      <c r="M595" s="437"/>
      <c r="N595" s="437"/>
    </row>
    <row r="596" spans="3:14" ht="15.75" thickBot="1">
      <c r="C596" s="219" t="s">
        <v>427</v>
      </c>
      <c r="D596" s="158">
        <f>44*2</f>
        <v>88</v>
      </c>
      <c r="E596" s="218">
        <f>HLOOKUP(C596,$AH$2:$BU$3,2,0)</f>
        <v>2000</v>
      </c>
      <c r="F596" s="97">
        <f t="shared" ref="F596:F630" si="32">D596*E596</f>
        <v>176000</v>
      </c>
      <c r="G596" s="161" t="s">
        <v>1683</v>
      </c>
      <c r="H596" s="142" t="s">
        <v>760</v>
      </c>
      <c r="I596" s="130" t="str">
        <f>VLOOKUP(H596,[1]Presupuesto!$B$11:$C$565,2,0)</f>
        <v>VIATICOS NACIONALES</v>
      </c>
      <c r="J596" s="217" t="s">
        <v>1513</v>
      </c>
      <c r="K596" s="98" t="s">
        <v>395</v>
      </c>
      <c r="L596" s="437"/>
      <c r="M596" s="437"/>
      <c r="N596" s="437"/>
    </row>
    <row r="597" spans="3:14" ht="15.75" thickBot="1">
      <c r="C597" s="219" t="s">
        <v>431</v>
      </c>
      <c r="D597" s="158">
        <f>44*2</f>
        <v>88</v>
      </c>
      <c r="E597" s="218">
        <f>HLOOKUP(C597,$AH$2:$BU$3,2,0)</f>
        <v>1750</v>
      </c>
      <c r="F597" s="97">
        <f t="shared" si="32"/>
        <v>154000</v>
      </c>
      <c r="G597" s="161" t="s">
        <v>1683</v>
      </c>
      <c r="H597" s="142" t="s">
        <v>760</v>
      </c>
      <c r="I597" s="130" t="str">
        <f>VLOOKUP(H597,[1]Presupuesto!$B$11:$C$565,2,0)</f>
        <v>VIATICOS NACIONALES</v>
      </c>
      <c r="J597" s="217" t="s">
        <v>1513</v>
      </c>
      <c r="K597" s="98" t="s">
        <v>395</v>
      </c>
      <c r="L597" s="437"/>
      <c r="M597" s="437"/>
      <c r="N597" s="437"/>
    </row>
    <row r="598" spans="3:14" ht="15.75" thickBot="1">
      <c r="C598" s="219" t="s">
        <v>435</v>
      </c>
      <c r="D598" s="158">
        <f t="shared" ref="D598:D599" si="33">44*2</f>
        <v>88</v>
      </c>
      <c r="E598" s="218">
        <f>HLOOKUP(C598,$AH$2:$BU$3,2,0)</f>
        <v>1200</v>
      </c>
      <c r="F598" s="97">
        <f t="shared" si="32"/>
        <v>105600</v>
      </c>
      <c r="G598" s="161" t="s">
        <v>1683</v>
      </c>
      <c r="H598" s="142" t="s">
        <v>760</v>
      </c>
      <c r="I598" s="130" t="str">
        <f>VLOOKUP(H598,[1]Presupuesto!$B$11:$C$565,2,0)</f>
        <v>VIATICOS NACIONALES</v>
      </c>
      <c r="J598" s="217" t="s">
        <v>1513</v>
      </c>
      <c r="K598" s="98" t="s">
        <v>395</v>
      </c>
      <c r="L598" s="437"/>
      <c r="M598" s="437"/>
      <c r="N598" s="437"/>
    </row>
    <row r="599" spans="3:14">
      <c r="C599" s="219" t="s">
        <v>431</v>
      </c>
      <c r="D599" s="158">
        <f t="shared" si="33"/>
        <v>88</v>
      </c>
      <c r="E599" s="218">
        <f>HLOOKUP(C599,$AH$2:$BU$3,2,0)</f>
        <v>1750</v>
      </c>
      <c r="F599" s="97">
        <f t="shared" si="32"/>
        <v>154000</v>
      </c>
      <c r="G599" s="161" t="s">
        <v>1683</v>
      </c>
      <c r="H599" s="142" t="s">
        <v>760</v>
      </c>
      <c r="I599" s="130" t="str">
        <f>VLOOKUP(H599,[1]Presupuesto!$B$11:$C$565,2,0)</f>
        <v>VIATICOS NACIONALES</v>
      </c>
      <c r="J599" s="217" t="s">
        <v>1513</v>
      </c>
      <c r="K599" s="98" t="s">
        <v>395</v>
      </c>
      <c r="L599" s="437"/>
      <c r="M599" s="437"/>
      <c r="N599" s="437"/>
    </row>
    <row r="600" spans="3:14">
      <c r="C600" s="219"/>
      <c r="D600" s="158"/>
      <c r="E600" s="123"/>
      <c r="F600" s="97">
        <f t="shared" si="32"/>
        <v>0</v>
      </c>
      <c r="G600" s="161"/>
      <c r="H600" s="142"/>
      <c r="I600" s="130" t="e">
        <f>VLOOKUP(H600,[1]Presupuesto!$B$11:$C$565,2,0)</f>
        <v>#N/A</v>
      </c>
      <c r="J600" s="98" t="e">
        <f>#REF!</f>
        <v>#REF!</v>
      </c>
      <c r="K600" s="98" t="s">
        <v>411</v>
      </c>
      <c r="L600" s="437"/>
      <c r="M600" s="437"/>
      <c r="N600" s="437"/>
    </row>
    <row r="601" spans="3:14">
      <c r="C601" s="141"/>
      <c r="D601" s="158"/>
      <c r="E601" s="123"/>
      <c r="F601" s="97">
        <f t="shared" si="32"/>
        <v>0</v>
      </c>
      <c r="G601" s="161"/>
      <c r="H601" s="142"/>
      <c r="I601" s="130" t="e">
        <f>VLOOKUP(H601,[1]Presupuesto!$B$11:$C$565,2,0)</f>
        <v>#N/A</v>
      </c>
      <c r="J601" s="98" t="e">
        <f>#REF!</f>
        <v>#REF!</v>
      </c>
      <c r="K601" s="98" t="s">
        <v>400</v>
      </c>
      <c r="L601" s="437"/>
      <c r="M601" s="437"/>
      <c r="N601" s="437"/>
    </row>
    <row r="602" spans="3:14">
      <c r="C602" s="141"/>
      <c r="D602" s="158"/>
      <c r="E602" s="123"/>
      <c r="F602" s="97">
        <f t="shared" si="32"/>
        <v>0</v>
      </c>
      <c r="G602" s="161"/>
      <c r="H602" s="142"/>
      <c r="I602" s="130" t="e">
        <f>VLOOKUP(H602,[1]Presupuesto!$B$11:$C$565,2,0)</f>
        <v>#N/A</v>
      </c>
      <c r="J602" s="98" t="e">
        <f>#REF!</f>
        <v>#REF!</v>
      </c>
      <c r="K602" s="98" t="s">
        <v>411</v>
      </c>
      <c r="L602" s="437"/>
      <c r="M602" s="437"/>
      <c r="N602" s="437"/>
    </row>
    <row r="603" spans="3:14">
      <c r="C603" s="141"/>
      <c r="D603" s="158"/>
      <c r="E603" s="123"/>
      <c r="F603" s="97">
        <f t="shared" si="32"/>
        <v>0</v>
      </c>
      <c r="G603" s="161"/>
      <c r="H603" s="142"/>
      <c r="I603" s="130" t="e">
        <f>VLOOKUP(H603,[1]Presupuesto!$B$11:$C$565,2,0)</f>
        <v>#N/A</v>
      </c>
      <c r="J603" s="98" t="e">
        <f>#REF!</f>
        <v>#REF!</v>
      </c>
      <c r="K603" s="98" t="s">
        <v>411</v>
      </c>
      <c r="L603" s="437"/>
      <c r="M603" s="437"/>
      <c r="N603" s="437"/>
    </row>
    <row r="604" spans="3:14">
      <c r="C604" s="141"/>
      <c r="D604" s="158"/>
      <c r="E604" s="123"/>
      <c r="F604" s="97">
        <f t="shared" si="32"/>
        <v>0</v>
      </c>
      <c r="G604" s="161"/>
      <c r="H604" s="142"/>
      <c r="I604" s="130" t="e">
        <f>VLOOKUP(H604,[1]Presupuesto!$B$11:$C$565,2,0)</f>
        <v>#N/A</v>
      </c>
      <c r="J604" s="98" t="e">
        <f>#REF!</f>
        <v>#REF!</v>
      </c>
      <c r="K604" s="98" t="s">
        <v>411</v>
      </c>
      <c r="L604" s="437"/>
      <c r="M604" s="437"/>
      <c r="N604" s="437"/>
    </row>
    <row r="605" spans="3:14">
      <c r="C605" s="141"/>
      <c r="D605" s="158"/>
      <c r="E605" s="123"/>
      <c r="F605" s="97">
        <f t="shared" si="32"/>
        <v>0</v>
      </c>
      <c r="G605" s="161"/>
      <c r="H605" s="142"/>
      <c r="I605" s="130" t="e">
        <f>VLOOKUP(H605,[1]Presupuesto!$B$11:$C$565,2,0)</f>
        <v>#N/A</v>
      </c>
      <c r="J605" s="98" t="e">
        <f>#REF!</f>
        <v>#REF!</v>
      </c>
      <c r="K605" s="98" t="s">
        <v>411</v>
      </c>
      <c r="L605" s="437"/>
      <c r="M605" s="437"/>
      <c r="N605" s="437"/>
    </row>
    <row r="606" spans="3:14">
      <c r="C606" s="141"/>
      <c r="D606" s="158"/>
      <c r="E606" s="123"/>
      <c r="F606" s="97">
        <f t="shared" si="32"/>
        <v>0</v>
      </c>
      <c r="G606" s="161"/>
      <c r="H606" s="142"/>
      <c r="I606" s="130" t="e">
        <f>VLOOKUP(H606,[1]Presupuesto!$B$11:$C$565,2,0)</f>
        <v>#N/A</v>
      </c>
      <c r="J606" s="98" t="e">
        <f>#REF!</f>
        <v>#REF!</v>
      </c>
      <c r="K606" s="98" t="s">
        <v>411</v>
      </c>
      <c r="L606" s="437"/>
      <c r="M606" s="437"/>
      <c r="N606" s="437"/>
    </row>
    <row r="607" spans="3:14">
      <c r="C607" s="141"/>
      <c r="D607" s="158"/>
      <c r="E607" s="123"/>
      <c r="F607" s="97">
        <f t="shared" si="32"/>
        <v>0</v>
      </c>
      <c r="G607" s="161"/>
      <c r="H607" s="142"/>
      <c r="I607" s="130" t="e">
        <f>VLOOKUP(H607,[1]Presupuesto!$B$11:$C$565,2,0)</f>
        <v>#N/A</v>
      </c>
      <c r="J607" s="98" t="e">
        <f>#REF!</f>
        <v>#REF!</v>
      </c>
      <c r="K607" s="98" t="s">
        <v>411</v>
      </c>
      <c r="L607" s="437"/>
      <c r="M607" s="437"/>
      <c r="N607" s="437"/>
    </row>
    <row r="608" spans="3:14">
      <c r="C608" s="141"/>
      <c r="D608" s="158"/>
      <c r="E608" s="123"/>
      <c r="F608" s="97">
        <f t="shared" si="32"/>
        <v>0</v>
      </c>
      <c r="G608" s="161"/>
      <c r="H608" s="142"/>
      <c r="I608" s="130" t="e">
        <f>VLOOKUP(H608,[1]Presupuesto!$B$11:$C$565,2,0)</f>
        <v>#N/A</v>
      </c>
      <c r="J608" s="98" t="e">
        <f>#REF!</f>
        <v>#REF!</v>
      </c>
      <c r="K608" s="98" t="s">
        <v>411</v>
      </c>
      <c r="L608" s="437"/>
      <c r="M608" s="437"/>
      <c r="N608" s="437"/>
    </row>
    <row r="609" spans="3:14">
      <c r="C609" s="141"/>
      <c r="D609" s="158"/>
      <c r="E609" s="123"/>
      <c r="F609" s="97">
        <f t="shared" si="32"/>
        <v>0</v>
      </c>
      <c r="G609" s="161"/>
      <c r="H609" s="142"/>
      <c r="I609" s="130" t="e">
        <f>VLOOKUP(H609,[1]Presupuesto!$B$11:$C$565,2,0)</f>
        <v>#N/A</v>
      </c>
      <c r="J609" s="98" t="e">
        <f>#REF!</f>
        <v>#REF!</v>
      </c>
      <c r="K609" s="98" t="s">
        <v>411</v>
      </c>
      <c r="L609" s="437"/>
      <c r="M609" s="437"/>
      <c r="N609" s="437"/>
    </row>
    <row r="610" spans="3:14">
      <c r="C610" s="141"/>
      <c r="D610" s="158"/>
      <c r="E610" s="123"/>
      <c r="F610" s="97">
        <f t="shared" si="32"/>
        <v>0</v>
      </c>
      <c r="G610" s="161"/>
      <c r="H610" s="142"/>
      <c r="I610" s="130" t="e">
        <f>VLOOKUP(H610,[1]Presupuesto!$B$11:$C$565,2,0)</f>
        <v>#N/A</v>
      </c>
      <c r="J610" s="98" t="e">
        <f>#REF!</f>
        <v>#REF!</v>
      </c>
      <c r="K610" s="98" t="s">
        <v>411</v>
      </c>
      <c r="L610" s="437"/>
      <c r="M610" s="437"/>
      <c r="N610" s="437"/>
    </row>
    <row r="611" spans="3:14">
      <c r="C611" s="141"/>
      <c r="D611" s="158"/>
      <c r="E611" s="123"/>
      <c r="F611" s="97">
        <f t="shared" si="32"/>
        <v>0</v>
      </c>
      <c r="G611" s="161"/>
      <c r="H611" s="142"/>
      <c r="I611" s="130" t="e">
        <f>VLOOKUP(H611,[1]Presupuesto!$B$11:$C$565,2,0)</f>
        <v>#N/A</v>
      </c>
      <c r="J611" s="98" t="e">
        <f>#REF!</f>
        <v>#REF!</v>
      </c>
      <c r="K611" s="98" t="s">
        <v>411</v>
      </c>
      <c r="L611" s="437"/>
      <c r="M611" s="437"/>
      <c r="N611" s="437"/>
    </row>
    <row r="612" spans="3:14">
      <c r="C612" s="141"/>
      <c r="D612" s="158"/>
      <c r="E612" s="123"/>
      <c r="F612" s="97">
        <f t="shared" si="32"/>
        <v>0</v>
      </c>
      <c r="G612" s="161"/>
      <c r="H612" s="142"/>
      <c r="I612" s="130" t="e">
        <f>VLOOKUP(H612,[1]Presupuesto!$B$11:$C$565,2,0)</f>
        <v>#N/A</v>
      </c>
      <c r="J612" s="98" t="e">
        <f>#REF!</f>
        <v>#REF!</v>
      </c>
      <c r="K612" s="98" t="s">
        <v>411</v>
      </c>
      <c r="L612" s="437"/>
      <c r="M612" s="437"/>
      <c r="N612" s="437"/>
    </row>
    <row r="613" spans="3:14">
      <c r="C613" s="141"/>
      <c r="D613" s="158"/>
      <c r="E613" s="123"/>
      <c r="F613" s="97">
        <f t="shared" si="32"/>
        <v>0</v>
      </c>
      <c r="G613" s="161"/>
      <c r="H613" s="142"/>
      <c r="I613" s="130" t="e">
        <f>VLOOKUP(H613,[1]Presupuesto!$B$11:$C$565,2,0)</f>
        <v>#N/A</v>
      </c>
      <c r="J613" s="98" t="e">
        <f>#REF!</f>
        <v>#REF!</v>
      </c>
      <c r="K613" s="98" t="s">
        <v>411</v>
      </c>
      <c r="L613" s="437"/>
      <c r="M613" s="437"/>
      <c r="N613" s="437"/>
    </row>
    <row r="614" spans="3:14">
      <c r="C614" s="141"/>
      <c r="D614" s="158"/>
      <c r="E614" s="123"/>
      <c r="F614" s="97">
        <f t="shared" si="32"/>
        <v>0</v>
      </c>
      <c r="G614" s="161"/>
      <c r="H614" s="142"/>
      <c r="I614" s="130" t="e">
        <f>VLOOKUP(H614,[1]Presupuesto!$B$11:$C$565,2,0)</f>
        <v>#N/A</v>
      </c>
      <c r="J614" s="98" t="e">
        <f>#REF!</f>
        <v>#REF!</v>
      </c>
      <c r="K614" s="98" t="s">
        <v>411</v>
      </c>
      <c r="L614" s="437"/>
      <c r="M614" s="437"/>
      <c r="N614" s="437"/>
    </row>
    <row r="615" spans="3:14">
      <c r="C615" s="141"/>
      <c r="D615" s="158"/>
      <c r="E615" s="123"/>
      <c r="F615" s="97">
        <f t="shared" si="32"/>
        <v>0</v>
      </c>
      <c r="G615" s="161"/>
      <c r="H615" s="142"/>
      <c r="I615" s="130" t="e">
        <f>VLOOKUP(H615,[1]Presupuesto!$B$11:$C$565,2,0)</f>
        <v>#N/A</v>
      </c>
      <c r="J615" s="98" t="e">
        <f>#REF!</f>
        <v>#REF!</v>
      </c>
      <c r="K615" s="98" t="s">
        <v>411</v>
      </c>
      <c r="L615" s="437"/>
      <c r="M615" s="437"/>
      <c r="N615" s="437"/>
    </row>
    <row r="616" spans="3:14">
      <c r="C616" s="141"/>
      <c r="D616" s="158"/>
      <c r="E616" s="123"/>
      <c r="F616" s="97">
        <f t="shared" si="32"/>
        <v>0</v>
      </c>
      <c r="G616" s="161"/>
      <c r="H616" s="142"/>
      <c r="I616" s="130" t="e">
        <f>VLOOKUP(H616,[1]Presupuesto!$B$11:$C$565,2,0)</f>
        <v>#N/A</v>
      </c>
      <c r="J616" s="98" t="e">
        <f>#REF!</f>
        <v>#REF!</v>
      </c>
      <c r="K616" s="98" t="s">
        <v>411</v>
      </c>
      <c r="L616" s="437"/>
      <c r="M616" s="437"/>
      <c r="N616" s="437"/>
    </row>
    <row r="617" spans="3:14">
      <c r="C617" s="141"/>
      <c r="D617" s="158"/>
      <c r="E617" s="123"/>
      <c r="F617" s="97">
        <f t="shared" si="32"/>
        <v>0</v>
      </c>
      <c r="G617" s="161"/>
      <c r="H617" s="142"/>
      <c r="I617" s="130" t="e">
        <f>VLOOKUP(H617,[1]Presupuesto!$B$11:$C$565,2,0)</f>
        <v>#N/A</v>
      </c>
      <c r="J617" s="98" t="e">
        <f>#REF!</f>
        <v>#REF!</v>
      </c>
      <c r="K617" s="98" t="s">
        <v>411</v>
      </c>
      <c r="L617" s="437"/>
      <c r="M617" s="437"/>
      <c r="N617" s="437"/>
    </row>
    <row r="618" spans="3:14">
      <c r="C618" s="143"/>
      <c r="D618" s="151"/>
      <c r="E618" s="118"/>
      <c r="F618" s="97">
        <f t="shared" si="32"/>
        <v>0</v>
      </c>
      <c r="G618" s="161"/>
      <c r="H618" s="144"/>
      <c r="I618" s="130" t="e">
        <f>VLOOKUP(H618,[1]Presupuesto!$B$11:$C$565,2,0)</f>
        <v>#N/A</v>
      </c>
      <c r="J618" s="98" t="e">
        <f>#REF!</f>
        <v>#REF!</v>
      </c>
      <c r="K618" s="98" t="s">
        <v>411</v>
      </c>
      <c r="L618" s="437"/>
      <c r="M618" s="437"/>
      <c r="N618" s="437"/>
    </row>
    <row r="619" spans="3:14">
      <c r="C619" s="143"/>
      <c r="D619" s="151"/>
      <c r="E619" s="118"/>
      <c r="F619" s="97">
        <f t="shared" si="32"/>
        <v>0</v>
      </c>
      <c r="G619" s="161"/>
      <c r="H619" s="144"/>
      <c r="I619" s="130" t="e">
        <f>VLOOKUP(H619,[1]Presupuesto!$B$11:$C$565,2,0)</f>
        <v>#N/A</v>
      </c>
      <c r="J619" s="98" t="e">
        <f>#REF!</f>
        <v>#REF!</v>
      </c>
      <c r="K619" s="98" t="s">
        <v>411</v>
      </c>
      <c r="L619" s="437"/>
      <c r="M619" s="437"/>
      <c r="N619" s="437"/>
    </row>
    <row r="620" spans="3:14">
      <c r="C620" s="143"/>
      <c r="D620" s="151"/>
      <c r="E620" s="118"/>
      <c r="F620" s="97">
        <f t="shared" si="32"/>
        <v>0</v>
      </c>
      <c r="G620" s="161"/>
      <c r="H620" s="144"/>
      <c r="I620" s="130" t="e">
        <f>VLOOKUP(H620,[1]Presupuesto!$B$11:$C$565,2,0)</f>
        <v>#N/A</v>
      </c>
      <c r="J620" s="98" t="e">
        <f>#REF!</f>
        <v>#REF!</v>
      </c>
      <c r="K620" s="98" t="s">
        <v>411</v>
      </c>
      <c r="L620" s="437"/>
      <c r="M620" s="437"/>
      <c r="N620" s="437"/>
    </row>
    <row r="621" spans="3:14">
      <c r="C621" s="143"/>
      <c r="D621" s="151"/>
      <c r="E621" s="118"/>
      <c r="F621" s="97">
        <f t="shared" si="32"/>
        <v>0</v>
      </c>
      <c r="G621" s="161"/>
      <c r="H621" s="144"/>
      <c r="I621" s="130" t="e">
        <f>VLOOKUP(H621,[1]Presupuesto!$B$11:$C$565,2,0)</f>
        <v>#N/A</v>
      </c>
      <c r="J621" s="98" t="e">
        <f>#REF!</f>
        <v>#REF!</v>
      </c>
      <c r="K621" s="98" t="s">
        <v>411</v>
      </c>
      <c r="L621" s="437"/>
      <c r="M621" s="437"/>
      <c r="N621" s="437"/>
    </row>
    <row r="622" spans="3:14">
      <c r="C622" s="143"/>
      <c r="D622" s="151"/>
      <c r="E622" s="118"/>
      <c r="F622" s="97">
        <f t="shared" si="32"/>
        <v>0</v>
      </c>
      <c r="G622" s="161"/>
      <c r="H622" s="144"/>
      <c r="I622" s="130" t="e">
        <f>VLOOKUP(H622,[1]Presupuesto!$B$11:$C$565,2,0)</f>
        <v>#N/A</v>
      </c>
      <c r="J622" s="98" t="e">
        <f>#REF!</f>
        <v>#REF!</v>
      </c>
      <c r="K622" s="98" t="s">
        <v>411</v>
      </c>
      <c r="L622" s="437"/>
      <c r="M622" s="437"/>
      <c r="N622" s="437"/>
    </row>
    <row r="623" spans="3:14">
      <c r="C623" s="143"/>
      <c r="D623" s="151"/>
      <c r="E623" s="118"/>
      <c r="F623" s="97">
        <f t="shared" si="32"/>
        <v>0</v>
      </c>
      <c r="G623" s="161"/>
      <c r="H623" s="144"/>
      <c r="I623" s="130" t="e">
        <f>VLOOKUP(H623,[1]Presupuesto!$B$11:$C$565,2,0)</f>
        <v>#N/A</v>
      </c>
      <c r="J623" s="98" t="e">
        <f>#REF!</f>
        <v>#REF!</v>
      </c>
      <c r="K623" s="98" t="s">
        <v>411</v>
      </c>
      <c r="L623" s="437"/>
      <c r="M623" s="437"/>
      <c r="N623" s="437"/>
    </row>
    <row r="624" spans="3:14">
      <c r="C624" s="143"/>
      <c r="D624" s="151"/>
      <c r="E624" s="118"/>
      <c r="F624" s="97">
        <f t="shared" si="32"/>
        <v>0</v>
      </c>
      <c r="G624" s="161"/>
      <c r="H624" s="144"/>
      <c r="I624" s="130" t="e">
        <f>VLOOKUP(H624,[1]Presupuesto!$B$11:$C$565,2,0)</f>
        <v>#N/A</v>
      </c>
      <c r="J624" s="98" t="e">
        <f>#REF!</f>
        <v>#REF!</v>
      </c>
      <c r="K624" s="98" t="s">
        <v>411</v>
      </c>
      <c r="L624" s="437"/>
      <c r="M624" s="437"/>
      <c r="N624" s="437"/>
    </row>
    <row r="625" spans="3:14">
      <c r="C625" s="143"/>
      <c r="D625" s="151"/>
      <c r="E625" s="118"/>
      <c r="F625" s="97">
        <f t="shared" si="32"/>
        <v>0</v>
      </c>
      <c r="G625" s="161"/>
      <c r="H625" s="144"/>
      <c r="I625" s="130" t="e">
        <f>VLOOKUP(H625,[1]Presupuesto!$B$11:$C$565,2,0)</f>
        <v>#N/A</v>
      </c>
      <c r="J625" s="98" t="e">
        <f>#REF!</f>
        <v>#REF!</v>
      </c>
      <c r="K625" s="98" t="s">
        <v>411</v>
      </c>
      <c r="L625" s="437"/>
      <c r="M625" s="437"/>
      <c r="N625" s="437"/>
    </row>
    <row r="626" spans="3:14">
      <c r="C626" s="145"/>
      <c r="D626" s="151"/>
      <c r="E626" s="118"/>
      <c r="F626" s="97">
        <f t="shared" si="32"/>
        <v>0</v>
      </c>
      <c r="G626" s="161"/>
      <c r="H626" s="146"/>
      <c r="I626" s="130" t="e">
        <f>VLOOKUP(H626,[1]Presupuesto!$B$11:$C$565,2,0)</f>
        <v>#N/A</v>
      </c>
      <c r="J626" s="98" t="e">
        <f>#REF!</f>
        <v>#REF!</v>
      </c>
      <c r="K626" s="98" t="s">
        <v>402</v>
      </c>
      <c r="L626" s="437"/>
      <c r="M626" s="437"/>
      <c r="N626" s="437"/>
    </row>
    <row r="627" spans="3:14">
      <c r="C627" s="145"/>
      <c r="D627" s="151"/>
      <c r="E627" s="118"/>
      <c r="F627" s="97">
        <f t="shared" si="32"/>
        <v>0</v>
      </c>
      <c r="G627" s="161"/>
      <c r="H627" s="146"/>
      <c r="I627" s="130" t="e">
        <f>VLOOKUP(H627,[1]Presupuesto!$B$11:$C$565,2,0)</f>
        <v>#N/A</v>
      </c>
      <c r="J627" s="98" t="e">
        <f>#REF!</f>
        <v>#REF!</v>
      </c>
      <c r="K627" s="98" t="s">
        <v>411</v>
      </c>
      <c r="L627" s="437"/>
      <c r="M627" s="437"/>
      <c r="N627" s="437"/>
    </row>
    <row r="628" spans="3:14">
      <c r="C628" s="145"/>
      <c r="D628" s="151"/>
      <c r="E628" s="118"/>
      <c r="F628" s="97">
        <f t="shared" si="32"/>
        <v>0</v>
      </c>
      <c r="G628" s="161"/>
      <c r="H628" s="146"/>
      <c r="I628" s="130" t="e">
        <f>VLOOKUP(H628,[1]Presupuesto!$B$11:$C$565,2,0)</f>
        <v>#N/A</v>
      </c>
      <c r="J628" s="98" t="e">
        <f>#REF!</f>
        <v>#REF!</v>
      </c>
      <c r="K628" s="98" t="s">
        <v>411</v>
      </c>
      <c r="L628" s="437"/>
      <c r="M628" s="437"/>
      <c r="N628" s="437"/>
    </row>
    <row r="629" spans="3:14">
      <c r="C629" s="145"/>
      <c r="D629" s="151"/>
      <c r="E629" s="118"/>
      <c r="F629" s="97">
        <f t="shared" si="32"/>
        <v>0</v>
      </c>
      <c r="G629" s="161"/>
      <c r="H629" s="146"/>
      <c r="I629" s="130" t="e">
        <f>VLOOKUP(H629,[1]Presupuesto!$B$11:$C$565,2,0)</f>
        <v>#N/A</v>
      </c>
      <c r="J629" s="98" t="e">
        <f>#REF!</f>
        <v>#REF!</v>
      </c>
      <c r="K629" s="98" t="s">
        <v>411</v>
      </c>
      <c r="L629" s="437"/>
      <c r="M629" s="437"/>
      <c r="N629" s="437"/>
    </row>
    <row r="630" spans="3:14" ht="15.75" thickBot="1">
      <c r="C630" s="147"/>
      <c r="D630" s="159"/>
      <c r="E630" s="103"/>
      <c r="F630" s="105">
        <f t="shared" si="32"/>
        <v>0</v>
      </c>
      <c r="G630" s="162"/>
      <c r="H630" s="148"/>
      <c r="I630" s="132" t="e">
        <f>VLOOKUP(H630,[1]Presupuesto!$B$11:$C$565,2,0)</f>
        <v>#N/A</v>
      </c>
      <c r="J630" s="106" t="e">
        <f>#REF!</f>
        <v>#REF!</v>
      </c>
      <c r="K630" s="124" t="s">
        <v>393</v>
      </c>
      <c r="L630" s="437"/>
      <c r="M630" s="437"/>
      <c r="N630" s="437"/>
    </row>
    <row r="631" spans="3:14">
      <c r="C631" s="437"/>
      <c r="D631" s="437"/>
      <c r="E631" s="437"/>
      <c r="F631" s="437"/>
      <c r="G631" s="424"/>
      <c r="H631" s="437"/>
      <c r="I631" s="437"/>
      <c r="J631" s="437"/>
      <c r="K631" s="437"/>
      <c r="L631" s="437"/>
      <c r="M631" s="437"/>
      <c r="N631" s="437"/>
    </row>
    <row r="632" spans="3:14" ht="15.75" thickBot="1">
      <c r="C632" s="437"/>
      <c r="D632" s="437"/>
      <c r="E632" s="437"/>
      <c r="F632" s="437"/>
      <c r="G632" s="424"/>
      <c r="H632" s="437"/>
      <c r="I632" s="437"/>
      <c r="J632" s="437"/>
      <c r="K632" s="437"/>
      <c r="L632" s="437"/>
      <c r="M632" s="437"/>
      <c r="N632" s="437"/>
    </row>
    <row r="633" spans="3:14" ht="15.75" thickBot="1">
      <c r="C633" s="157" t="s">
        <v>53</v>
      </c>
      <c r="D633" s="349">
        <f>SUM(F640:F670)</f>
        <v>500000</v>
      </c>
      <c r="E633" s="437"/>
      <c r="F633" s="70"/>
      <c r="G633" s="79"/>
      <c r="H633" s="70"/>
      <c r="I633" s="70"/>
      <c r="J633" s="437"/>
      <c r="K633" s="437"/>
      <c r="L633" s="437"/>
      <c r="M633" s="437"/>
      <c r="N633" s="437"/>
    </row>
    <row r="634" spans="3:14">
      <c r="C634" s="70"/>
      <c r="D634" s="31"/>
      <c r="E634" s="93"/>
      <c r="F634" s="93"/>
      <c r="G634" s="93"/>
      <c r="H634" s="76"/>
      <c r="I634" s="76"/>
      <c r="J634" s="76"/>
      <c r="K634" s="112"/>
      <c r="L634" s="437"/>
      <c r="M634" s="437"/>
      <c r="N634" s="437"/>
    </row>
    <row r="635" spans="3:14">
      <c r="C635" s="70"/>
      <c r="D635" s="31"/>
      <c r="E635" s="93"/>
      <c r="F635" s="93"/>
      <c r="G635" s="93"/>
      <c r="H635" s="76"/>
      <c r="I635" s="76"/>
      <c r="J635" s="76"/>
      <c r="K635" s="112"/>
      <c r="L635" s="437"/>
      <c r="M635" s="437"/>
      <c r="N635" s="437"/>
    </row>
    <row r="636" spans="3:14" ht="15.75">
      <c r="C636" s="202" t="s">
        <v>391</v>
      </c>
      <c r="D636" s="345" t="s">
        <v>2525</v>
      </c>
      <c r="E636" s="93"/>
      <c r="F636" s="93"/>
      <c r="G636" s="93"/>
      <c r="H636" s="76"/>
      <c r="I636" s="76"/>
      <c r="J636" s="76"/>
      <c r="K636" s="112"/>
      <c r="L636" s="437"/>
      <c r="M636" s="437"/>
      <c r="N636" s="437"/>
    </row>
    <row r="637" spans="3:14" ht="18.75">
      <c r="C637" s="209" t="str">
        <f>IFERROR(VLOOKUP(D636,'[1]1. Desarrollo e Innov. Curricu.'!$E:$F,2,FALSE),IFERROR(VLOOKUP(D636,'[1]2. Investigación Científica'!$E:$F,2,FALSE),IFERROR(VLOOKUP(D636,'[1]3. Vinculación Univ. Sociedad'!$E:$F,2,FALSE),IFERROR(VLOOKUP(D636,'[1]4. Docencia y Profesorado Univ.'!$E:$F,2,FALSE),IFERROR(VLOOKUP(D636,'[1]5. Estudiantes y Graduados'!$E:$F,2,FALSE),IFERROR(VLOOKUP(D636,'[1]11. Gestion Administrativa'!$E:$F,2,FALSE),IFERROR(VLOOKUP(D636,'[1]13. Gestión Académica'!$E:$F,2,FALSE),IFERROR(VLOOKUP(D636,'[1]8. Asegura. de la Calid. y M'!$E:$F,2,FALSE),IFERROR(VLOOKUP(D636,'[1]6. Gestión del Conocimiento'!$E:$F,2,FALSE),IFERROR(VLOOKUP(D636,'[1]15. Gobernabilidad y Proceso...'!$E:$F,2,FALSE),IFERROR(VLOOKUP(D636,'[1]12. Gestión del Talento Humano'!$E:$F,2,FALSE),IFERROR(VLOOKUP(D636,'[1]14. Internacional... de la E.S.'!$E:$F,2,FALSE),IFERROR(VLOOKUP(D636,'[1]10. Posgrado'!$E:$F,2,FALSE),IFERROR(VLOOKUP(D636,'[1]17. Gestión TIC'!$E:$F,2,FALSE),IFERROR(VLOOKUP(D636,'[1]16. Desa. del Sistema Educ.Sup.'!$E:$F,2,FALSE),IFERROR(VLOOKUP(D636,'[1]9. Cultura de Inno. Insti...'!$E:$F,2,FALSE),VLOOKUP(D636,'[1]7. Lo Esencial de la Reforma U.'!$E:$F,2,0)))))))))))))))))</f>
        <v>Elaboración de poyecto de certificacion del Data Center</v>
      </c>
      <c r="D637" s="31"/>
      <c r="E637" s="93"/>
      <c r="F637" s="93"/>
      <c r="G637" s="93"/>
      <c r="H637" s="76"/>
      <c r="I637" s="76"/>
      <c r="J637" s="76"/>
      <c r="K637" s="112"/>
      <c r="L637" s="437"/>
      <c r="M637" s="437"/>
      <c r="N637" s="437"/>
    </row>
    <row r="638" spans="3:14" ht="15.75" thickBot="1">
      <c r="C638" s="437"/>
      <c r="D638" s="437"/>
      <c r="E638" s="437"/>
      <c r="F638" s="93"/>
      <c r="G638" s="76"/>
      <c r="H638" s="76"/>
      <c r="I638" s="76"/>
      <c r="J638" s="437"/>
      <c r="K638" s="437"/>
      <c r="L638" s="437"/>
      <c r="M638" s="437"/>
      <c r="N638" s="437"/>
    </row>
    <row r="639" spans="3:14" ht="30.75" thickBot="1">
      <c r="C639" s="129" t="s">
        <v>44</v>
      </c>
      <c r="D639" s="129" t="s">
        <v>55</v>
      </c>
      <c r="E639" s="136" t="s">
        <v>57</v>
      </c>
      <c r="F639" s="135" t="s">
        <v>27</v>
      </c>
      <c r="G639" s="133" t="s">
        <v>130</v>
      </c>
      <c r="H639" s="136" t="s">
        <v>46</v>
      </c>
      <c r="I639" s="133" t="s">
        <v>131</v>
      </c>
      <c r="J639" s="133" t="s">
        <v>409</v>
      </c>
      <c r="K639" s="133" t="s">
        <v>410</v>
      </c>
      <c r="L639" s="437"/>
      <c r="M639" s="437"/>
      <c r="N639" s="437"/>
    </row>
    <row r="640" spans="3:14">
      <c r="C640" s="219" t="s">
        <v>427</v>
      </c>
      <c r="D640" s="158"/>
      <c r="E640" s="218">
        <f>HLOOKUP(C640,$AH$2:$BU$3,2,0)</f>
        <v>2000</v>
      </c>
      <c r="F640" s="97">
        <f t="shared" ref="F640:F670" si="34">D640*E640</f>
        <v>0</v>
      </c>
      <c r="G640" s="161"/>
      <c r="H640" s="142" t="s">
        <v>306</v>
      </c>
      <c r="I640" s="130" t="str">
        <f>VLOOKUP(H640,[1]Presupuesto!$B$11:$C$565,2,0)</f>
        <v>VIATICOS NACIONALES Y OTROS GASTOS DE VIAJE PROYECTO FORTALECIMIENTO ORG. ESTUDI (26200-72)</v>
      </c>
      <c r="J640" s="217" t="s">
        <v>1513</v>
      </c>
      <c r="K640" s="98" t="s">
        <v>395</v>
      </c>
      <c r="L640" s="437"/>
      <c r="M640" s="437"/>
      <c r="N640" s="437"/>
    </row>
    <row r="641" spans="3:14">
      <c r="C641" s="141" t="s">
        <v>2578</v>
      </c>
      <c r="D641" s="158">
        <v>1</v>
      </c>
      <c r="E641" s="123">
        <v>500000</v>
      </c>
      <c r="F641" s="97">
        <f t="shared" si="34"/>
        <v>500000</v>
      </c>
      <c r="G641" s="161" t="s">
        <v>1683</v>
      </c>
      <c r="H641" s="142" t="s">
        <v>704</v>
      </c>
      <c r="I641" s="130" t="str">
        <f>VLOOKUP(H641,[1]Presupuesto!$B$11:$C$565,2,0)</f>
        <v>OTROS SERVICIOS TECNICOS Y PROFESIONALES</v>
      </c>
      <c r="J641" s="217" t="s">
        <v>1513</v>
      </c>
      <c r="K641" s="98" t="s">
        <v>398</v>
      </c>
      <c r="L641" s="437"/>
      <c r="M641" s="437"/>
      <c r="N641" s="437"/>
    </row>
    <row r="642" spans="3:14">
      <c r="C642" s="141"/>
      <c r="D642" s="158"/>
      <c r="E642" s="123"/>
      <c r="F642" s="97">
        <f t="shared" si="34"/>
        <v>0</v>
      </c>
      <c r="G642" s="161"/>
      <c r="H642" s="142"/>
      <c r="I642" s="130" t="e">
        <f>VLOOKUP(H642,[1]Presupuesto!$B$11:$C$565,2,0)</f>
        <v>#N/A</v>
      </c>
      <c r="J642" s="696" t="s">
        <v>1513</v>
      </c>
      <c r="K642" s="98" t="s">
        <v>411</v>
      </c>
      <c r="L642" s="437"/>
      <c r="M642" s="437"/>
      <c r="N642" s="437"/>
    </row>
    <row r="643" spans="3:14">
      <c r="C643" s="141"/>
      <c r="D643" s="158"/>
      <c r="E643" s="123"/>
      <c r="F643" s="97">
        <f t="shared" si="34"/>
        <v>0</v>
      </c>
      <c r="G643" s="161"/>
      <c r="H643" s="142"/>
      <c r="I643" s="130" t="e">
        <f>VLOOKUP(H643,[1]Presupuesto!$B$11:$C$565,2,0)</f>
        <v>#N/A</v>
      </c>
      <c r="J643" s="696" t="s">
        <v>1513</v>
      </c>
      <c r="K643" s="98" t="s">
        <v>411</v>
      </c>
      <c r="L643" s="437"/>
      <c r="M643" s="437"/>
      <c r="N643" s="437"/>
    </row>
    <row r="644" spans="3:14">
      <c r="C644" s="141"/>
      <c r="D644" s="158"/>
      <c r="E644" s="123"/>
      <c r="F644" s="97">
        <f t="shared" si="34"/>
        <v>0</v>
      </c>
      <c r="G644" s="161"/>
      <c r="H644" s="142"/>
      <c r="I644" s="130" t="e">
        <f>VLOOKUP(H644,[1]Presupuesto!$B$11:$C$565,2,0)</f>
        <v>#N/A</v>
      </c>
      <c r="J644" s="696" t="s">
        <v>1513</v>
      </c>
      <c r="K644" s="98" t="s">
        <v>411</v>
      </c>
      <c r="L644" s="437"/>
      <c r="M644" s="437"/>
      <c r="N644" s="437"/>
    </row>
    <row r="645" spans="3:14">
      <c r="C645" s="141"/>
      <c r="D645" s="158"/>
      <c r="E645" s="123"/>
      <c r="F645" s="97">
        <f t="shared" si="34"/>
        <v>0</v>
      </c>
      <c r="G645" s="161"/>
      <c r="H645" s="142"/>
      <c r="I645" s="130" t="e">
        <f>VLOOKUP(H645,[1]Presupuesto!$B$11:$C$565,2,0)</f>
        <v>#N/A</v>
      </c>
      <c r="J645" s="696" t="s">
        <v>1513</v>
      </c>
      <c r="K645" s="98" t="s">
        <v>411</v>
      </c>
      <c r="L645" s="437"/>
      <c r="M645" s="437"/>
      <c r="N645" s="437"/>
    </row>
    <row r="646" spans="3:14">
      <c r="C646" s="141"/>
      <c r="D646" s="158"/>
      <c r="E646" s="123"/>
      <c r="F646" s="97">
        <f t="shared" si="34"/>
        <v>0</v>
      </c>
      <c r="G646" s="161"/>
      <c r="H646" s="142"/>
      <c r="I646" s="130" t="e">
        <f>VLOOKUP(H646,[1]Presupuesto!$B$11:$C$565,2,0)</f>
        <v>#N/A</v>
      </c>
      <c r="J646" s="696" t="s">
        <v>1513</v>
      </c>
      <c r="K646" s="98" t="s">
        <v>411</v>
      </c>
      <c r="L646" s="437"/>
      <c r="M646" s="437"/>
      <c r="N646" s="437"/>
    </row>
    <row r="647" spans="3:14">
      <c r="C647" s="141"/>
      <c r="D647" s="158"/>
      <c r="E647" s="123"/>
      <c r="F647" s="97">
        <f t="shared" si="34"/>
        <v>0</v>
      </c>
      <c r="G647" s="161"/>
      <c r="H647" s="142"/>
      <c r="I647" s="130" t="e">
        <f>VLOOKUP(H647,[1]Presupuesto!$B$11:$C$565,2,0)</f>
        <v>#N/A</v>
      </c>
      <c r="J647" s="696" t="s">
        <v>1513</v>
      </c>
      <c r="K647" s="98" t="s">
        <v>411</v>
      </c>
      <c r="L647" s="437"/>
      <c r="M647" s="437"/>
      <c r="N647" s="437"/>
    </row>
    <row r="648" spans="3:14">
      <c r="C648" s="141"/>
      <c r="D648" s="158"/>
      <c r="E648" s="123"/>
      <c r="F648" s="97">
        <f t="shared" si="34"/>
        <v>0</v>
      </c>
      <c r="G648" s="161"/>
      <c r="H648" s="142"/>
      <c r="I648" s="130" t="e">
        <f>VLOOKUP(H648,[1]Presupuesto!$B$11:$C$565,2,0)</f>
        <v>#N/A</v>
      </c>
      <c r="J648" s="696" t="s">
        <v>1513</v>
      </c>
      <c r="K648" s="98" t="s">
        <v>411</v>
      </c>
      <c r="L648" s="437"/>
      <c r="M648" s="437"/>
      <c r="N648" s="437"/>
    </row>
    <row r="649" spans="3:14">
      <c r="C649" s="141"/>
      <c r="D649" s="158"/>
      <c r="E649" s="123"/>
      <c r="F649" s="97">
        <f t="shared" si="34"/>
        <v>0</v>
      </c>
      <c r="G649" s="161"/>
      <c r="H649" s="142"/>
      <c r="I649" s="130" t="e">
        <f>VLOOKUP(H649,[1]Presupuesto!$B$11:$C$565,2,0)</f>
        <v>#N/A</v>
      </c>
      <c r="J649" s="696" t="s">
        <v>1513</v>
      </c>
      <c r="K649" s="98" t="s">
        <v>411</v>
      </c>
      <c r="L649" s="437"/>
      <c r="M649" s="437"/>
      <c r="N649" s="437"/>
    </row>
    <row r="650" spans="3:14">
      <c r="C650" s="141"/>
      <c r="D650" s="158"/>
      <c r="E650" s="123"/>
      <c r="F650" s="97">
        <f t="shared" si="34"/>
        <v>0</v>
      </c>
      <c r="G650" s="161"/>
      <c r="H650" s="142"/>
      <c r="I650" s="130" t="e">
        <f>VLOOKUP(H650,[1]Presupuesto!$B$11:$C$565,2,0)</f>
        <v>#N/A</v>
      </c>
      <c r="J650" s="696" t="s">
        <v>1513</v>
      </c>
      <c r="K650" s="98" t="s">
        <v>411</v>
      </c>
      <c r="L650" s="437"/>
      <c r="M650" s="437"/>
      <c r="N650" s="437"/>
    </row>
    <row r="651" spans="3:14">
      <c r="C651" s="141"/>
      <c r="D651" s="158"/>
      <c r="E651" s="123"/>
      <c r="F651" s="97">
        <f t="shared" si="34"/>
        <v>0</v>
      </c>
      <c r="G651" s="161"/>
      <c r="H651" s="142"/>
      <c r="I651" s="130" t="e">
        <f>VLOOKUP(H651,[1]Presupuesto!$B$11:$C$565,2,0)</f>
        <v>#N/A</v>
      </c>
      <c r="J651" s="696" t="s">
        <v>1513</v>
      </c>
      <c r="K651" s="98" t="s">
        <v>411</v>
      </c>
      <c r="L651" s="437"/>
      <c r="M651" s="437"/>
      <c r="N651" s="437"/>
    </row>
    <row r="652" spans="3:14">
      <c r="C652" s="141"/>
      <c r="D652" s="158"/>
      <c r="E652" s="123"/>
      <c r="F652" s="97">
        <f t="shared" si="34"/>
        <v>0</v>
      </c>
      <c r="G652" s="161"/>
      <c r="H652" s="142"/>
      <c r="I652" s="130" t="e">
        <f>VLOOKUP(H652,[1]Presupuesto!$B$11:$C$565,2,0)</f>
        <v>#N/A</v>
      </c>
      <c r="J652" s="696" t="s">
        <v>1513</v>
      </c>
      <c r="K652" s="98" t="s">
        <v>411</v>
      </c>
      <c r="L652" s="437"/>
      <c r="M652" s="437"/>
      <c r="N652" s="437"/>
    </row>
    <row r="653" spans="3:14">
      <c r="C653" s="141"/>
      <c r="D653" s="158"/>
      <c r="E653" s="123"/>
      <c r="F653" s="97">
        <f t="shared" si="34"/>
        <v>0</v>
      </c>
      <c r="G653" s="161"/>
      <c r="H653" s="142"/>
      <c r="I653" s="130" t="e">
        <f>VLOOKUP(H653,[1]Presupuesto!$B$11:$C$565,2,0)</f>
        <v>#N/A</v>
      </c>
      <c r="J653" s="696" t="s">
        <v>1513</v>
      </c>
      <c r="K653" s="98" t="s">
        <v>411</v>
      </c>
      <c r="L653" s="437"/>
      <c r="M653" s="437"/>
      <c r="N653" s="437"/>
    </row>
    <row r="654" spans="3:14">
      <c r="C654" s="141"/>
      <c r="D654" s="158"/>
      <c r="E654" s="123"/>
      <c r="F654" s="97">
        <f t="shared" si="34"/>
        <v>0</v>
      </c>
      <c r="G654" s="161"/>
      <c r="H654" s="142"/>
      <c r="I654" s="130" t="e">
        <f>VLOOKUP(H654,[1]Presupuesto!$B$11:$C$565,2,0)</f>
        <v>#N/A</v>
      </c>
      <c r="J654" s="696" t="s">
        <v>1513</v>
      </c>
      <c r="K654" s="98" t="s">
        <v>411</v>
      </c>
      <c r="L654" s="437"/>
      <c r="M654" s="437"/>
      <c r="N654" s="437"/>
    </row>
    <row r="655" spans="3:14">
      <c r="C655" s="141"/>
      <c r="D655" s="158"/>
      <c r="E655" s="123"/>
      <c r="F655" s="97">
        <f t="shared" si="34"/>
        <v>0</v>
      </c>
      <c r="G655" s="161"/>
      <c r="H655" s="142"/>
      <c r="I655" s="130" t="e">
        <f>VLOOKUP(H655,[1]Presupuesto!$B$11:$C$565,2,0)</f>
        <v>#N/A</v>
      </c>
      <c r="J655" s="696" t="s">
        <v>1513</v>
      </c>
      <c r="K655" s="98" t="s">
        <v>411</v>
      </c>
      <c r="L655" s="437"/>
      <c r="M655" s="437"/>
      <c r="N655" s="437"/>
    </row>
    <row r="656" spans="3:14">
      <c r="C656" s="141"/>
      <c r="D656" s="158"/>
      <c r="E656" s="123"/>
      <c r="F656" s="97">
        <f t="shared" si="34"/>
        <v>0</v>
      </c>
      <c r="G656" s="161"/>
      <c r="H656" s="142"/>
      <c r="I656" s="130" t="e">
        <f>VLOOKUP(H656,[1]Presupuesto!$B$11:$C$565,2,0)</f>
        <v>#N/A</v>
      </c>
      <c r="J656" s="696" t="s">
        <v>1513</v>
      </c>
      <c r="K656" s="98" t="s">
        <v>411</v>
      </c>
      <c r="L656" s="437"/>
      <c r="M656" s="437"/>
      <c r="N656" s="437"/>
    </row>
    <row r="657" spans="3:14">
      <c r="C657" s="141"/>
      <c r="D657" s="158"/>
      <c r="E657" s="123"/>
      <c r="F657" s="97">
        <f t="shared" si="34"/>
        <v>0</v>
      </c>
      <c r="G657" s="161"/>
      <c r="H657" s="142"/>
      <c r="I657" s="130" t="e">
        <f>VLOOKUP(H657,[1]Presupuesto!$B$11:$C$565,2,0)</f>
        <v>#N/A</v>
      </c>
      <c r="J657" s="696" t="s">
        <v>1513</v>
      </c>
      <c r="K657" s="98" t="s">
        <v>411</v>
      </c>
      <c r="L657" s="437"/>
      <c r="M657" s="437"/>
      <c r="N657" s="437"/>
    </row>
    <row r="658" spans="3:14">
      <c r="C658" s="143"/>
      <c r="D658" s="151"/>
      <c r="E658" s="118"/>
      <c r="F658" s="97">
        <f t="shared" si="34"/>
        <v>0</v>
      </c>
      <c r="G658" s="161"/>
      <c r="H658" s="144"/>
      <c r="I658" s="130" t="e">
        <f>VLOOKUP(H658,[1]Presupuesto!$B$11:$C$565,2,0)</f>
        <v>#N/A</v>
      </c>
      <c r="J658" s="696" t="s">
        <v>1513</v>
      </c>
      <c r="K658" s="98" t="s">
        <v>411</v>
      </c>
      <c r="L658" s="437"/>
      <c r="M658" s="437"/>
      <c r="N658" s="437"/>
    </row>
    <row r="659" spans="3:14">
      <c r="C659" s="143"/>
      <c r="D659" s="151"/>
      <c r="E659" s="118"/>
      <c r="F659" s="97">
        <f t="shared" si="34"/>
        <v>0</v>
      </c>
      <c r="G659" s="161"/>
      <c r="H659" s="144"/>
      <c r="I659" s="130" t="e">
        <f>VLOOKUP(H659,[1]Presupuesto!$B$11:$C$565,2,0)</f>
        <v>#N/A</v>
      </c>
      <c r="J659" s="696" t="s">
        <v>1513</v>
      </c>
      <c r="K659" s="98" t="s">
        <v>411</v>
      </c>
      <c r="L659" s="437"/>
      <c r="M659" s="437"/>
      <c r="N659" s="437"/>
    </row>
    <row r="660" spans="3:14">
      <c r="C660" s="143"/>
      <c r="D660" s="151"/>
      <c r="E660" s="118"/>
      <c r="F660" s="97">
        <f t="shared" si="34"/>
        <v>0</v>
      </c>
      <c r="G660" s="161"/>
      <c r="H660" s="144"/>
      <c r="I660" s="130" t="e">
        <f>VLOOKUP(H660,[1]Presupuesto!$B$11:$C$565,2,0)</f>
        <v>#N/A</v>
      </c>
      <c r="J660" s="696" t="s">
        <v>1513</v>
      </c>
      <c r="K660" s="98" t="s">
        <v>411</v>
      </c>
      <c r="L660" s="437"/>
      <c r="M660" s="437"/>
      <c r="N660" s="437"/>
    </row>
    <row r="661" spans="3:14">
      <c r="C661" s="143"/>
      <c r="D661" s="151"/>
      <c r="E661" s="118"/>
      <c r="F661" s="97">
        <f t="shared" si="34"/>
        <v>0</v>
      </c>
      <c r="G661" s="161"/>
      <c r="H661" s="144"/>
      <c r="I661" s="130" t="e">
        <f>VLOOKUP(H661,[1]Presupuesto!$B$11:$C$565,2,0)</f>
        <v>#N/A</v>
      </c>
      <c r="J661" s="696" t="s">
        <v>1513</v>
      </c>
      <c r="K661" s="98" t="s">
        <v>411</v>
      </c>
      <c r="L661" s="437"/>
      <c r="M661" s="437"/>
      <c r="N661" s="437"/>
    </row>
    <row r="662" spans="3:14">
      <c r="C662" s="143"/>
      <c r="D662" s="151"/>
      <c r="E662" s="118"/>
      <c r="F662" s="97">
        <f t="shared" si="34"/>
        <v>0</v>
      </c>
      <c r="G662" s="161"/>
      <c r="H662" s="144"/>
      <c r="I662" s="130" t="e">
        <f>VLOOKUP(H662,[1]Presupuesto!$B$11:$C$565,2,0)</f>
        <v>#N/A</v>
      </c>
      <c r="J662" s="696" t="s">
        <v>1513</v>
      </c>
      <c r="K662" s="98" t="s">
        <v>411</v>
      </c>
      <c r="L662" s="437"/>
      <c r="M662" s="437"/>
      <c r="N662" s="437"/>
    </row>
    <row r="663" spans="3:14">
      <c r="C663" s="143"/>
      <c r="D663" s="151"/>
      <c r="E663" s="118"/>
      <c r="F663" s="97">
        <f t="shared" si="34"/>
        <v>0</v>
      </c>
      <c r="G663" s="161"/>
      <c r="H663" s="144"/>
      <c r="I663" s="130" t="e">
        <f>VLOOKUP(H663,[1]Presupuesto!$B$11:$C$565,2,0)</f>
        <v>#N/A</v>
      </c>
      <c r="J663" s="696" t="s">
        <v>1513</v>
      </c>
      <c r="K663" s="98" t="s">
        <v>411</v>
      </c>
      <c r="L663" s="437"/>
      <c r="M663" s="437"/>
      <c r="N663" s="437"/>
    </row>
    <row r="664" spans="3:14">
      <c r="C664" s="143"/>
      <c r="D664" s="151"/>
      <c r="E664" s="118"/>
      <c r="F664" s="97">
        <f t="shared" si="34"/>
        <v>0</v>
      </c>
      <c r="G664" s="161"/>
      <c r="H664" s="144"/>
      <c r="I664" s="130" t="e">
        <f>VLOOKUP(H664,[1]Presupuesto!$B$11:$C$565,2,0)</f>
        <v>#N/A</v>
      </c>
      <c r="J664" s="696" t="s">
        <v>1513</v>
      </c>
      <c r="K664" s="98" t="s">
        <v>411</v>
      </c>
      <c r="L664" s="437"/>
      <c r="M664" s="437"/>
      <c r="N664" s="437"/>
    </row>
    <row r="665" spans="3:14">
      <c r="C665" s="143"/>
      <c r="D665" s="151"/>
      <c r="E665" s="118"/>
      <c r="F665" s="97">
        <f t="shared" si="34"/>
        <v>0</v>
      </c>
      <c r="G665" s="161"/>
      <c r="H665" s="144"/>
      <c r="I665" s="130" t="e">
        <f>VLOOKUP(H665,[1]Presupuesto!$B$11:$C$565,2,0)</f>
        <v>#N/A</v>
      </c>
      <c r="J665" s="696" t="s">
        <v>1513</v>
      </c>
      <c r="K665" s="98" t="s">
        <v>411</v>
      </c>
      <c r="L665" s="437"/>
      <c r="M665" s="437"/>
      <c r="N665" s="437"/>
    </row>
    <row r="666" spans="3:14">
      <c r="C666" s="145"/>
      <c r="D666" s="151"/>
      <c r="E666" s="118"/>
      <c r="F666" s="97">
        <f t="shared" si="34"/>
        <v>0</v>
      </c>
      <c r="G666" s="161"/>
      <c r="H666" s="146"/>
      <c r="I666" s="130" t="e">
        <f>VLOOKUP(H666,[1]Presupuesto!$B$11:$C$565,2,0)</f>
        <v>#N/A</v>
      </c>
      <c r="J666" s="696" t="s">
        <v>1513</v>
      </c>
      <c r="K666" s="98" t="s">
        <v>402</v>
      </c>
      <c r="L666" s="437"/>
      <c r="M666" s="437"/>
      <c r="N666" s="437"/>
    </row>
    <row r="667" spans="3:14">
      <c r="C667" s="145"/>
      <c r="D667" s="151"/>
      <c r="E667" s="118"/>
      <c r="F667" s="97">
        <f t="shared" si="34"/>
        <v>0</v>
      </c>
      <c r="G667" s="161"/>
      <c r="H667" s="146"/>
      <c r="I667" s="130" t="e">
        <f>VLOOKUP(H667,[1]Presupuesto!$B$11:$C$565,2,0)</f>
        <v>#N/A</v>
      </c>
      <c r="J667" s="696" t="s">
        <v>1513</v>
      </c>
      <c r="K667" s="98" t="s">
        <v>411</v>
      </c>
      <c r="L667" s="437"/>
      <c r="M667" s="437"/>
      <c r="N667" s="437"/>
    </row>
    <row r="668" spans="3:14">
      <c r="C668" s="145"/>
      <c r="D668" s="151"/>
      <c r="E668" s="118"/>
      <c r="F668" s="97">
        <f t="shared" si="34"/>
        <v>0</v>
      </c>
      <c r="G668" s="161"/>
      <c r="H668" s="146"/>
      <c r="I668" s="130" t="e">
        <f>VLOOKUP(H668,[1]Presupuesto!$B$11:$C$565,2,0)</f>
        <v>#N/A</v>
      </c>
      <c r="J668" s="696" t="s">
        <v>1513</v>
      </c>
      <c r="K668" s="98" t="s">
        <v>411</v>
      </c>
      <c r="L668" s="437"/>
      <c r="M668" s="437"/>
      <c r="N668" s="437"/>
    </row>
    <row r="669" spans="3:14">
      <c r="C669" s="145"/>
      <c r="D669" s="151"/>
      <c r="E669" s="118"/>
      <c r="F669" s="97">
        <f t="shared" si="34"/>
        <v>0</v>
      </c>
      <c r="G669" s="161"/>
      <c r="H669" s="146"/>
      <c r="I669" s="130" t="e">
        <f>VLOOKUP(H669,[1]Presupuesto!$B$11:$C$565,2,0)</f>
        <v>#N/A</v>
      </c>
      <c r="J669" s="696" t="s">
        <v>1513</v>
      </c>
      <c r="K669" s="98" t="s">
        <v>411</v>
      </c>
      <c r="L669" s="437"/>
      <c r="M669" s="437"/>
      <c r="N669" s="437"/>
    </row>
    <row r="670" spans="3:14" ht="15.75" thickBot="1">
      <c r="C670" s="147"/>
      <c r="D670" s="159"/>
      <c r="E670" s="103"/>
      <c r="F670" s="105">
        <f t="shared" si="34"/>
        <v>0</v>
      </c>
      <c r="G670" s="162"/>
      <c r="H670" s="148"/>
      <c r="I670" s="132" t="e">
        <f>VLOOKUP(H670,[1]Presupuesto!$B$11:$C$565,2,0)</f>
        <v>#N/A</v>
      </c>
      <c r="J670" s="696" t="s">
        <v>1513</v>
      </c>
      <c r="K670" s="124" t="s">
        <v>393</v>
      </c>
      <c r="L670" s="437"/>
      <c r="M670" s="437"/>
      <c r="N670" s="437"/>
    </row>
    <row r="671" spans="3:14">
      <c r="C671" s="437"/>
      <c r="D671" s="437"/>
      <c r="E671" s="437"/>
      <c r="F671" s="437"/>
      <c r="G671" s="424"/>
      <c r="H671" s="437"/>
      <c r="I671" s="437"/>
      <c r="J671" s="437"/>
      <c r="K671" s="437"/>
      <c r="L671" s="437"/>
      <c r="M671" s="437"/>
      <c r="N671" s="437"/>
    </row>
    <row r="672" spans="3:14" ht="15.75" thickBot="1">
      <c r="C672" s="437"/>
      <c r="D672" s="437"/>
      <c r="E672" s="437"/>
      <c r="F672" s="437"/>
      <c r="G672" s="424"/>
      <c r="H672" s="437"/>
      <c r="I672" s="437"/>
      <c r="J672" s="437"/>
      <c r="K672" s="437"/>
      <c r="L672" s="437"/>
      <c r="M672" s="437"/>
      <c r="N672" s="437"/>
    </row>
    <row r="673" spans="3:14" ht="15.75" thickBot="1">
      <c r="C673" s="157" t="s">
        <v>53</v>
      </c>
      <c r="D673" s="349">
        <f>SUM(F680:F714)</f>
        <v>285000</v>
      </c>
      <c r="E673" s="437"/>
      <c r="F673" s="70"/>
      <c r="G673" s="79"/>
      <c r="H673" s="70"/>
      <c r="I673" s="70"/>
      <c r="J673" s="437"/>
      <c r="K673" s="437"/>
      <c r="L673" s="437"/>
      <c r="M673" s="437"/>
      <c r="N673" s="437"/>
    </row>
    <row r="674" spans="3:14">
      <c r="C674" s="70"/>
      <c r="D674" s="31"/>
      <c r="E674" s="93"/>
      <c r="F674" s="93"/>
      <c r="G674" s="93"/>
      <c r="H674" s="76"/>
      <c r="I674" s="76"/>
      <c r="J674" s="76"/>
      <c r="K674" s="112"/>
      <c r="L674" s="437"/>
      <c r="M674" s="437"/>
      <c r="N674" s="437"/>
    </row>
    <row r="675" spans="3:14">
      <c r="C675" s="70"/>
      <c r="D675" s="31"/>
      <c r="E675" s="93"/>
      <c r="F675" s="93"/>
      <c r="G675" s="93"/>
      <c r="H675" s="76"/>
      <c r="I675" s="76"/>
      <c r="J675" s="76"/>
      <c r="K675" s="112"/>
      <c r="L675" s="437"/>
      <c r="M675" s="437"/>
      <c r="N675" s="437"/>
    </row>
    <row r="676" spans="3:14" ht="15.75">
      <c r="C676" s="202" t="s">
        <v>391</v>
      </c>
      <c r="D676" s="345" t="s">
        <v>2568</v>
      </c>
      <c r="E676" s="93"/>
      <c r="F676" s="93"/>
      <c r="G676" s="93"/>
      <c r="H676" s="76"/>
      <c r="I676" s="76"/>
      <c r="J676" s="76"/>
      <c r="K676" s="112"/>
      <c r="L676" s="437"/>
      <c r="M676" s="437"/>
      <c r="N676" s="437"/>
    </row>
    <row r="677" spans="3:14" ht="18.75">
      <c r="C677" s="209" t="str">
        <f>IFERROR(VLOOKUP(D676,'[1]1. Desarrollo e Innov. Curricu.'!$E:$F,2,FALSE),IFERROR(VLOOKUP(D676,'[1]2. Investigación Científica'!$E:$F,2,FALSE),IFERROR(VLOOKUP(D676,'[1]3. Vinculación Univ. Sociedad'!$E:$F,2,FALSE),IFERROR(VLOOKUP(D676,'[1]4. Docencia y Profesorado Univ.'!$E:$F,2,FALSE),IFERROR(VLOOKUP(D676,'[1]5. Estudiantes y Graduados'!$E:$F,2,FALSE),IFERROR(VLOOKUP(D676,'[1]11. Gestion Administrativa'!$E:$F,2,FALSE),IFERROR(VLOOKUP(D676,'[1]13. Gestión Académica'!$E:$F,2,FALSE),IFERROR(VLOOKUP(D676,'[1]8. Asegura. de la Calid. y M'!$E:$F,2,FALSE),IFERROR(VLOOKUP(D676,'[1]6. Gestión del Conocimiento'!$E:$F,2,FALSE),IFERROR(VLOOKUP(D676,'[1]15. Gobernabilidad y Proceso...'!$E:$F,2,FALSE),IFERROR(VLOOKUP(D676,'[1]12. Gestión del Talento Humano'!$E:$F,2,FALSE),IFERROR(VLOOKUP(D676,'[1]14. Internacional... de la E.S.'!$E:$F,2,FALSE),IFERROR(VLOOKUP(D676,'[1]10. Posgrado'!$E:$F,2,FALSE),IFERROR(VLOOKUP(D676,'[1]17. Gestión TIC'!$E:$F,2,FALSE),IFERROR(VLOOKUP(D676,'[1]16. Desa. del Sistema Educ.Sup.'!$E:$F,2,FALSE),IFERROR(VLOOKUP(D676,'[1]9. Cultura de Inno. Insti...'!$E:$F,2,FALSE),VLOOKUP(D676,'[1]7. Lo Esencial de la Reforma U.'!$E:$F,2,0)))))))))))))))))</f>
        <v>Desarrollo de actividades de planificación, planteamiento y gestión de proyectos.</v>
      </c>
      <c r="D677" s="31"/>
      <c r="E677" s="93"/>
      <c r="F677" s="93"/>
      <c r="G677" s="93"/>
      <c r="H677" s="76"/>
      <c r="I677" s="76"/>
      <c r="J677" s="76"/>
      <c r="K677" s="112"/>
      <c r="L677" s="437"/>
      <c r="M677" s="437"/>
      <c r="N677" s="437"/>
    </row>
    <row r="678" spans="3:14" ht="15.75" thickBot="1">
      <c r="C678" s="437"/>
      <c r="D678" s="437"/>
      <c r="E678" s="437"/>
      <c r="F678" s="93"/>
      <c r="G678" s="76"/>
      <c r="H678" s="76"/>
      <c r="I678" s="76"/>
      <c r="J678" s="437"/>
      <c r="K678" s="437"/>
      <c r="L678" s="437"/>
      <c r="M678" s="437"/>
      <c r="N678" s="437"/>
    </row>
    <row r="679" spans="3:14" ht="30.75" thickBot="1">
      <c r="C679" s="129" t="s">
        <v>44</v>
      </c>
      <c r="D679" s="129" t="s">
        <v>55</v>
      </c>
      <c r="E679" s="136" t="s">
        <v>57</v>
      </c>
      <c r="F679" s="135" t="s">
        <v>27</v>
      </c>
      <c r="G679" s="133" t="s">
        <v>130</v>
      </c>
      <c r="H679" s="136" t="s">
        <v>46</v>
      </c>
      <c r="I679" s="133" t="s">
        <v>131</v>
      </c>
      <c r="J679" s="133" t="s">
        <v>409</v>
      </c>
      <c r="K679" s="133" t="s">
        <v>410</v>
      </c>
      <c r="L679" s="437"/>
      <c r="M679" s="437"/>
      <c r="N679" s="437"/>
    </row>
    <row r="680" spans="3:14">
      <c r="C680" s="219" t="s">
        <v>438</v>
      </c>
      <c r="D680" s="220"/>
      <c r="E680" s="218">
        <f>HLOOKUP(C680,$AH$2:$BU$3,2,0)</f>
        <v>620</v>
      </c>
      <c r="F680" s="97">
        <f t="shared" ref="F680:F714" si="35">D680*E680</f>
        <v>0</v>
      </c>
      <c r="G680" s="161"/>
      <c r="H680" s="142"/>
      <c r="I680" s="130" t="e">
        <f>VLOOKUP(H680,[1]Presupuesto!$B$11:$C$565,2,0)</f>
        <v>#N/A</v>
      </c>
      <c r="J680" s="217" t="s">
        <v>1363</v>
      </c>
      <c r="K680" s="98" t="s">
        <v>393</v>
      </c>
      <c r="L680" s="437"/>
      <c r="M680" s="437"/>
      <c r="N680" s="437"/>
    </row>
    <row r="681" spans="3:14" ht="31.5" customHeight="1">
      <c r="C681" s="684" t="s">
        <v>1692</v>
      </c>
      <c r="D681" s="158">
        <v>1</v>
      </c>
      <c r="E681" s="123">
        <v>285000</v>
      </c>
      <c r="F681" s="690">
        <f t="shared" si="35"/>
        <v>285000</v>
      </c>
      <c r="G681" s="161" t="s">
        <v>1683</v>
      </c>
      <c r="H681" s="142" t="s">
        <v>690</v>
      </c>
      <c r="I681" s="130" t="str">
        <f>VLOOKUP(H681,[1]Presupuesto!$B$11:$C$565,2,0)</f>
        <v>ESTUDIOS INVESTISTACIàN Y ANALISIS DE FACTIBILIDAD</v>
      </c>
      <c r="J681" s="98" t="str">
        <f>$J$239</f>
        <v>Gestión Tecnologías de Información y Comunicación</v>
      </c>
      <c r="K681" s="98" t="s">
        <v>393</v>
      </c>
      <c r="L681" s="437"/>
      <c r="M681" s="437"/>
      <c r="N681" s="437"/>
    </row>
    <row r="682" spans="3:14">
      <c r="C682" s="141"/>
      <c r="D682" s="158"/>
      <c r="E682" s="123"/>
      <c r="F682" s="97">
        <f t="shared" si="35"/>
        <v>0</v>
      </c>
      <c r="G682" s="161"/>
      <c r="H682" s="142"/>
      <c r="I682" s="130" t="e">
        <f>VLOOKUP(H682,[1]Presupuesto!$B$11:$C$565,2,0)</f>
        <v>#N/A</v>
      </c>
      <c r="J682" s="98" t="str">
        <f t="shared" ref="J682:J714" si="36">$J$239</f>
        <v>Gestión Tecnologías de Información y Comunicación</v>
      </c>
      <c r="K682" s="98" t="s">
        <v>411</v>
      </c>
      <c r="L682" s="437"/>
      <c r="M682" s="437"/>
      <c r="N682" s="437"/>
    </row>
    <row r="683" spans="3:14">
      <c r="C683" s="141"/>
      <c r="D683" s="158"/>
      <c r="E683" s="123"/>
      <c r="F683" s="97">
        <f t="shared" si="35"/>
        <v>0</v>
      </c>
      <c r="G683" s="161"/>
      <c r="H683" s="142"/>
      <c r="I683" s="130" t="e">
        <f>VLOOKUP(H683,[1]Presupuesto!$B$11:$C$565,2,0)</f>
        <v>#N/A</v>
      </c>
      <c r="J683" s="98" t="str">
        <f t="shared" si="36"/>
        <v>Gestión Tecnologías de Información y Comunicación</v>
      </c>
      <c r="K683" s="98" t="s">
        <v>411</v>
      </c>
      <c r="L683" s="437"/>
      <c r="M683" s="437"/>
      <c r="N683" s="437"/>
    </row>
    <row r="684" spans="3:14">
      <c r="C684" s="141"/>
      <c r="D684" s="158"/>
      <c r="E684" s="123"/>
      <c r="F684" s="97">
        <f t="shared" si="35"/>
        <v>0</v>
      </c>
      <c r="G684" s="161"/>
      <c r="H684" s="142"/>
      <c r="I684" s="130" t="e">
        <f>VLOOKUP(H684,[1]Presupuesto!$B$11:$C$565,2,0)</f>
        <v>#N/A</v>
      </c>
      <c r="J684" s="98" t="str">
        <f t="shared" si="36"/>
        <v>Gestión Tecnologías de Información y Comunicación</v>
      </c>
      <c r="K684" s="98" t="s">
        <v>411</v>
      </c>
      <c r="L684" s="437"/>
      <c r="M684" s="437"/>
      <c r="N684" s="437"/>
    </row>
    <row r="685" spans="3:14">
      <c r="C685" s="141"/>
      <c r="D685" s="158"/>
      <c r="E685" s="123"/>
      <c r="F685" s="97">
        <f t="shared" si="35"/>
        <v>0</v>
      </c>
      <c r="G685" s="161"/>
      <c r="H685" s="142"/>
      <c r="I685" s="130" t="e">
        <f>VLOOKUP(H685,[1]Presupuesto!$B$11:$C$565,2,0)</f>
        <v>#N/A</v>
      </c>
      <c r="J685" s="98" t="str">
        <f t="shared" si="36"/>
        <v>Gestión Tecnologías de Información y Comunicación</v>
      </c>
      <c r="K685" s="98" t="s">
        <v>400</v>
      </c>
      <c r="L685" s="437"/>
      <c r="M685" s="437"/>
      <c r="N685" s="437"/>
    </row>
    <row r="686" spans="3:14">
      <c r="C686" s="141"/>
      <c r="D686" s="158"/>
      <c r="E686" s="123"/>
      <c r="F686" s="97">
        <f t="shared" si="35"/>
        <v>0</v>
      </c>
      <c r="G686" s="161"/>
      <c r="H686" s="142"/>
      <c r="I686" s="130" t="e">
        <f>VLOOKUP(H686,[1]Presupuesto!$B$11:$C$565,2,0)</f>
        <v>#N/A</v>
      </c>
      <c r="J686" s="98" t="str">
        <f t="shared" si="36"/>
        <v>Gestión Tecnologías de Información y Comunicación</v>
      </c>
      <c r="K686" s="98" t="s">
        <v>411</v>
      </c>
      <c r="L686" s="437"/>
      <c r="M686" s="437"/>
      <c r="N686" s="437"/>
    </row>
    <row r="687" spans="3:14">
      <c r="C687" s="141"/>
      <c r="D687" s="158"/>
      <c r="E687" s="123"/>
      <c r="F687" s="97">
        <f t="shared" si="35"/>
        <v>0</v>
      </c>
      <c r="G687" s="161"/>
      <c r="H687" s="142"/>
      <c r="I687" s="130" t="e">
        <f>VLOOKUP(H687,[1]Presupuesto!$B$11:$C$565,2,0)</f>
        <v>#N/A</v>
      </c>
      <c r="J687" s="98" t="str">
        <f t="shared" si="36"/>
        <v>Gestión Tecnologías de Información y Comunicación</v>
      </c>
      <c r="K687" s="98" t="s">
        <v>411</v>
      </c>
      <c r="L687" s="437"/>
      <c r="M687" s="437"/>
      <c r="N687" s="437"/>
    </row>
    <row r="688" spans="3:14">
      <c r="C688" s="141"/>
      <c r="D688" s="158"/>
      <c r="E688" s="123"/>
      <c r="F688" s="97">
        <f t="shared" si="35"/>
        <v>0</v>
      </c>
      <c r="G688" s="161"/>
      <c r="H688" s="142"/>
      <c r="I688" s="130" t="e">
        <f>VLOOKUP(H688,[1]Presupuesto!$B$11:$C$565,2,0)</f>
        <v>#N/A</v>
      </c>
      <c r="J688" s="98" t="str">
        <f t="shared" si="36"/>
        <v>Gestión Tecnologías de Información y Comunicación</v>
      </c>
      <c r="K688" s="98" t="s">
        <v>411</v>
      </c>
      <c r="L688" s="437"/>
      <c r="M688" s="437"/>
      <c r="N688" s="437"/>
    </row>
    <row r="689" spans="3:14">
      <c r="C689" s="141"/>
      <c r="D689" s="158"/>
      <c r="E689" s="123"/>
      <c r="F689" s="97">
        <f t="shared" si="35"/>
        <v>0</v>
      </c>
      <c r="G689" s="161"/>
      <c r="H689" s="142"/>
      <c r="I689" s="130" t="e">
        <f>VLOOKUP(H689,[1]Presupuesto!$B$11:$C$565,2,0)</f>
        <v>#N/A</v>
      </c>
      <c r="J689" s="98" t="str">
        <f t="shared" si="36"/>
        <v>Gestión Tecnologías de Información y Comunicación</v>
      </c>
      <c r="K689" s="98" t="s">
        <v>411</v>
      </c>
      <c r="L689" s="437"/>
      <c r="M689" s="437"/>
      <c r="N689" s="437"/>
    </row>
    <row r="690" spans="3:14">
      <c r="C690" s="141"/>
      <c r="D690" s="158"/>
      <c r="E690" s="123"/>
      <c r="F690" s="97">
        <f t="shared" si="35"/>
        <v>0</v>
      </c>
      <c r="G690" s="161"/>
      <c r="H690" s="142"/>
      <c r="I690" s="130" t="e">
        <f>VLOOKUP(H690,[1]Presupuesto!$B$11:$C$565,2,0)</f>
        <v>#N/A</v>
      </c>
      <c r="J690" s="98" t="str">
        <f t="shared" si="36"/>
        <v>Gestión Tecnologías de Información y Comunicación</v>
      </c>
      <c r="K690" s="98" t="s">
        <v>411</v>
      </c>
      <c r="L690" s="437"/>
      <c r="M690" s="437"/>
      <c r="N690" s="437"/>
    </row>
    <row r="691" spans="3:14">
      <c r="C691" s="141"/>
      <c r="D691" s="158"/>
      <c r="E691" s="123"/>
      <c r="F691" s="97">
        <f t="shared" si="35"/>
        <v>0</v>
      </c>
      <c r="G691" s="161"/>
      <c r="H691" s="142"/>
      <c r="I691" s="130" t="e">
        <f>VLOOKUP(H691,[1]Presupuesto!$B$11:$C$565,2,0)</f>
        <v>#N/A</v>
      </c>
      <c r="J691" s="98" t="str">
        <f t="shared" si="36"/>
        <v>Gestión Tecnologías de Información y Comunicación</v>
      </c>
      <c r="K691" s="98" t="s">
        <v>411</v>
      </c>
      <c r="L691" s="437"/>
      <c r="M691" s="437"/>
      <c r="N691" s="437"/>
    </row>
    <row r="692" spans="3:14">
      <c r="C692" s="141"/>
      <c r="D692" s="158"/>
      <c r="E692" s="123"/>
      <c r="F692" s="97">
        <f t="shared" si="35"/>
        <v>0</v>
      </c>
      <c r="G692" s="161"/>
      <c r="H692" s="142"/>
      <c r="I692" s="130" t="e">
        <f>VLOOKUP(H692,[1]Presupuesto!$B$11:$C$565,2,0)</f>
        <v>#N/A</v>
      </c>
      <c r="J692" s="98" t="str">
        <f t="shared" si="36"/>
        <v>Gestión Tecnologías de Información y Comunicación</v>
      </c>
      <c r="K692" s="98" t="s">
        <v>411</v>
      </c>
      <c r="L692" s="437"/>
      <c r="M692" s="437"/>
      <c r="N692" s="437"/>
    </row>
    <row r="693" spans="3:14">
      <c r="C693" s="141"/>
      <c r="D693" s="158"/>
      <c r="E693" s="123"/>
      <c r="F693" s="97">
        <f t="shared" si="35"/>
        <v>0</v>
      </c>
      <c r="G693" s="161"/>
      <c r="H693" s="142"/>
      <c r="I693" s="130" t="e">
        <f>VLOOKUP(H693,[1]Presupuesto!$B$11:$C$565,2,0)</f>
        <v>#N/A</v>
      </c>
      <c r="J693" s="98" t="str">
        <f t="shared" si="36"/>
        <v>Gestión Tecnologías de Información y Comunicación</v>
      </c>
      <c r="K693" s="98" t="s">
        <v>411</v>
      </c>
      <c r="L693" s="437"/>
      <c r="M693" s="437"/>
      <c r="N693" s="437"/>
    </row>
    <row r="694" spans="3:14">
      <c r="C694" s="141"/>
      <c r="D694" s="158"/>
      <c r="E694" s="123"/>
      <c r="F694" s="97">
        <f t="shared" si="35"/>
        <v>0</v>
      </c>
      <c r="G694" s="161"/>
      <c r="H694" s="142"/>
      <c r="I694" s="130" t="e">
        <f>VLOOKUP(H694,[1]Presupuesto!$B$11:$C$565,2,0)</f>
        <v>#N/A</v>
      </c>
      <c r="J694" s="98" t="str">
        <f t="shared" si="36"/>
        <v>Gestión Tecnologías de Información y Comunicación</v>
      </c>
      <c r="K694" s="98" t="s">
        <v>411</v>
      </c>
      <c r="L694" s="437"/>
      <c r="M694" s="437"/>
      <c r="N694" s="437"/>
    </row>
    <row r="695" spans="3:14">
      <c r="C695" s="141"/>
      <c r="D695" s="158"/>
      <c r="E695" s="123"/>
      <c r="F695" s="97">
        <f t="shared" si="35"/>
        <v>0</v>
      </c>
      <c r="G695" s="161"/>
      <c r="H695" s="142"/>
      <c r="I695" s="130" t="e">
        <f>VLOOKUP(H695,[1]Presupuesto!$B$11:$C$565,2,0)</f>
        <v>#N/A</v>
      </c>
      <c r="J695" s="98" t="str">
        <f t="shared" si="36"/>
        <v>Gestión Tecnologías de Información y Comunicación</v>
      </c>
      <c r="K695" s="98" t="s">
        <v>411</v>
      </c>
      <c r="L695" s="437"/>
      <c r="M695" s="437"/>
      <c r="N695" s="437"/>
    </row>
    <row r="696" spans="3:14">
      <c r="C696" s="141"/>
      <c r="D696" s="158"/>
      <c r="E696" s="123"/>
      <c r="F696" s="97">
        <f t="shared" si="35"/>
        <v>0</v>
      </c>
      <c r="G696" s="161"/>
      <c r="H696" s="142"/>
      <c r="I696" s="130" t="e">
        <f>VLOOKUP(H696,[1]Presupuesto!$B$11:$C$565,2,0)</f>
        <v>#N/A</v>
      </c>
      <c r="J696" s="98" t="str">
        <f t="shared" si="36"/>
        <v>Gestión Tecnologías de Información y Comunicación</v>
      </c>
      <c r="K696" s="98" t="s">
        <v>411</v>
      </c>
      <c r="L696" s="437"/>
      <c r="M696" s="437"/>
      <c r="N696" s="437"/>
    </row>
    <row r="697" spans="3:14">
      <c r="C697" s="141"/>
      <c r="D697" s="158"/>
      <c r="E697" s="123"/>
      <c r="F697" s="97">
        <f t="shared" si="35"/>
        <v>0</v>
      </c>
      <c r="G697" s="161"/>
      <c r="H697" s="142"/>
      <c r="I697" s="130" t="e">
        <f>VLOOKUP(H697,[1]Presupuesto!$B$11:$C$565,2,0)</f>
        <v>#N/A</v>
      </c>
      <c r="J697" s="98" t="str">
        <f t="shared" si="36"/>
        <v>Gestión Tecnologías de Información y Comunicación</v>
      </c>
      <c r="K697" s="98" t="s">
        <v>411</v>
      </c>
      <c r="L697" s="437"/>
      <c r="M697" s="437"/>
      <c r="N697" s="437"/>
    </row>
    <row r="698" spans="3:14">
      <c r="C698" s="141"/>
      <c r="D698" s="158"/>
      <c r="E698" s="123"/>
      <c r="F698" s="97">
        <f t="shared" si="35"/>
        <v>0</v>
      </c>
      <c r="G698" s="161"/>
      <c r="H698" s="142"/>
      <c r="I698" s="130" t="e">
        <f>VLOOKUP(H698,[1]Presupuesto!$B$11:$C$565,2,0)</f>
        <v>#N/A</v>
      </c>
      <c r="J698" s="98" t="str">
        <f t="shared" si="36"/>
        <v>Gestión Tecnologías de Información y Comunicación</v>
      </c>
      <c r="K698" s="98" t="s">
        <v>411</v>
      </c>
      <c r="L698" s="437"/>
      <c r="M698" s="437"/>
      <c r="N698" s="437"/>
    </row>
    <row r="699" spans="3:14">
      <c r="C699" s="141"/>
      <c r="D699" s="158"/>
      <c r="E699" s="123"/>
      <c r="F699" s="97">
        <f t="shared" si="35"/>
        <v>0</v>
      </c>
      <c r="G699" s="161"/>
      <c r="H699" s="142"/>
      <c r="I699" s="130" t="e">
        <f>VLOOKUP(H699,[1]Presupuesto!$B$11:$C$565,2,0)</f>
        <v>#N/A</v>
      </c>
      <c r="J699" s="98" t="str">
        <f t="shared" si="36"/>
        <v>Gestión Tecnologías de Información y Comunicación</v>
      </c>
      <c r="K699" s="98" t="s">
        <v>411</v>
      </c>
      <c r="L699" s="437"/>
      <c r="M699" s="437"/>
      <c r="N699" s="437"/>
    </row>
    <row r="700" spans="3:14">
      <c r="C700" s="141"/>
      <c r="D700" s="158"/>
      <c r="E700" s="123"/>
      <c r="F700" s="97">
        <f t="shared" si="35"/>
        <v>0</v>
      </c>
      <c r="G700" s="161"/>
      <c r="H700" s="142"/>
      <c r="I700" s="130" t="e">
        <f>VLOOKUP(H700,[1]Presupuesto!$B$11:$C$565,2,0)</f>
        <v>#N/A</v>
      </c>
      <c r="J700" s="98" t="str">
        <f t="shared" si="36"/>
        <v>Gestión Tecnologías de Información y Comunicación</v>
      </c>
      <c r="K700" s="98" t="s">
        <v>411</v>
      </c>
      <c r="L700" s="437"/>
      <c r="M700" s="437"/>
      <c r="N700" s="437"/>
    </row>
    <row r="701" spans="3:14">
      <c r="C701" s="141"/>
      <c r="D701" s="158"/>
      <c r="E701" s="123"/>
      <c r="F701" s="97">
        <f t="shared" si="35"/>
        <v>0</v>
      </c>
      <c r="G701" s="161"/>
      <c r="H701" s="142"/>
      <c r="I701" s="130" t="e">
        <f>VLOOKUP(H701,[1]Presupuesto!$B$11:$C$565,2,0)</f>
        <v>#N/A</v>
      </c>
      <c r="J701" s="98" t="str">
        <f t="shared" si="36"/>
        <v>Gestión Tecnologías de Información y Comunicación</v>
      </c>
      <c r="K701" s="98" t="s">
        <v>411</v>
      </c>
      <c r="L701" s="437"/>
      <c r="M701" s="437"/>
      <c r="N701" s="437"/>
    </row>
    <row r="702" spans="3:14">
      <c r="C702" s="143"/>
      <c r="D702" s="151"/>
      <c r="E702" s="118"/>
      <c r="F702" s="97">
        <f t="shared" si="35"/>
        <v>0</v>
      </c>
      <c r="G702" s="161"/>
      <c r="H702" s="144"/>
      <c r="I702" s="130" t="e">
        <f>VLOOKUP(H702,[1]Presupuesto!$B$11:$C$565,2,0)</f>
        <v>#N/A</v>
      </c>
      <c r="J702" s="98" t="str">
        <f t="shared" si="36"/>
        <v>Gestión Tecnologías de Información y Comunicación</v>
      </c>
      <c r="K702" s="98" t="s">
        <v>411</v>
      </c>
      <c r="L702" s="437"/>
      <c r="M702" s="437"/>
      <c r="N702" s="437"/>
    </row>
    <row r="703" spans="3:14">
      <c r="C703" s="143"/>
      <c r="D703" s="151"/>
      <c r="E703" s="118"/>
      <c r="F703" s="97">
        <f t="shared" si="35"/>
        <v>0</v>
      </c>
      <c r="G703" s="161"/>
      <c r="H703" s="144"/>
      <c r="I703" s="130" t="e">
        <f>VLOOKUP(H703,[1]Presupuesto!$B$11:$C$565,2,0)</f>
        <v>#N/A</v>
      </c>
      <c r="J703" s="98" t="str">
        <f t="shared" si="36"/>
        <v>Gestión Tecnologías de Información y Comunicación</v>
      </c>
      <c r="K703" s="98" t="s">
        <v>411</v>
      </c>
      <c r="L703" s="437"/>
      <c r="M703" s="437"/>
      <c r="N703" s="437"/>
    </row>
    <row r="704" spans="3:14">
      <c r="C704" s="143"/>
      <c r="D704" s="151"/>
      <c r="E704" s="118"/>
      <c r="F704" s="97">
        <f t="shared" si="35"/>
        <v>0</v>
      </c>
      <c r="G704" s="161"/>
      <c r="H704" s="144"/>
      <c r="I704" s="130" t="e">
        <f>VLOOKUP(H704,[1]Presupuesto!$B$11:$C$565,2,0)</f>
        <v>#N/A</v>
      </c>
      <c r="J704" s="98" t="str">
        <f t="shared" si="36"/>
        <v>Gestión Tecnologías de Información y Comunicación</v>
      </c>
      <c r="K704" s="98" t="s">
        <v>411</v>
      </c>
      <c r="L704" s="437"/>
      <c r="M704" s="437"/>
      <c r="N704" s="437"/>
    </row>
    <row r="705" spans="3:14">
      <c r="C705" s="143"/>
      <c r="D705" s="151"/>
      <c r="E705" s="118"/>
      <c r="F705" s="97">
        <f t="shared" si="35"/>
        <v>0</v>
      </c>
      <c r="G705" s="161"/>
      <c r="H705" s="144"/>
      <c r="I705" s="130" t="e">
        <f>VLOOKUP(H705,[1]Presupuesto!$B$11:$C$565,2,0)</f>
        <v>#N/A</v>
      </c>
      <c r="J705" s="98" t="str">
        <f t="shared" si="36"/>
        <v>Gestión Tecnologías de Información y Comunicación</v>
      </c>
      <c r="K705" s="98" t="s">
        <v>411</v>
      </c>
      <c r="L705" s="437"/>
      <c r="M705" s="437"/>
      <c r="N705" s="437"/>
    </row>
    <row r="706" spans="3:14">
      <c r="C706" s="143"/>
      <c r="D706" s="151"/>
      <c r="E706" s="118"/>
      <c r="F706" s="97">
        <f t="shared" si="35"/>
        <v>0</v>
      </c>
      <c r="G706" s="161"/>
      <c r="H706" s="144"/>
      <c r="I706" s="130" t="e">
        <f>VLOOKUP(H706,[1]Presupuesto!$B$11:$C$565,2,0)</f>
        <v>#N/A</v>
      </c>
      <c r="J706" s="98" t="str">
        <f t="shared" si="36"/>
        <v>Gestión Tecnologías de Información y Comunicación</v>
      </c>
      <c r="K706" s="98" t="s">
        <v>411</v>
      </c>
      <c r="L706" s="437"/>
      <c r="M706" s="437"/>
      <c r="N706" s="437"/>
    </row>
    <row r="707" spans="3:14">
      <c r="C707" s="143"/>
      <c r="D707" s="151"/>
      <c r="E707" s="118"/>
      <c r="F707" s="97">
        <f t="shared" si="35"/>
        <v>0</v>
      </c>
      <c r="G707" s="161"/>
      <c r="H707" s="144"/>
      <c r="I707" s="130" t="e">
        <f>VLOOKUP(H707,[1]Presupuesto!$B$11:$C$565,2,0)</f>
        <v>#N/A</v>
      </c>
      <c r="J707" s="98" t="str">
        <f t="shared" si="36"/>
        <v>Gestión Tecnologías de Información y Comunicación</v>
      </c>
      <c r="K707" s="98" t="s">
        <v>411</v>
      </c>
      <c r="L707" s="437"/>
      <c r="M707" s="437"/>
      <c r="N707" s="437"/>
    </row>
    <row r="708" spans="3:14">
      <c r="C708" s="143"/>
      <c r="D708" s="151"/>
      <c r="E708" s="118"/>
      <c r="F708" s="97">
        <f t="shared" si="35"/>
        <v>0</v>
      </c>
      <c r="G708" s="161"/>
      <c r="H708" s="144"/>
      <c r="I708" s="130" t="e">
        <f>VLOOKUP(H708,[1]Presupuesto!$B$11:$C$565,2,0)</f>
        <v>#N/A</v>
      </c>
      <c r="J708" s="98" t="str">
        <f t="shared" si="36"/>
        <v>Gestión Tecnologías de Información y Comunicación</v>
      </c>
      <c r="K708" s="98" t="s">
        <v>411</v>
      </c>
      <c r="L708" s="437"/>
      <c r="M708" s="437"/>
      <c r="N708" s="437"/>
    </row>
    <row r="709" spans="3:14">
      <c r="C709" s="143"/>
      <c r="D709" s="151"/>
      <c r="E709" s="118"/>
      <c r="F709" s="97">
        <f t="shared" si="35"/>
        <v>0</v>
      </c>
      <c r="G709" s="161"/>
      <c r="H709" s="144"/>
      <c r="I709" s="130" t="e">
        <f>VLOOKUP(H709,[1]Presupuesto!$B$11:$C$565,2,0)</f>
        <v>#N/A</v>
      </c>
      <c r="J709" s="98" t="str">
        <f t="shared" si="36"/>
        <v>Gestión Tecnologías de Información y Comunicación</v>
      </c>
      <c r="K709" s="98" t="s">
        <v>411</v>
      </c>
      <c r="L709" s="437"/>
      <c r="M709" s="437"/>
      <c r="N709" s="437"/>
    </row>
    <row r="710" spans="3:14">
      <c r="C710" s="145"/>
      <c r="D710" s="151"/>
      <c r="E710" s="118"/>
      <c r="F710" s="97">
        <f t="shared" si="35"/>
        <v>0</v>
      </c>
      <c r="G710" s="161"/>
      <c r="H710" s="146"/>
      <c r="I710" s="130" t="e">
        <f>VLOOKUP(H710,[1]Presupuesto!$B$11:$C$565,2,0)</f>
        <v>#N/A</v>
      </c>
      <c r="J710" s="98" t="str">
        <f t="shared" si="36"/>
        <v>Gestión Tecnologías de Información y Comunicación</v>
      </c>
      <c r="K710" s="98" t="s">
        <v>402</v>
      </c>
      <c r="L710" s="437"/>
      <c r="M710" s="437"/>
      <c r="N710" s="437"/>
    </row>
    <row r="711" spans="3:14">
      <c r="C711" s="145"/>
      <c r="D711" s="151"/>
      <c r="E711" s="118"/>
      <c r="F711" s="97">
        <f t="shared" si="35"/>
        <v>0</v>
      </c>
      <c r="G711" s="161"/>
      <c r="H711" s="146"/>
      <c r="I711" s="130" t="e">
        <f>VLOOKUP(H711,[1]Presupuesto!$B$11:$C$565,2,0)</f>
        <v>#N/A</v>
      </c>
      <c r="J711" s="98" t="str">
        <f t="shared" si="36"/>
        <v>Gestión Tecnologías de Información y Comunicación</v>
      </c>
      <c r="K711" s="98" t="s">
        <v>411</v>
      </c>
      <c r="L711" s="437"/>
      <c r="M711" s="437"/>
      <c r="N711" s="437"/>
    </row>
    <row r="712" spans="3:14">
      <c r="C712" s="145"/>
      <c r="D712" s="151"/>
      <c r="E712" s="118"/>
      <c r="F712" s="97">
        <f t="shared" si="35"/>
        <v>0</v>
      </c>
      <c r="G712" s="161"/>
      <c r="H712" s="146"/>
      <c r="I712" s="130" t="e">
        <f>VLOOKUP(H712,[1]Presupuesto!$B$11:$C$565,2,0)</f>
        <v>#N/A</v>
      </c>
      <c r="J712" s="98" t="str">
        <f t="shared" si="36"/>
        <v>Gestión Tecnologías de Información y Comunicación</v>
      </c>
      <c r="K712" s="98" t="s">
        <v>411</v>
      </c>
      <c r="L712" s="437"/>
      <c r="M712" s="437"/>
      <c r="N712" s="437"/>
    </row>
    <row r="713" spans="3:14">
      <c r="C713" s="145"/>
      <c r="D713" s="151"/>
      <c r="E713" s="118"/>
      <c r="F713" s="97">
        <f t="shared" si="35"/>
        <v>0</v>
      </c>
      <c r="G713" s="161"/>
      <c r="H713" s="146"/>
      <c r="I713" s="130" t="e">
        <f>VLOOKUP(H713,[1]Presupuesto!$B$11:$C$565,2,0)</f>
        <v>#N/A</v>
      </c>
      <c r="J713" s="98" t="str">
        <f t="shared" si="36"/>
        <v>Gestión Tecnologías de Información y Comunicación</v>
      </c>
      <c r="K713" s="98" t="s">
        <v>411</v>
      </c>
      <c r="L713" s="437"/>
      <c r="M713" s="437"/>
      <c r="N713" s="437"/>
    </row>
    <row r="714" spans="3:14" ht="15.75" thickBot="1">
      <c r="C714" s="147"/>
      <c r="D714" s="159"/>
      <c r="E714" s="103"/>
      <c r="F714" s="105">
        <f t="shared" si="35"/>
        <v>0</v>
      </c>
      <c r="G714" s="162"/>
      <c r="H714" s="148"/>
      <c r="I714" s="132" t="e">
        <f>VLOOKUP(H714,[1]Presupuesto!$B$11:$C$565,2,0)</f>
        <v>#N/A</v>
      </c>
      <c r="J714" s="106" t="str">
        <f t="shared" si="36"/>
        <v>Gestión Tecnologías de Información y Comunicación</v>
      </c>
      <c r="K714" s="124" t="s">
        <v>393</v>
      </c>
      <c r="L714" s="437"/>
      <c r="M714" s="437"/>
      <c r="N714" s="437"/>
    </row>
    <row r="716" spans="3:14" ht="15.75" thickBot="1"/>
    <row r="717" spans="3:14" ht="15.75" thickBot="1">
      <c r="C717" s="157" t="s">
        <v>53</v>
      </c>
      <c r="D717" s="349">
        <f>SUM(F724:F754)</f>
        <v>25000000</v>
      </c>
      <c r="E717" s="437"/>
      <c r="F717" s="70"/>
      <c r="G717" s="79"/>
      <c r="H717" s="70"/>
      <c r="I717" s="70"/>
      <c r="J717" s="437"/>
      <c r="K717" s="437"/>
    </row>
    <row r="718" spans="3:14">
      <c r="C718" s="70"/>
      <c r="D718" s="31"/>
      <c r="E718" s="93"/>
      <c r="F718" s="93"/>
      <c r="G718" s="93"/>
      <c r="H718" s="76"/>
      <c r="I718" s="76"/>
      <c r="J718" s="76"/>
      <c r="K718" s="112"/>
    </row>
    <row r="719" spans="3:14">
      <c r="C719" s="70"/>
      <c r="D719" s="31"/>
      <c r="E719" s="93"/>
      <c r="F719" s="93"/>
      <c r="G719" s="93"/>
      <c r="H719" s="76"/>
      <c r="I719" s="76"/>
      <c r="J719" s="76"/>
      <c r="K719" s="112"/>
    </row>
    <row r="720" spans="3:14" ht="15.75">
      <c r="C720" s="202" t="s">
        <v>391</v>
      </c>
      <c r="D720" s="345" t="s">
        <v>2320</v>
      </c>
      <c r="E720" s="93"/>
      <c r="F720" s="93"/>
      <c r="G720" s="93"/>
      <c r="H720" s="76"/>
      <c r="I720" s="76"/>
      <c r="J720" s="76"/>
      <c r="K720" s="112"/>
    </row>
    <row r="721" spans="3:11" ht="18.75">
      <c r="C721" s="209" t="str">
        <f>IFERROR(VLOOKUP(D720,'[1]1. Desarrollo e Innov. Curricu.'!$E:$F,2,FALSE),IFERROR(VLOOKUP(D720,'[1]2. Investigación Científica'!$E:$F,2,FALSE),IFERROR(VLOOKUP(D720,'[1]3. Vinculación Univ. Sociedad'!$E:$F,2,FALSE),IFERROR(VLOOKUP(D720,'[1]4. Docencia y Profesorado Univ.'!$E:$F,2,FALSE),IFERROR(VLOOKUP(D720,'[1]5. Estudiantes y Graduados'!$E:$F,2,FALSE),IFERROR(VLOOKUP(D720,'[1]11. Gestion Administrativa'!$E:$F,2,FALSE),IFERROR(VLOOKUP(D720,'[1]13. Gestión Académica'!$E:$F,2,FALSE),IFERROR(VLOOKUP(D720,'[1]8. Asegura. de la Calid. y M'!$E:$F,2,FALSE),IFERROR(VLOOKUP(D720,'[1]6. Gestión del Conocimiento'!$E:$F,2,FALSE),IFERROR(VLOOKUP(D720,'[1]15. Gobernabilidad y Proceso...'!$E:$F,2,FALSE),IFERROR(VLOOKUP(D720,'[1]12. Gestión del Talento Humano'!$E:$F,2,FALSE),IFERROR(VLOOKUP(D720,'[1]14. Internacional... de la E.S.'!$E:$F,2,FALSE),IFERROR(VLOOKUP(D720,'[1]10. Posgrado'!$E:$F,2,FALSE),IFERROR(VLOOKUP(D720,'[1]17. Gestión TIC'!$E:$F,2,FALSE),IFERROR(VLOOKUP(D720,'[1]16. Desa. del Sistema Educ.Sup.'!$E:$F,2,FALSE),IFERROR(VLOOKUP(D720,'[1]9. Cultura de Inno. Insti...'!$E:$F,2,FALSE),VLOOKUP(D720,'[1]7. Lo Esencial de la Reforma U.'!$E:$F,2,0)))))))))))))))))</f>
        <v>Contratación de un segundo proveedor de internet para los principales puntos de conexión de la UNAHnet.</v>
      </c>
      <c r="D721" s="31"/>
      <c r="E721" s="93"/>
      <c r="F721" s="93"/>
      <c r="G721" s="93"/>
      <c r="H721" s="76"/>
      <c r="I721" s="76"/>
      <c r="J721" s="76"/>
      <c r="K721" s="112"/>
    </row>
    <row r="722" spans="3:11" ht="15.75" thickBot="1">
      <c r="C722" s="437"/>
      <c r="D722" s="437"/>
      <c r="E722" s="437"/>
      <c r="F722" s="93"/>
      <c r="G722" s="76"/>
      <c r="H722" s="76"/>
      <c r="I722" s="76"/>
      <c r="J722" s="437"/>
      <c r="K722" s="437"/>
    </row>
    <row r="723" spans="3:11" ht="30.75" thickBot="1">
      <c r="C723" s="129" t="s">
        <v>44</v>
      </c>
      <c r="D723" s="129" t="s">
        <v>55</v>
      </c>
      <c r="E723" s="136" t="s">
        <v>57</v>
      </c>
      <c r="F723" s="135" t="s">
        <v>27</v>
      </c>
      <c r="G723" s="133" t="s">
        <v>130</v>
      </c>
      <c r="H723" s="136" t="s">
        <v>46</v>
      </c>
      <c r="I723" s="133" t="s">
        <v>131</v>
      </c>
      <c r="J723" s="133" t="s">
        <v>409</v>
      </c>
      <c r="K723" s="133" t="s">
        <v>410</v>
      </c>
    </row>
    <row r="724" spans="3:11">
      <c r="C724" s="219" t="s">
        <v>427</v>
      </c>
      <c r="D724" s="158"/>
      <c r="E724" s="218">
        <f>HLOOKUP(C724,'[1]5. ACTIVIDADES ESPECIALES'!$AH$2:$BU$3,2,0)</f>
        <v>2000</v>
      </c>
      <c r="F724" s="97">
        <f t="shared" ref="F724:F754" si="37">D724*E724</f>
        <v>0</v>
      </c>
      <c r="G724" s="161"/>
      <c r="H724" s="142" t="s">
        <v>306</v>
      </c>
      <c r="I724" s="130" t="str">
        <f>VLOOKUP(H724,[1]Presupuesto!$B$11:$C$565,2,0)</f>
        <v>VIATICOS NACIONALES Y OTROS GASTOS DE VIAJE PROYECTO FORTALECIMIENTO ORG. ESTUDI (26200-72)</v>
      </c>
      <c r="J724" s="217" t="s">
        <v>1513</v>
      </c>
      <c r="K724" s="98" t="s">
        <v>395</v>
      </c>
    </row>
    <row r="725" spans="3:11">
      <c r="C725" s="141" t="s">
        <v>2321</v>
      </c>
      <c r="D725" s="158">
        <v>1</v>
      </c>
      <c r="E725" s="123">
        <v>25000000</v>
      </c>
      <c r="F725" s="97">
        <f t="shared" si="37"/>
        <v>25000000</v>
      </c>
      <c r="G725" s="161" t="s">
        <v>1683</v>
      </c>
      <c r="H725" s="142" t="s">
        <v>296</v>
      </c>
      <c r="I725" s="130" t="str">
        <f>VLOOKUP(H725,[1]Presupuesto!$B$11:$C$565,2,0)</f>
        <v>SERVICIOS DE INTERNET</v>
      </c>
      <c r="J725" s="217" t="s">
        <v>1513</v>
      </c>
      <c r="K725" s="98" t="s">
        <v>398</v>
      </c>
    </row>
    <row r="726" spans="3:11">
      <c r="C726" s="141"/>
      <c r="D726" s="158"/>
      <c r="E726" s="123"/>
      <c r="F726" s="97">
        <f t="shared" si="37"/>
        <v>0</v>
      </c>
      <c r="G726" s="161"/>
      <c r="H726" s="142"/>
      <c r="I726" s="130" t="e">
        <f>VLOOKUP(H726,[1]Presupuesto!$B$11:$C$565,2,0)</f>
        <v>#N/A</v>
      </c>
      <c r="J726" s="696" t="s">
        <v>1513</v>
      </c>
      <c r="K726" s="98" t="s">
        <v>411</v>
      </c>
    </row>
    <row r="727" spans="3:11">
      <c r="C727" s="141"/>
      <c r="D727" s="158"/>
      <c r="E727" s="123"/>
      <c r="F727" s="97">
        <f t="shared" si="37"/>
        <v>0</v>
      </c>
      <c r="G727" s="161"/>
      <c r="H727" s="142"/>
      <c r="I727" s="130" t="e">
        <f>VLOOKUP(H727,[1]Presupuesto!$B$11:$C$565,2,0)</f>
        <v>#N/A</v>
      </c>
      <c r="J727" s="696" t="s">
        <v>1513</v>
      </c>
      <c r="K727" s="98" t="s">
        <v>411</v>
      </c>
    </row>
    <row r="728" spans="3:11">
      <c r="C728" s="141"/>
      <c r="D728" s="158"/>
      <c r="E728" s="123"/>
      <c r="F728" s="97">
        <f t="shared" si="37"/>
        <v>0</v>
      </c>
      <c r="G728" s="161"/>
      <c r="H728" s="142"/>
      <c r="I728" s="130" t="e">
        <f>VLOOKUP(H728,[1]Presupuesto!$B$11:$C$565,2,0)</f>
        <v>#N/A</v>
      </c>
      <c r="J728" s="696" t="s">
        <v>1513</v>
      </c>
      <c r="K728" s="98" t="s">
        <v>411</v>
      </c>
    </row>
    <row r="729" spans="3:11">
      <c r="C729" s="141"/>
      <c r="D729" s="158"/>
      <c r="E729" s="123"/>
      <c r="F729" s="97">
        <f t="shared" si="37"/>
        <v>0</v>
      </c>
      <c r="G729" s="161"/>
      <c r="H729" s="142"/>
      <c r="I729" s="130" t="e">
        <f>VLOOKUP(H729,[1]Presupuesto!$B$11:$C$565,2,0)</f>
        <v>#N/A</v>
      </c>
      <c r="J729" s="696" t="s">
        <v>1513</v>
      </c>
      <c r="K729" s="98" t="s">
        <v>411</v>
      </c>
    </row>
    <row r="730" spans="3:11">
      <c r="C730" s="141"/>
      <c r="D730" s="158"/>
      <c r="E730" s="123"/>
      <c r="F730" s="97">
        <f t="shared" si="37"/>
        <v>0</v>
      </c>
      <c r="G730" s="161"/>
      <c r="H730" s="142"/>
      <c r="I730" s="130" t="e">
        <f>VLOOKUP(H730,[1]Presupuesto!$B$11:$C$565,2,0)</f>
        <v>#N/A</v>
      </c>
      <c r="J730" s="696" t="s">
        <v>1513</v>
      </c>
      <c r="K730" s="98" t="s">
        <v>411</v>
      </c>
    </row>
    <row r="731" spans="3:11">
      <c r="C731" s="141"/>
      <c r="D731" s="158"/>
      <c r="E731" s="123"/>
      <c r="F731" s="97">
        <f t="shared" si="37"/>
        <v>0</v>
      </c>
      <c r="G731" s="161"/>
      <c r="H731" s="142"/>
      <c r="I731" s="130" t="e">
        <f>VLOOKUP(H731,[1]Presupuesto!$B$11:$C$565,2,0)</f>
        <v>#N/A</v>
      </c>
      <c r="J731" s="696" t="s">
        <v>1513</v>
      </c>
      <c r="K731" s="98" t="s">
        <v>411</v>
      </c>
    </row>
    <row r="732" spans="3:11">
      <c r="C732" s="141"/>
      <c r="D732" s="158"/>
      <c r="E732" s="123"/>
      <c r="F732" s="97">
        <f t="shared" si="37"/>
        <v>0</v>
      </c>
      <c r="G732" s="161"/>
      <c r="H732" s="142"/>
      <c r="I732" s="130" t="e">
        <f>VLOOKUP(H732,[1]Presupuesto!$B$11:$C$565,2,0)</f>
        <v>#N/A</v>
      </c>
      <c r="J732" s="696" t="s">
        <v>1513</v>
      </c>
      <c r="K732" s="98" t="s">
        <v>411</v>
      </c>
    </row>
    <row r="733" spans="3:11">
      <c r="C733" s="141"/>
      <c r="D733" s="158"/>
      <c r="E733" s="123"/>
      <c r="F733" s="97">
        <f t="shared" si="37"/>
        <v>0</v>
      </c>
      <c r="G733" s="161"/>
      <c r="H733" s="142"/>
      <c r="I733" s="130" t="e">
        <f>VLOOKUP(H733,[1]Presupuesto!$B$11:$C$565,2,0)</f>
        <v>#N/A</v>
      </c>
      <c r="J733" s="696" t="s">
        <v>1513</v>
      </c>
      <c r="K733" s="98" t="s">
        <v>411</v>
      </c>
    </row>
    <row r="734" spans="3:11">
      <c r="C734" s="141"/>
      <c r="D734" s="158"/>
      <c r="E734" s="123"/>
      <c r="F734" s="97">
        <f t="shared" si="37"/>
        <v>0</v>
      </c>
      <c r="G734" s="161"/>
      <c r="H734" s="142"/>
      <c r="I734" s="130" t="e">
        <f>VLOOKUP(H734,[1]Presupuesto!$B$11:$C$565,2,0)</f>
        <v>#N/A</v>
      </c>
      <c r="J734" s="696" t="s">
        <v>1513</v>
      </c>
      <c r="K734" s="98" t="s">
        <v>411</v>
      </c>
    </row>
    <row r="735" spans="3:11">
      <c r="C735" s="141"/>
      <c r="D735" s="158"/>
      <c r="E735" s="123"/>
      <c r="F735" s="97">
        <f t="shared" si="37"/>
        <v>0</v>
      </c>
      <c r="G735" s="161"/>
      <c r="H735" s="142"/>
      <c r="I735" s="130" t="e">
        <f>VLOOKUP(H735,[1]Presupuesto!$B$11:$C$565,2,0)</f>
        <v>#N/A</v>
      </c>
      <c r="J735" s="696" t="s">
        <v>1513</v>
      </c>
      <c r="K735" s="98" t="s">
        <v>411</v>
      </c>
    </row>
    <row r="736" spans="3:11">
      <c r="C736" s="141"/>
      <c r="D736" s="158"/>
      <c r="E736" s="123"/>
      <c r="F736" s="97">
        <f t="shared" si="37"/>
        <v>0</v>
      </c>
      <c r="G736" s="161"/>
      <c r="H736" s="142"/>
      <c r="I736" s="130" t="e">
        <f>VLOOKUP(H736,[1]Presupuesto!$B$11:$C$565,2,0)</f>
        <v>#N/A</v>
      </c>
      <c r="J736" s="696" t="s">
        <v>1513</v>
      </c>
      <c r="K736" s="98" t="s">
        <v>411</v>
      </c>
    </row>
    <row r="737" spans="3:11">
      <c r="C737" s="141"/>
      <c r="D737" s="158"/>
      <c r="E737" s="123"/>
      <c r="F737" s="97">
        <f t="shared" si="37"/>
        <v>0</v>
      </c>
      <c r="G737" s="161"/>
      <c r="H737" s="142"/>
      <c r="I737" s="130" t="e">
        <f>VLOOKUP(H737,[1]Presupuesto!$B$11:$C$565,2,0)</f>
        <v>#N/A</v>
      </c>
      <c r="J737" s="696" t="s">
        <v>1513</v>
      </c>
      <c r="K737" s="98" t="s">
        <v>411</v>
      </c>
    </row>
    <row r="738" spans="3:11">
      <c r="C738" s="141"/>
      <c r="D738" s="158"/>
      <c r="E738" s="123"/>
      <c r="F738" s="97">
        <f t="shared" si="37"/>
        <v>0</v>
      </c>
      <c r="G738" s="161"/>
      <c r="H738" s="142"/>
      <c r="I738" s="130" t="e">
        <f>VLOOKUP(H738,[1]Presupuesto!$B$11:$C$565,2,0)</f>
        <v>#N/A</v>
      </c>
      <c r="J738" s="696" t="s">
        <v>1513</v>
      </c>
      <c r="K738" s="98" t="s">
        <v>411</v>
      </c>
    </row>
    <row r="739" spans="3:11">
      <c r="C739" s="141"/>
      <c r="D739" s="158"/>
      <c r="E739" s="123"/>
      <c r="F739" s="97">
        <f t="shared" si="37"/>
        <v>0</v>
      </c>
      <c r="G739" s="161"/>
      <c r="H739" s="142"/>
      <c r="I739" s="130" t="e">
        <f>VLOOKUP(H739,[1]Presupuesto!$B$11:$C$565,2,0)</f>
        <v>#N/A</v>
      </c>
      <c r="J739" s="696" t="s">
        <v>1513</v>
      </c>
      <c r="K739" s="98" t="s">
        <v>411</v>
      </c>
    </row>
    <row r="740" spans="3:11">
      <c r="C740" s="141"/>
      <c r="D740" s="158"/>
      <c r="E740" s="123"/>
      <c r="F740" s="97">
        <f t="shared" si="37"/>
        <v>0</v>
      </c>
      <c r="G740" s="161"/>
      <c r="H740" s="142"/>
      <c r="I740" s="130" t="e">
        <f>VLOOKUP(H740,[1]Presupuesto!$B$11:$C$565,2,0)</f>
        <v>#N/A</v>
      </c>
      <c r="J740" s="696" t="s">
        <v>1513</v>
      </c>
      <c r="K740" s="98" t="s">
        <v>411</v>
      </c>
    </row>
    <row r="741" spans="3:11">
      <c r="C741" s="141"/>
      <c r="D741" s="158"/>
      <c r="E741" s="123"/>
      <c r="F741" s="97">
        <f t="shared" si="37"/>
        <v>0</v>
      </c>
      <c r="G741" s="161"/>
      <c r="H741" s="142"/>
      <c r="I741" s="130" t="e">
        <f>VLOOKUP(H741,[1]Presupuesto!$B$11:$C$565,2,0)</f>
        <v>#N/A</v>
      </c>
      <c r="J741" s="696" t="s">
        <v>1513</v>
      </c>
      <c r="K741" s="98" t="s">
        <v>411</v>
      </c>
    </row>
    <row r="742" spans="3:11">
      <c r="C742" s="143"/>
      <c r="D742" s="151"/>
      <c r="E742" s="118"/>
      <c r="F742" s="97">
        <f t="shared" si="37"/>
        <v>0</v>
      </c>
      <c r="G742" s="161"/>
      <c r="H742" s="144"/>
      <c r="I742" s="130" t="e">
        <f>VLOOKUP(H742,[1]Presupuesto!$B$11:$C$565,2,0)</f>
        <v>#N/A</v>
      </c>
      <c r="J742" s="696" t="s">
        <v>1513</v>
      </c>
      <c r="K742" s="98" t="s">
        <v>411</v>
      </c>
    </row>
    <row r="743" spans="3:11">
      <c r="C743" s="143"/>
      <c r="D743" s="151"/>
      <c r="E743" s="118"/>
      <c r="F743" s="97">
        <f t="shared" si="37"/>
        <v>0</v>
      </c>
      <c r="G743" s="161"/>
      <c r="H743" s="144"/>
      <c r="I743" s="130" t="e">
        <f>VLOOKUP(H743,[1]Presupuesto!$B$11:$C$565,2,0)</f>
        <v>#N/A</v>
      </c>
      <c r="J743" s="696" t="s">
        <v>1513</v>
      </c>
      <c r="K743" s="98" t="s">
        <v>411</v>
      </c>
    </row>
    <row r="744" spans="3:11">
      <c r="C744" s="143"/>
      <c r="D744" s="151"/>
      <c r="E744" s="118"/>
      <c r="F744" s="97">
        <f t="shared" si="37"/>
        <v>0</v>
      </c>
      <c r="G744" s="161"/>
      <c r="H744" s="144"/>
      <c r="I744" s="130" t="e">
        <f>VLOOKUP(H744,[1]Presupuesto!$B$11:$C$565,2,0)</f>
        <v>#N/A</v>
      </c>
      <c r="J744" s="696" t="s">
        <v>1513</v>
      </c>
      <c r="K744" s="98" t="s">
        <v>411</v>
      </c>
    </row>
    <row r="745" spans="3:11">
      <c r="C745" s="143"/>
      <c r="D745" s="151"/>
      <c r="E745" s="118"/>
      <c r="F745" s="97">
        <f t="shared" si="37"/>
        <v>0</v>
      </c>
      <c r="G745" s="161"/>
      <c r="H745" s="144"/>
      <c r="I745" s="130" t="e">
        <f>VLOOKUP(H745,[1]Presupuesto!$B$11:$C$565,2,0)</f>
        <v>#N/A</v>
      </c>
      <c r="J745" s="696" t="s">
        <v>1513</v>
      </c>
      <c r="K745" s="98" t="s">
        <v>411</v>
      </c>
    </row>
    <row r="746" spans="3:11">
      <c r="C746" s="143"/>
      <c r="D746" s="151"/>
      <c r="E746" s="118"/>
      <c r="F746" s="97">
        <f t="shared" si="37"/>
        <v>0</v>
      </c>
      <c r="G746" s="161"/>
      <c r="H746" s="144"/>
      <c r="I746" s="130" t="e">
        <f>VLOOKUP(H746,[1]Presupuesto!$B$11:$C$565,2,0)</f>
        <v>#N/A</v>
      </c>
      <c r="J746" s="696" t="s">
        <v>1513</v>
      </c>
      <c r="K746" s="98" t="s">
        <v>411</v>
      </c>
    </row>
    <row r="747" spans="3:11">
      <c r="C747" s="143"/>
      <c r="D747" s="151"/>
      <c r="E747" s="118"/>
      <c r="F747" s="97">
        <f t="shared" si="37"/>
        <v>0</v>
      </c>
      <c r="G747" s="161"/>
      <c r="H747" s="144"/>
      <c r="I747" s="130" t="e">
        <f>VLOOKUP(H747,[1]Presupuesto!$B$11:$C$565,2,0)</f>
        <v>#N/A</v>
      </c>
      <c r="J747" s="696" t="s">
        <v>1513</v>
      </c>
      <c r="K747" s="98" t="s">
        <v>411</v>
      </c>
    </row>
    <row r="748" spans="3:11">
      <c r="C748" s="143"/>
      <c r="D748" s="151"/>
      <c r="E748" s="118"/>
      <c r="F748" s="97">
        <f t="shared" si="37"/>
        <v>0</v>
      </c>
      <c r="G748" s="161"/>
      <c r="H748" s="144"/>
      <c r="I748" s="130" t="e">
        <f>VLOOKUP(H748,[1]Presupuesto!$B$11:$C$565,2,0)</f>
        <v>#N/A</v>
      </c>
      <c r="J748" s="696" t="s">
        <v>1513</v>
      </c>
      <c r="K748" s="98" t="s">
        <v>411</v>
      </c>
    </row>
    <row r="749" spans="3:11">
      <c r="C749" s="143"/>
      <c r="D749" s="151"/>
      <c r="E749" s="118"/>
      <c r="F749" s="97">
        <f t="shared" si="37"/>
        <v>0</v>
      </c>
      <c r="G749" s="161"/>
      <c r="H749" s="144"/>
      <c r="I749" s="130" t="e">
        <f>VLOOKUP(H749,[1]Presupuesto!$B$11:$C$565,2,0)</f>
        <v>#N/A</v>
      </c>
      <c r="J749" s="696" t="s">
        <v>1513</v>
      </c>
      <c r="K749" s="98" t="s">
        <v>411</v>
      </c>
    </row>
    <row r="750" spans="3:11">
      <c r="C750" s="145"/>
      <c r="D750" s="151"/>
      <c r="E750" s="118"/>
      <c r="F750" s="97">
        <f t="shared" si="37"/>
        <v>0</v>
      </c>
      <c r="G750" s="161"/>
      <c r="H750" s="146"/>
      <c r="I750" s="130" t="e">
        <f>VLOOKUP(H750,[1]Presupuesto!$B$11:$C$565,2,0)</f>
        <v>#N/A</v>
      </c>
      <c r="J750" s="696" t="s">
        <v>1513</v>
      </c>
      <c r="K750" s="98" t="s">
        <v>402</v>
      </c>
    </row>
    <row r="751" spans="3:11">
      <c r="C751" s="145"/>
      <c r="D751" s="151"/>
      <c r="E751" s="118"/>
      <c r="F751" s="97">
        <f t="shared" si="37"/>
        <v>0</v>
      </c>
      <c r="G751" s="161"/>
      <c r="H751" s="146"/>
      <c r="I751" s="130" t="e">
        <f>VLOOKUP(H751,[1]Presupuesto!$B$11:$C$565,2,0)</f>
        <v>#N/A</v>
      </c>
      <c r="J751" s="696" t="s">
        <v>1513</v>
      </c>
      <c r="K751" s="98" t="s">
        <v>411</v>
      </c>
    </row>
    <row r="752" spans="3:11">
      <c r="C752" s="145"/>
      <c r="D752" s="151"/>
      <c r="E752" s="118"/>
      <c r="F752" s="97">
        <f t="shared" si="37"/>
        <v>0</v>
      </c>
      <c r="G752" s="161"/>
      <c r="H752" s="146"/>
      <c r="I752" s="130" t="e">
        <f>VLOOKUP(H752,[1]Presupuesto!$B$11:$C$565,2,0)</f>
        <v>#N/A</v>
      </c>
      <c r="J752" s="696" t="s">
        <v>1513</v>
      </c>
      <c r="K752" s="98" t="s">
        <v>411</v>
      </c>
    </row>
    <row r="753" spans="3:11">
      <c r="C753" s="145"/>
      <c r="D753" s="151"/>
      <c r="E753" s="118"/>
      <c r="F753" s="97">
        <f t="shared" si="37"/>
        <v>0</v>
      </c>
      <c r="G753" s="161"/>
      <c r="H753" s="146"/>
      <c r="I753" s="130" t="e">
        <f>VLOOKUP(H753,[1]Presupuesto!$B$11:$C$565,2,0)</f>
        <v>#N/A</v>
      </c>
      <c r="J753" s="696" t="s">
        <v>1513</v>
      </c>
      <c r="K753" s="98" t="s">
        <v>411</v>
      </c>
    </row>
    <row r="754" spans="3:11" ht="15.75" thickBot="1">
      <c r="C754" s="147"/>
      <c r="D754" s="159"/>
      <c r="E754" s="103"/>
      <c r="F754" s="105">
        <f t="shared" si="37"/>
        <v>0</v>
      </c>
      <c r="G754" s="162"/>
      <c r="H754" s="148"/>
      <c r="I754" s="132" t="e">
        <f>VLOOKUP(H754,[1]Presupuesto!$B$11:$C$565,2,0)</f>
        <v>#N/A</v>
      </c>
      <c r="J754" s="696" t="s">
        <v>1513</v>
      </c>
      <c r="K754" s="124" t="s">
        <v>393</v>
      </c>
    </row>
  </sheetData>
  <dataConsolidate/>
  <dataValidations count="7">
    <dataValidation type="list" allowBlank="1" showInputMessage="1" showErrorMessage="1" errorTitle="¡Ingreso Inválido!" error="Seleccione una opción de la lista." promptTitle="Tipo de Presupuesto" prompt="Seleccione una opción de la lista." sqref="G17:G51 G195:G229 G283:G317 G327:G361 G371:G405 G415:G449 G459:G493 G504:G538 G548:G582 G596:G630 G640:G670 G61:G97 G105:G141 G149:G183 G239:G273 G680:G714 G724:G754">
      <formula1>$R$2:$S$2</formula1>
    </dataValidation>
    <dataValidation type="list" allowBlank="1" showInputMessage="1" showErrorMessage="1" errorTitle="¡Ingreso Inválido!" error="Seleccione una opción de la lista" promptTitle="Mes Requerido" prompt="Seleccione el mes en el que requiere el recurso." sqref="K17:K51 K195:K229 K371:K405 K415:K449 K459:K493 K504:K538 K548:K582 K283:K317 K596:K630 K640:K670 K61:K97 K105:K141 K149:K183 K239:K273 K327:K361 K680:K714 K724:K754">
      <formula1>$U$2:$AF$2</formula1>
    </dataValidation>
    <dataValidation type="list" allowBlank="1" showInputMessage="1" showErrorMessage="1" errorTitle="¡Ingreso Invalido!" error="Seleccione una opción de la lista." promptTitle="Categoria/Zona de Viáticos" prompt="Seleccione una opción de la lista" sqref="C61 C195 C283 C327 C371 C415 C459 C504 C548 C596:C600 C640 C17 C105 C149 C239 C680 C724">
      <formula1>$AH$2:$BU$2</formula1>
    </dataValidation>
    <dataValidation type="list" allowBlank="1" showInputMessage="1" showErrorMessage="1" errorTitle="¡Ingreso Inválido!" error="Verifique el valor ingresado." promptTitle="Ingrese el Objeto de Gasto" prompt="Ingrese el Objeto de Gasto" sqref="H61 H19:H51 H283:H317 H327:H361 H195:H229 H371:H405 H415:H449 H459:H493 H504:H538 H680:H714 H640:H670 H17 H63:H97 H105 H107:H141 H149 H151:H183 H239 H241:H273 H548:H582 H596:H630 H724:H754">
      <formula1>$A$1:$UI$1</formula1>
    </dataValidation>
    <dataValidation type="list" allowBlank="1" showInputMessage="1" showErrorMessage="1" errorTitle="¡Ingreso Inválido!" error="Seleccione una opción de la lista." promptTitle="Dimensión Estratégica" prompt="Seleccione una opción de la lista." sqref="J17:J51 J196:J229 J284:J317 J328:J361 J600:J630 J416:J449 J505:J538 J549:J582 J372:J405 J62:J97 J106:J141 J150:J183 J240:J273 J460:J493 J681:J714">
      <formula1>$A$2:$P$2</formula1>
    </dataValidation>
    <dataValidation type="list" allowBlank="1" showInputMessage="1" showErrorMessage="1" errorTitle="¡Ingreso Inválido!" error="Seleccione una opción de la lista." promptTitle="Dimensión Estratégica" prompt="Seleccione una opción de la lista." sqref="J61 J195 J283 J327 J371 J415 J459 J504 J548 J596:J599 J640:J670 J105 J149 J239 J680 J724:J754">
      <formula1>$A$2:$Q$2</formula1>
    </dataValidation>
    <dataValidation type="list" allowBlank="1" showInputMessage="1" showErrorMessage="1" errorTitle="¡Ingreso Inválido!" error="Verifique el valor ingresado.&#10;" sqref="H62 H18 H106 H150 H240">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33" t="str">
        <f>+Presupuesto!D11</f>
        <v>Recurrente</v>
      </c>
      <c r="S2" s="433"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28" t="s">
        <v>419</v>
      </c>
      <c r="AI2" s="428" t="s">
        <v>420</v>
      </c>
      <c r="AJ2" s="428" t="s">
        <v>421</v>
      </c>
      <c r="AK2" s="428" t="s">
        <v>422</v>
      </c>
      <c r="AL2" s="428" t="s">
        <v>423</v>
      </c>
      <c r="AM2" s="428" t="s">
        <v>426</v>
      </c>
      <c r="AN2" s="428" t="s">
        <v>424</v>
      </c>
      <c r="AO2" s="428" t="s">
        <v>425</v>
      </c>
      <c r="AP2" s="428" t="s">
        <v>427</v>
      </c>
      <c r="AQ2" s="428" t="s">
        <v>428</v>
      </c>
      <c r="AR2" s="428" t="s">
        <v>429</v>
      </c>
      <c r="AS2" s="428" t="s">
        <v>430</v>
      </c>
      <c r="AT2" s="428" t="s">
        <v>431</v>
      </c>
      <c r="AU2" s="428" t="s">
        <v>432</v>
      </c>
      <c r="AV2" s="428" t="s">
        <v>433</v>
      </c>
      <c r="AW2" s="428" t="s">
        <v>434</v>
      </c>
      <c r="AX2" s="428" t="s">
        <v>435</v>
      </c>
      <c r="AY2" s="428" t="s">
        <v>436</v>
      </c>
      <c r="AZ2" s="428" t="s">
        <v>437</v>
      </c>
      <c r="BA2" s="428" t="s">
        <v>438</v>
      </c>
      <c r="BB2" s="428" t="s">
        <v>439</v>
      </c>
      <c r="BC2" s="428" t="s">
        <v>440</v>
      </c>
      <c r="BD2" s="428" t="s">
        <v>441</v>
      </c>
      <c r="BE2" s="428" t="s">
        <v>442</v>
      </c>
      <c r="BF2" s="428" t="s">
        <v>443</v>
      </c>
      <c r="BG2" s="428" t="s">
        <v>444</v>
      </c>
      <c r="BH2" s="428" t="s">
        <v>445</v>
      </c>
      <c r="BI2" s="428" t="s">
        <v>446</v>
      </c>
      <c r="BJ2" s="428" t="s">
        <v>447</v>
      </c>
      <c r="BK2" s="428" t="s">
        <v>448</v>
      </c>
      <c r="BL2" s="428" t="s">
        <v>449</v>
      </c>
      <c r="BM2" s="428" t="s">
        <v>450</v>
      </c>
      <c r="BN2" s="428" t="s">
        <v>451</v>
      </c>
      <c r="BO2" s="428" t="s">
        <v>452</v>
      </c>
      <c r="BP2" s="428" t="s">
        <v>453</v>
      </c>
      <c r="BQ2" s="428" t="s">
        <v>454</v>
      </c>
      <c r="BR2" s="428" t="s">
        <v>455</v>
      </c>
      <c r="BS2" s="428" t="s">
        <v>456</v>
      </c>
      <c r="BT2" s="428" t="s">
        <v>457</v>
      </c>
      <c r="BU2" s="428" t="s">
        <v>458</v>
      </c>
    </row>
    <row r="3" spans="1:555" hidden="1">
      <c r="AH3" s="429">
        <v>2500</v>
      </c>
      <c r="AI3" s="429">
        <v>1900</v>
      </c>
      <c r="AJ3" s="429">
        <v>1650</v>
      </c>
      <c r="AK3" s="429">
        <v>1580</v>
      </c>
      <c r="AL3" s="429">
        <v>2250</v>
      </c>
      <c r="AM3" s="429">
        <v>1650</v>
      </c>
      <c r="AN3" s="429">
        <v>1400</v>
      </c>
      <c r="AO3" s="430">
        <v>1340</v>
      </c>
      <c r="AP3" s="430">
        <v>2000</v>
      </c>
      <c r="AQ3" s="430">
        <v>1400</v>
      </c>
      <c r="AR3" s="430">
        <v>1150</v>
      </c>
      <c r="AS3" s="430">
        <v>1100</v>
      </c>
      <c r="AT3" s="430">
        <v>1750</v>
      </c>
      <c r="AU3" s="430">
        <v>1150</v>
      </c>
      <c r="AV3" s="430">
        <v>900</v>
      </c>
      <c r="AW3" s="430">
        <v>860</v>
      </c>
      <c r="AX3" s="430">
        <v>1200</v>
      </c>
      <c r="AY3" s="431">
        <v>900</v>
      </c>
      <c r="AZ3" s="431">
        <v>650</v>
      </c>
      <c r="BA3" s="431">
        <v>620</v>
      </c>
      <c r="BB3" s="429">
        <f>+'Cuadro Resumen'!C213</f>
        <v>5759.1495000000004</v>
      </c>
      <c r="BC3" s="429">
        <f>+'Cuadro Resumen'!D213</f>
        <v>5307.4515000000001</v>
      </c>
      <c r="BD3" s="429">
        <f>+'Cuadro Resumen'!E213</f>
        <v>6775.47</v>
      </c>
      <c r="BE3" s="429">
        <f>+'Cuadro Resumen'!F213</f>
        <v>6323.7719999999999</v>
      </c>
      <c r="BF3" s="429">
        <f>+'Cuadro Resumen'!C214</f>
        <v>5081.6025</v>
      </c>
      <c r="BG3" s="429">
        <f>+'Cuadro Resumen'!D214</f>
        <v>4629.9045000000006</v>
      </c>
      <c r="BH3" s="429">
        <f>+'Cuadro Resumen'!E214</f>
        <v>6097.9230000000007</v>
      </c>
      <c r="BI3" s="429">
        <f>+'Cuadro Resumen'!F214</f>
        <v>5646.2250000000004</v>
      </c>
      <c r="BJ3" s="430">
        <f>+'Cuadro Resumen'!C215</f>
        <v>4404.0555000000004</v>
      </c>
      <c r="BK3" s="430">
        <f>+'Cuadro Resumen'!D215</f>
        <v>4065.2820000000002</v>
      </c>
      <c r="BL3" s="430">
        <f>+'Cuadro Resumen'!E215</f>
        <v>5420.3760000000002</v>
      </c>
      <c r="BM3" s="430">
        <f>+'Cuadro Resumen'!F215</f>
        <v>4968.6779999999999</v>
      </c>
      <c r="BN3" s="430">
        <f>+'Cuadro Resumen'!C216</f>
        <v>3726.5085000000004</v>
      </c>
      <c r="BO3" s="430">
        <f>+'Cuadro Resumen'!D216</f>
        <v>3387.7350000000001</v>
      </c>
      <c r="BP3" s="430">
        <f>+'Cuadro Resumen'!E216</f>
        <v>4742.8290000000006</v>
      </c>
      <c r="BQ3" s="430">
        <f>+'Cuadro Resumen'!F216</f>
        <v>4404.0555000000004</v>
      </c>
      <c r="BR3" s="430">
        <f>+'Cuadro Resumen'!C217</f>
        <v>3274.8105</v>
      </c>
      <c r="BS3" s="430">
        <f>+'Cuadro Resumen'!D217</f>
        <v>3048.9615000000003</v>
      </c>
      <c r="BT3" s="430">
        <f>+'Cuadro Resumen'!E217</f>
        <v>4178.2065000000002</v>
      </c>
      <c r="BU3" s="430">
        <f>+'Cuadro Resumen'!F217</f>
        <v>3839.433</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49">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45"/>
      <c r="E13" s="93"/>
      <c r="F13" s="93"/>
      <c r="G13" s="93"/>
      <c r="H13" s="76"/>
      <c r="I13" s="76"/>
      <c r="J13" s="76"/>
      <c r="K13" s="112"/>
    </row>
    <row r="14" spans="1:555" ht="18.75">
      <c r="B14" s="93"/>
      <c r="C14" s="20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7" t="s">
        <v>1453</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1"/>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49">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45"/>
      <c r="E44" s="93"/>
      <c r="F44" s="93"/>
      <c r="G44" s="93"/>
      <c r="H44" s="76"/>
      <c r="I44" s="76"/>
      <c r="J44" s="76"/>
      <c r="K44" s="112"/>
    </row>
    <row r="45" spans="3:12" ht="18.75">
      <c r="C45" s="20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7" t="s">
        <v>1453</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1"/>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49">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45"/>
      <c r="E75" s="93"/>
      <c r="F75" s="93"/>
      <c r="G75" s="93"/>
      <c r="H75" s="76"/>
      <c r="I75" s="76"/>
      <c r="J75" s="76"/>
      <c r="K75" s="112"/>
    </row>
    <row r="76" spans="3:12" ht="18.75">
      <c r="C76" s="20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7" t="s">
        <v>1453</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1"/>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49">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45"/>
      <c r="E106" s="93"/>
      <c r="F106" s="93"/>
      <c r="G106" s="93"/>
      <c r="H106" s="76"/>
      <c r="I106" s="76"/>
      <c r="J106" s="76"/>
      <c r="K106" s="112"/>
    </row>
    <row r="107" spans="3:12" ht="18.75">
      <c r="C107" s="20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7" t="s">
        <v>1453</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1"/>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4. EQUIPO TECNOLÓGICOS</vt:lpstr>
      <vt:lpstr>3. EQUIPO DE OFICINA</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2016-04-10T17:33:12Z</dcterms:modified>
</cp:coreProperties>
</file>