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9570" windowHeight="2265" tabRatio="767" firstSheet="4" activeTab="8"/>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6. Becas" sheetId="40" r:id="rId8"/>
    <sheet name="5. ACTIVIDADES ESPECIALES" sheetId="12"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SEMINARIOS'!$C$11:$C$218</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8" hidden="1">'5. ACTIVIDADES ESPECIALES'!$J$13:$J$888</definedName>
    <definedName name="_xlnm._FilterDatabase" localSheetId="7"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P26" i="24"/>
  <c r="P29" l="1"/>
  <c r="O29"/>
  <c r="P14" i="30"/>
  <c r="O12" i="21"/>
  <c r="P12"/>
  <c r="P27" i="30" l="1"/>
  <c r="O27"/>
  <c r="O26"/>
  <c r="P26"/>
  <c r="P10" i="22"/>
  <c r="O10"/>
  <c r="O25" i="30"/>
  <c r="P25"/>
  <c r="P30"/>
  <c r="O30"/>
  <c r="J2233" i="12" l="1"/>
  <c r="I2233"/>
  <c r="F2233"/>
  <c r="J2232"/>
  <c r="I2232"/>
  <c r="F2232"/>
  <c r="J2231"/>
  <c r="I2231"/>
  <c r="F2231"/>
  <c r="J2230"/>
  <c r="I2230"/>
  <c r="F2230"/>
  <c r="J2229"/>
  <c r="I2229"/>
  <c r="F2229"/>
  <c r="J2228"/>
  <c r="I2228"/>
  <c r="F2228"/>
  <c r="J2227"/>
  <c r="I2227"/>
  <c r="F2227"/>
  <c r="J2226"/>
  <c r="I2226"/>
  <c r="F2226"/>
  <c r="J2225"/>
  <c r="I2225"/>
  <c r="F2225"/>
  <c r="J2224"/>
  <c r="I2224"/>
  <c r="F2224"/>
  <c r="J2223"/>
  <c r="I2223"/>
  <c r="F2223"/>
  <c r="J2222"/>
  <c r="I2222"/>
  <c r="F2222"/>
  <c r="J2221"/>
  <c r="I2221"/>
  <c r="F2221"/>
  <c r="J2220"/>
  <c r="I2220"/>
  <c r="F2220"/>
  <c r="J2219"/>
  <c r="I2219"/>
  <c r="F2219"/>
  <c r="J2218"/>
  <c r="I2218"/>
  <c r="F2218"/>
  <c r="J2217"/>
  <c r="I2217"/>
  <c r="F2217"/>
  <c r="J2216"/>
  <c r="I2216"/>
  <c r="F2216"/>
  <c r="J2215"/>
  <c r="I2215"/>
  <c r="F2215"/>
  <c r="J2214"/>
  <c r="I2214"/>
  <c r="F2214"/>
  <c r="J2213"/>
  <c r="I2213"/>
  <c r="F2213"/>
  <c r="J2212"/>
  <c r="I2212"/>
  <c r="F2212"/>
  <c r="J2211"/>
  <c r="I2211"/>
  <c r="F2211"/>
  <c r="J2210"/>
  <c r="I2210"/>
  <c r="F2210"/>
  <c r="J2209"/>
  <c r="I2209"/>
  <c r="F2209"/>
  <c r="J2208"/>
  <c r="I2208"/>
  <c r="F2208"/>
  <c r="J2207"/>
  <c r="I2207"/>
  <c r="F2207"/>
  <c r="J2206"/>
  <c r="I2206"/>
  <c r="F2206"/>
  <c r="J2205"/>
  <c r="I2205"/>
  <c r="F2205"/>
  <c r="I2203"/>
  <c r="F2203"/>
  <c r="J2202"/>
  <c r="I2202"/>
  <c r="F2202"/>
  <c r="J2201"/>
  <c r="I2201"/>
  <c r="F2201"/>
  <c r="I2200"/>
  <c r="E2200"/>
  <c r="F2200" s="1"/>
  <c r="C2198"/>
  <c r="D2196" l="1"/>
  <c r="D1214"/>
  <c r="P10" i="33"/>
  <c r="J2192" i="12" l="1"/>
  <c r="I2192"/>
  <c r="F2192"/>
  <c r="J2191"/>
  <c r="I2191"/>
  <c r="F2191"/>
  <c r="J2190"/>
  <c r="I2190"/>
  <c r="F2190"/>
  <c r="J2189"/>
  <c r="I2189"/>
  <c r="F2189"/>
  <c r="J2188"/>
  <c r="I2188"/>
  <c r="F2188"/>
  <c r="J2187"/>
  <c r="I2187"/>
  <c r="F2187"/>
  <c r="J2186"/>
  <c r="I2186"/>
  <c r="F2186"/>
  <c r="J2185"/>
  <c r="I2185"/>
  <c r="F2185"/>
  <c r="J2184"/>
  <c r="I2184"/>
  <c r="F2184"/>
  <c r="J2183"/>
  <c r="I2183"/>
  <c r="F2183"/>
  <c r="J2182"/>
  <c r="I2182"/>
  <c r="F2182"/>
  <c r="J2181"/>
  <c r="I2181"/>
  <c r="F2181"/>
  <c r="J2180"/>
  <c r="I2180"/>
  <c r="F2180"/>
  <c r="J2179"/>
  <c r="I2179"/>
  <c r="F2179"/>
  <c r="J2178"/>
  <c r="I2178"/>
  <c r="F2178"/>
  <c r="J2177"/>
  <c r="I2177"/>
  <c r="F2177"/>
  <c r="J2176"/>
  <c r="I2176"/>
  <c r="F2176"/>
  <c r="J2175"/>
  <c r="I2175"/>
  <c r="F2175"/>
  <c r="J2174"/>
  <c r="I2174"/>
  <c r="F2174"/>
  <c r="J2173"/>
  <c r="I2173"/>
  <c r="F2173"/>
  <c r="J2172"/>
  <c r="I2172"/>
  <c r="F2172"/>
  <c r="J2171"/>
  <c r="I2171"/>
  <c r="F2171"/>
  <c r="J2170"/>
  <c r="I2170"/>
  <c r="F2170"/>
  <c r="J2169"/>
  <c r="I2169"/>
  <c r="F2169"/>
  <c r="J2168"/>
  <c r="I2168"/>
  <c r="F2168"/>
  <c r="J2167"/>
  <c r="I2167"/>
  <c r="F2167"/>
  <c r="J2166"/>
  <c r="I2166"/>
  <c r="F2166"/>
  <c r="J2165"/>
  <c r="I2165"/>
  <c r="F2165"/>
  <c r="D2155" s="1"/>
  <c r="J2164"/>
  <c r="I2164"/>
  <c r="F2164"/>
  <c r="I2162"/>
  <c r="F2162"/>
  <c r="J2161"/>
  <c r="I2161"/>
  <c r="F2161"/>
  <c r="J2160"/>
  <c r="I2160"/>
  <c r="F2160"/>
  <c r="I2159"/>
  <c r="E2159"/>
  <c r="F2159" s="1"/>
  <c r="C2157"/>
  <c r="J2149"/>
  <c r="I2149"/>
  <c r="F2149"/>
  <c r="J2148"/>
  <c r="I2148"/>
  <c r="F2148"/>
  <c r="J2147"/>
  <c r="I2147"/>
  <c r="F2147"/>
  <c r="J2146"/>
  <c r="I2146"/>
  <c r="F2146"/>
  <c r="J2145"/>
  <c r="I2145"/>
  <c r="F2145"/>
  <c r="J2144"/>
  <c r="I2144"/>
  <c r="F2144"/>
  <c r="J2143"/>
  <c r="I2143"/>
  <c r="F2143"/>
  <c r="J2142"/>
  <c r="I2142"/>
  <c r="F2142"/>
  <c r="J2141"/>
  <c r="I2141"/>
  <c r="F2141"/>
  <c r="J2140"/>
  <c r="I2140"/>
  <c r="F2140"/>
  <c r="J2139"/>
  <c r="I2139"/>
  <c r="F2139"/>
  <c r="J2138"/>
  <c r="I2138"/>
  <c r="F2138"/>
  <c r="J2137"/>
  <c r="I2137"/>
  <c r="F2137"/>
  <c r="J2136"/>
  <c r="I2136"/>
  <c r="F2136"/>
  <c r="J2135"/>
  <c r="I2135"/>
  <c r="F2135"/>
  <c r="J2134"/>
  <c r="I2134"/>
  <c r="F2134"/>
  <c r="J2133"/>
  <c r="I2133"/>
  <c r="F2133"/>
  <c r="J2132"/>
  <c r="I2132"/>
  <c r="F2132"/>
  <c r="J2131"/>
  <c r="I2131"/>
  <c r="F2131"/>
  <c r="J2130"/>
  <c r="I2130"/>
  <c r="F2130"/>
  <c r="J2129"/>
  <c r="I2129"/>
  <c r="F2129"/>
  <c r="J2128"/>
  <c r="I2128"/>
  <c r="F2128"/>
  <c r="J2127"/>
  <c r="I2127"/>
  <c r="F2127"/>
  <c r="J2126"/>
  <c r="I2126"/>
  <c r="F2126"/>
  <c r="J2125"/>
  <c r="I2125"/>
  <c r="F2125"/>
  <c r="J2124"/>
  <c r="I2124"/>
  <c r="F2124"/>
  <c r="J2123"/>
  <c r="I2123"/>
  <c r="F2123"/>
  <c r="J2122"/>
  <c r="I2122"/>
  <c r="F2122"/>
  <c r="J2121"/>
  <c r="I2121"/>
  <c r="F2121"/>
  <c r="I2119"/>
  <c r="F2119"/>
  <c r="J2118"/>
  <c r="I2118"/>
  <c r="F2118"/>
  <c r="J2117"/>
  <c r="I2117"/>
  <c r="F2117"/>
  <c r="I2116"/>
  <c r="E2116"/>
  <c r="F2116" s="1"/>
  <c r="C2114"/>
  <c r="J2108"/>
  <c r="I2108"/>
  <c r="F2108"/>
  <c r="J2107"/>
  <c r="I2107"/>
  <c r="F2107"/>
  <c r="J2106"/>
  <c r="I2106"/>
  <c r="F2106"/>
  <c r="J2105"/>
  <c r="I2105"/>
  <c r="F2105"/>
  <c r="J2104"/>
  <c r="I2104"/>
  <c r="F2104"/>
  <c r="J2103"/>
  <c r="I2103"/>
  <c r="F2103"/>
  <c r="J2102"/>
  <c r="I2102"/>
  <c r="F2102"/>
  <c r="J2101"/>
  <c r="I2101"/>
  <c r="F2101"/>
  <c r="J2100"/>
  <c r="I2100"/>
  <c r="F2100"/>
  <c r="J2099"/>
  <c r="I2099"/>
  <c r="F2099"/>
  <c r="J2098"/>
  <c r="I2098"/>
  <c r="F2098"/>
  <c r="J2097"/>
  <c r="I2097"/>
  <c r="F2097"/>
  <c r="J2096"/>
  <c r="I2096"/>
  <c r="F2096"/>
  <c r="J2095"/>
  <c r="I2095"/>
  <c r="F2095"/>
  <c r="J2094"/>
  <c r="I2094"/>
  <c r="F2094"/>
  <c r="J2093"/>
  <c r="I2093"/>
  <c r="F2093"/>
  <c r="J2092"/>
  <c r="I2092"/>
  <c r="F2092"/>
  <c r="J2091"/>
  <c r="I2091"/>
  <c r="F2091"/>
  <c r="J2090"/>
  <c r="I2090"/>
  <c r="F2090"/>
  <c r="J2089"/>
  <c r="I2089"/>
  <c r="F2089"/>
  <c r="J2088"/>
  <c r="I2088"/>
  <c r="F2088"/>
  <c r="J2087"/>
  <c r="I2087"/>
  <c r="F2087"/>
  <c r="J2086"/>
  <c r="I2086"/>
  <c r="F2086"/>
  <c r="J2085"/>
  <c r="I2085"/>
  <c r="F2085"/>
  <c r="J2084"/>
  <c r="I2084"/>
  <c r="F2084"/>
  <c r="J2083"/>
  <c r="I2083"/>
  <c r="F2083"/>
  <c r="J2082"/>
  <c r="I2082"/>
  <c r="F2082"/>
  <c r="J2081"/>
  <c r="I2081"/>
  <c r="F2081"/>
  <c r="J2080"/>
  <c r="I2080"/>
  <c r="F2080"/>
  <c r="I2078"/>
  <c r="F2078"/>
  <c r="J2077"/>
  <c r="I2077"/>
  <c r="F2077"/>
  <c r="J2076"/>
  <c r="I2076"/>
  <c r="F2076"/>
  <c r="I2075"/>
  <c r="E2075"/>
  <c r="F2075" s="1"/>
  <c r="C2073"/>
  <c r="J2064"/>
  <c r="I2064"/>
  <c r="F2064"/>
  <c r="J2063"/>
  <c r="I2063"/>
  <c r="F2063"/>
  <c r="J2062"/>
  <c r="I2062"/>
  <c r="F2062"/>
  <c r="J2061"/>
  <c r="I2061"/>
  <c r="F2061"/>
  <c r="J2060"/>
  <c r="I2060"/>
  <c r="F2060"/>
  <c r="J2059"/>
  <c r="I2059"/>
  <c r="F2059"/>
  <c r="J2058"/>
  <c r="I2058"/>
  <c r="F2058"/>
  <c r="J2057"/>
  <c r="I2057"/>
  <c r="F2057"/>
  <c r="J2056"/>
  <c r="I2056"/>
  <c r="F2056"/>
  <c r="J2055"/>
  <c r="I2055"/>
  <c r="F2055"/>
  <c r="J2054"/>
  <c r="I2054"/>
  <c r="F2054"/>
  <c r="J2053"/>
  <c r="I2053"/>
  <c r="F2053"/>
  <c r="J2052"/>
  <c r="I2052"/>
  <c r="F2052"/>
  <c r="J2051"/>
  <c r="I2051"/>
  <c r="F2051"/>
  <c r="J2050"/>
  <c r="I2050"/>
  <c r="F2050"/>
  <c r="J2049"/>
  <c r="I2049"/>
  <c r="F2049"/>
  <c r="J2048"/>
  <c r="I2048"/>
  <c r="F2048"/>
  <c r="J2047"/>
  <c r="I2047"/>
  <c r="F2047"/>
  <c r="J2046"/>
  <c r="I2046"/>
  <c r="F2046"/>
  <c r="J2045"/>
  <c r="I2045"/>
  <c r="F2045"/>
  <c r="J2044"/>
  <c r="I2044"/>
  <c r="F2044"/>
  <c r="J2043"/>
  <c r="I2043"/>
  <c r="F2043"/>
  <c r="J2042"/>
  <c r="I2042"/>
  <c r="F2042"/>
  <c r="J2041"/>
  <c r="I2041"/>
  <c r="F2041"/>
  <c r="J2040"/>
  <c r="I2040"/>
  <c r="F2040"/>
  <c r="J2039"/>
  <c r="I2039"/>
  <c r="F2039"/>
  <c r="J2038"/>
  <c r="I2038"/>
  <c r="F2038"/>
  <c r="J2037"/>
  <c r="I2037"/>
  <c r="F2037"/>
  <c r="J2036"/>
  <c r="I2036"/>
  <c r="F2036"/>
  <c r="I2034"/>
  <c r="F2034"/>
  <c r="D2027" s="1"/>
  <c r="J2033"/>
  <c r="I2033"/>
  <c r="F2033"/>
  <c r="J2032"/>
  <c r="I2032"/>
  <c r="F2032"/>
  <c r="I2031"/>
  <c r="E2031"/>
  <c r="F2031" s="1"/>
  <c r="C2029"/>
  <c r="O11" i="24"/>
  <c r="P11"/>
  <c r="P37" i="50"/>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G38"/>
  <c r="H38"/>
  <c r="I38"/>
  <c r="J38"/>
  <c r="K38"/>
  <c r="L38"/>
  <c r="M38"/>
  <c r="N38"/>
  <c r="P38" l="1"/>
  <c r="D2112" i="12"/>
  <c r="O38" i="50"/>
  <c r="D2071" i="12"/>
  <c r="J2022"/>
  <c r="I2022"/>
  <c r="F2022"/>
  <c r="J2021"/>
  <c r="I2021"/>
  <c r="F2021"/>
  <c r="J2020"/>
  <c r="I2020"/>
  <c r="F2020"/>
  <c r="J2019"/>
  <c r="I2019"/>
  <c r="F2019"/>
  <c r="J2018"/>
  <c r="I2018"/>
  <c r="F2018"/>
  <c r="J2017"/>
  <c r="I2017"/>
  <c r="F2017"/>
  <c r="J2016"/>
  <c r="I2016"/>
  <c r="F2016"/>
  <c r="J2015"/>
  <c r="I2015"/>
  <c r="F2015"/>
  <c r="J2014"/>
  <c r="I2014"/>
  <c r="F2014"/>
  <c r="J2013"/>
  <c r="I2013"/>
  <c r="F2013"/>
  <c r="J2012"/>
  <c r="I2012"/>
  <c r="F2012"/>
  <c r="J2011"/>
  <c r="I2011"/>
  <c r="F2011"/>
  <c r="J2010"/>
  <c r="I2010"/>
  <c r="F2010"/>
  <c r="J2009"/>
  <c r="I2009"/>
  <c r="F2009"/>
  <c r="J2008"/>
  <c r="I2008"/>
  <c r="F2008"/>
  <c r="J2007"/>
  <c r="I2007"/>
  <c r="F2007"/>
  <c r="J2006"/>
  <c r="I2006"/>
  <c r="F2006"/>
  <c r="J2005"/>
  <c r="I2005"/>
  <c r="F2005"/>
  <c r="J2004"/>
  <c r="I2004"/>
  <c r="F2004"/>
  <c r="J2003"/>
  <c r="I2003"/>
  <c r="F2003"/>
  <c r="J2002"/>
  <c r="I2002"/>
  <c r="F2002"/>
  <c r="J2001"/>
  <c r="I2001"/>
  <c r="F2001"/>
  <c r="J2000"/>
  <c r="I2000"/>
  <c r="F2000"/>
  <c r="J1999"/>
  <c r="I1999"/>
  <c r="F1999"/>
  <c r="J1998"/>
  <c r="I1998"/>
  <c r="F1998"/>
  <c r="J1997"/>
  <c r="I1997"/>
  <c r="F1997"/>
  <c r="J1996"/>
  <c r="I1996"/>
  <c r="F1996"/>
  <c r="J1995"/>
  <c r="I1995"/>
  <c r="F1995"/>
  <c r="D1985" s="1"/>
  <c r="J1994"/>
  <c r="I1994"/>
  <c r="F1994"/>
  <c r="I1992"/>
  <c r="F1992"/>
  <c r="J1991"/>
  <c r="I1991"/>
  <c r="F1991"/>
  <c r="J1990"/>
  <c r="I1990"/>
  <c r="F1990"/>
  <c r="I1989"/>
  <c r="E1989"/>
  <c r="F1989" s="1"/>
  <c r="C1987"/>
  <c r="J1982"/>
  <c r="I1982"/>
  <c r="F1982"/>
  <c r="J1981"/>
  <c r="I1981"/>
  <c r="F1981"/>
  <c r="J1980"/>
  <c r="I1980"/>
  <c r="F1980"/>
  <c r="J1979"/>
  <c r="I1979"/>
  <c r="F1979"/>
  <c r="J1978"/>
  <c r="I1978"/>
  <c r="F1978"/>
  <c r="J1977"/>
  <c r="I1977"/>
  <c r="F1977"/>
  <c r="J1976"/>
  <c r="I1976"/>
  <c r="F1976"/>
  <c r="J1975"/>
  <c r="I1975"/>
  <c r="F1975"/>
  <c r="J1974"/>
  <c r="I1974"/>
  <c r="F1974"/>
  <c r="J1973"/>
  <c r="I1973"/>
  <c r="F1973"/>
  <c r="J1972"/>
  <c r="I1972"/>
  <c r="F1972"/>
  <c r="J1971"/>
  <c r="I1971"/>
  <c r="F1971"/>
  <c r="J1970"/>
  <c r="I1970"/>
  <c r="F1970"/>
  <c r="J1969"/>
  <c r="I1969"/>
  <c r="F1969"/>
  <c r="J1968"/>
  <c r="I1968"/>
  <c r="F1968"/>
  <c r="J1967"/>
  <c r="I1967"/>
  <c r="F1967"/>
  <c r="J1966"/>
  <c r="I1966"/>
  <c r="F1966"/>
  <c r="J1965"/>
  <c r="I1965"/>
  <c r="F1965"/>
  <c r="J1964"/>
  <c r="I1964"/>
  <c r="F1964"/>
  <c r="J1963"/>
  <c r="I1963"/>
  <c r="F1963"/>
  <c r="J1962"/>
  <c r="I1962"/>
  <c r="F1962"/>
  <c r="J1961"/>
  <c r="I1961"/>
  <c r="F1961"/>
  <c r="J1960"/>
  <c r="I1960"/>
  <c r="F1960"/>
  <c r="J1959"/>
  <c r="I1959"/>
  <c r="F1959"/>
  <c r="J1958"/>
  <c r="I1958"/>
  <c r="F1958"/>
  <c r="J1957"/>
  <c r="I1957"/>
  <c r="F1957"/>
  <c r="J1956"/>
  <c r="I1956"/>
  <c r="F1956"/>
  <c r="J1955"/>
  <c r="I1955"/>
  <c r="F1955"/>
  <c r="J1954"/>
  <c r="I1954"/>
  <c r="F1954"/>
  <c r="I1952"/>
  <c r="F1952"/>
  <c r="J1951"/>
  <c r="I1951"/>
  <c r="F1951"/>
  <c r="J1950"/>
  <c r="I1950"/>
  <c r="F1950"/>
  <c r="I1949"/>
  <c r="E1949"/>
  <c r="F1949" s="1"/>
  <c r="C1947"/>
  <c r="J1940"/>
  <c r="I1940"/>
  <c r="F1940"/>
  <c r="J1939"/>
  <c r="I1939"/>
  <c r="F1939"/>
  <c r="J1938"/>
  <c r="I1938"/>
  <c r="F1938"/>
  <c r="J1937"/>
  <c r="I1937"/>
  <c r="F1937"/>
  <c r="J1936"/>
  <c r="I1936"/>
  <c r="F1936"/>
  <c r="J1935"/>
  <c r="I1935"/>
  <c r="F1935"/>
  <c r="J1934"/>
  <c r="I1934"/>
  <c r="F1934"/>
  <c r="J1933"/>
  <c r="I1933"/>
  <c r="F1933"/>
  <c r="J1932"/>
  <c r="I1932"/>
  <c r="F1932"/>
  <c r="J1931"/>
  <c r="I1931"/>
  <c r="F1931"/>
  <c r="J1930"/>
  <c r="I1930"/>
  <c r="F1930"/>
  <c r="J1929"/>
  <c r="I1929"/>
  <c r="F1929"/>
  <c r="J1928"/>
  <c r="I1928"/>
  <c r="F1928"/>
  <c r="J1927"/>
  <c r="I1927"/>
  <c r="F1927"/>
  <c r="J1926"/>
  <c r="I1926"/>
  <c r="F1926"/>
  <c r="J1925"/>
  <c r="I1925"/>
  <c r="F1925"/>
  <c r="J1924"/>
  <c r="I1924"/>
  <c r="F1924"/>
  <c r="J1923"/>
  <c r="I1923"/>
  <c r="F1923"/>
  <c r="J1922"/>
  <c r="I1922"/>
  <c r="F1922"/>
  <c r="J1921"/>
  <c r="I1921"/>
  <c r="F1921"/>
  <c r="J1920"/>
  <c r="I1920"/>
  <c r="F1920"/>
  <c r="J1919"/>
  <c r="I1919"/>
  <c r="F1919"/>
  <c r="J1918"/>
  <c r="I1918"/>
  <c r="F1918"/>
  <c r="J1917"/>
  <c r="I1917"/>
  <c r="F1917"/>
  <c r="J1916"/>
  <c r="I1916"/>
  <c r="F1916"/>
  <c r="J1915"/>
  <c r="I1915"/>
  <c r="F1915"/>
  <c r="J1914"/>
  <c r="I1914"/>
  <c r="F1914"/>
  <c r="J1913"/>
  <c r="I1913"/>
  <c r="F1913"/>
  <c r="J1912"/>
  <c r="I1912"/>
  <c r="F1912"/>
  <c r="I1910"/>
  <c r="F1910"/>
  <c r="J1909"/>
  <c r="I1909"/>
  <c r="F1909"/>
  <c r="J1908"/>
  <c r="I1908"/>
  <c r="F1908"/>
  <c r="I1907"/>
  <c r="E1907"/>
  <c r="F1907" s="1"/>
  <c r="C1905"/>
  <c r="J1901"/>
  <c r="I1901"/>
  <c r="F1901"/>
  <c r="J1900"/>
  <c r="I1900"/>
  <c r="F1900"/>
  <c r="J1899"/>
  <c r="I1899"/>
  <c r="F1899"/>
  <c r="J1898"/>
  <c r="I1898"/>
  <c r="F1898"/>
  <c r="J1897"/>
  <c r="I1897"/>
  <c r="F1897"/>
  <c r="J1896"/>
  <c r="I1896"/>
  <c r="F1896"/>
  <c r="J1895"/>
  <c r="I1895"/>
  <c r="F1895"/>
  <c r="J1894"/>
  <c r="I1894"/>
  <c r="F1894"/>
  <c r="J1893"/>
  <c r="I1893"/>
  <c r="F1893"/>
  <c r="J1892"/>
  <c r="I1892"/>
  <c r="F1892"/>
  <c r="J1891"/>
  <c r="I1891"/>
  <c r="F1891"/>
  <c r="J1890"/>
  <c r="I1890"/>
  <c r="F1890"/>
  <c r="J1889"/>
  <c r="I1889"/>
  <c r="F1889"/>
  <c r="J1888"/>
  <c r="I1888"/>
  <c r="F1888"/>
  <c r="J1887"/>
  <c r="I1887"/>
  <c r="F1887"/>
  <c r="J1886"/>
  <c r="I1886"/>
  <c r="F1886"/>
  <c r="J1885"/>
  <c r="I1885"/>
  <c r="F1885"/>
  <c r="J1884"/>
  <c r="I1884"/>
  <c r="F1884"/>
  <c r="J1883"/>
  <c r="I1883"/>
  <c r="F1883"/>
  <c r="J1882"/>
  <c r="I1882"/>
  <c r="F1882"/>
  <c r="J1881"/>
  <c r="I1881"/>
  <c r="F1881"/>
  <c r="J1880"/>
  <c r="I1880"/>
  <c r="F1880"/>
  <c r="J1879"/>
  <c r="I1879"/>
  <c r="F1879"/>
  <c r="J1878"/>
  <c r="I1878"/>
  <c r="F1878"/>
  <c r="J1877"/>
  <c r="I1877"/>
  <c r="F1877"/>
  <c r="J1876"/>
  <c r="I1876"/>
  <c r="F1876"/>
  <c r="J1875"/>
  <c r="I1875"/>
  <c r="F1875"/>
  <c r="J1874"/>
  <c r="I1874"/>
  <c r="F1874"/>
  <c r="J1873"/>
  <c r="I1873"/>
  <c r="F1873"/>
  <c r="I1871"/>
  <c r="F1871"/>
  <c r="J1870"/>
  <c r="I1870"/>
  <c r="F1870"/>
  <c r="D1862" s="1"/>
  <c r="J1869"/>
  <c r="I1869"/>
  <c r="F1869"/>
  <c r="I1868"/>
  <c r="E1868"/>
  <c r="F1868" s="1"/>
  <c r="C1866"/>
  <c r="J1859"/>
  <c r="I1859"/>
  <c r="F1859"/>
  <c r="J1858"/>
  <c r="I1858"/>
  <c r="F1858"/>
  <c r="J1857"/>
  <c r="I1857"/>
  <c r="F1857"/>
  <c r="J1856"/>
  <c r="I1856"/>
  <c r="F1856"/>
  <c r="J1855"/>
  <c r="I1855"/>
  <c r="F1855"/>
  <c r="J1854"/>
  <c r="I1854"/>
  <c r="F1854"/>
  <c r="J1853"/>
  <c r="I1853"/>
  <c r="F1853"/>
  <c r="J1852"/>
  <c r="I1852"/>
  <c r="F1852"/>
  <c r="J1851"/>
  <c r="I1851"/>
  <c r="F1851"/>
  <c r="J1850"/>
  <c r="I1850"/>
  <c r="F1850"/>
  <c r="J1849"/>
  <c r="I1849"/>
  <c r="F1849"/>
  <c r="J1848"/>
  <c r="I1848"/>
  <c r="F1848"/>
  <c r="J1847"/>
  <c r="I1847"/>
  <c r="F1847"/>
  <c r="J1846"/>
  <c r="I1846"/>
  <c r="F1846"/>
  <c r="J1845"/>
  <c r="I1845"/>
  <c r="F1845"/>
  <c r="J1844"/>
  <c r="I1844"/>
  <c r="F1844"/>
  <c r="J1843"/>
  <c r="I1843"/>
  <c r="F1843"/>
  <c r="J1842"/>
  <c r="I1842"/>
  <c r="F1842"/>
  <c r="J1841"/>
  <c r="I1841"/>
  <c r="F1841"/>
  <c r="J1840"/>
  <c r="I1840"/>
  <c r="F1840"/>
  <c r="J1839"/>
  <c r="I1839"/>
  <c r="F1839"/>
  <c r="J1838"/>
  <c r="I1838"/>
  <c r="F1838"/>
  <c r="J1837"/>
  <c r="I1837"/>
  <c r="F1837"/>
  <c r="J1836"/>
  <c r="I1836"/>
  <c r="F1836"/>
  <c r="J1835"/>
  <c r="I1835"/>
  <c r="F1835"/>
  <c r="J1834"/>
  <c r="I1834"/>
  <c r="F1834"/>
  <c r="J1833"/>
  <c r="I1833"/>
  <c r="F1833"/>
  <c r="J1832"/>
  <c r="I1832"/>
  <c r="F1832"/>
  <c r="J1831"/>
  <c r="I1831"/>
  <c r="F1831"/>
  <c r="I1829"/>
  <c r="F1829"/>
  <c r="J1828"/>
  <c r="I1828"/>
  <c r="F1828"/>
  <c r="J1827"/>
  <c r="I1827"/>
  <c r="F1827"/>
  <c r="I1826"/>
  <c r="E1826"/>
  <c r="F1826" s="1"/>
  <c r="C1824"/>
  <c r="J398" i="42"/>
  <c r="I398"/>
  <c r="F398"/>
  <c r="J397"/>
  <c r="I397"/>
  <c r="F397"/>
  <c r="J396"/>
  <c r="I396"/>
  <c r="F396"/>
  <c r="J395"/>
  <c r="I395"/>
  <c r="F395"/>
  <c r="J394"/>
  <c r="I394"/>
  <c r="F394"/>
  <c r="J393"/>
  <c r="I393"/>
  <c r="F393"/>
  <c r="J392"/>
  <c r="I392"/>
  <c r="F392"/>
  <c r="J391"/>
  <c r="I391"/>
  <c r="F391"/>
  <c r="J390"/>
  <c r="I390"/>
  <c r="F390"/>
  <c r="J389"/>
  <c r="I389"/>
  <c r="F389"/>
  <c r="J388"/>
  <c r="I388"/>
  <c r="F388"/>
  <c r="J387"/>
  <c r="I387"/>
  <c r="F387"/>
  <c r="J386"/>
  <c r="I386"/>
  <c r="F386"/>
  <c r="J385"/>
  <c r="I385"/>
  <c r="F385"/>
  <c r="J384"/>
  <c r="I384"/>
  <c r="F384"/>
  <c r="J383"/>
  <c r="I383"/>
  <c r="F383"/>
  <c r="J382"/>
  <c r="I382"/>
  <c r="F382"/>
  <c r="J381"/>
  <c r="I381"/>
  <c r="F381"/>
  <c r="J380"/>
  <c r="I380"/>
  <c r="F380"/>
  <c r="J379"/>
  <c r="I379"/>
  <c r="F379"/>
  <c r="I378"/>
  <c r="F378"/>
  <c r="D371" s="1"/>
  <c r="C374"/>
  <c r="J368"/>
  <c r="I368"/>
  <c r="F368"/>
  <c r="J367"/>
  <c r="I367"/>
  <c r="F367"/>
  <c r="J366"/>
  <c r="I366"/>
  <c r="F366"/>
  <c r="J365"/>
  <c r="I365"/>
  <c r="F365"/>
  <c r="J364"/>
  <c r="I364"/>
  <c r="F364"/>
  <c r="J363"/>
  <c r="I363"/>
  <c r="F363"/>
  <c r="J362"/>
  <c r="I362"/>
  <c r="F362"/>
  <c r="J361"/>
  <c r="I361"/>
  <c r="F361"/>
  <c r="J360"/>
  <c r="I360"/>
  <c r="F360"/>
  <c r="J359"/>
  <c r="I359"/>
  <c r="F359"/>
  <c r="J358"/>
  <c r="I358"/>
  <c r="F358"/>
  <c r="J357"/>
  <c r="I357"/>
  <c r="F357"/>
  <c r="J356"/>
  <c r="I356"/>
  <c r="F356"/>
  <c r="J355"/>
  <c r="I355"/>
  <c r="F355"/>
  <c r="J354"/>
  <c r="I354"/>
  <c r="F354"/>
  <c r="J353"/>
  <c r="I353"/>
  <c r="F353"/>
  <c r="J352"/>
  <c r="I352"/>
  <c r="F352"/>
  <c r="J351"/>
  <c r="I351"/>
  <c r="F351"/>
  <c r="J350"/>
  <c r="I350"/>
  <c r="F350"/>
  <c r="J349"/>
  <c r="I349"/>
  <c r="F349"/>
  <c r="I348"/>
  <c r="F348"/>
  <c r="C344"/>
  <c r="J338"/>
  <c r="I338"/>
  <c r="F338"/>
  <c r="J337"/>
  <c r="I337"/>
  <c r="F337"/>
  <c r="J336"/>
  <c r="I336"/>
  <c r="F336"/>
  <c r="J335"/>
  <c r="I335"/>
  <c r="F335"/>
  <c r="J334"/>
  <c r="I334"/>
  <c r="F334"/>
  <c r="J333"/>
  <c r="I333"/>
  <c r="F333"/>
  <c r="J332"/>
  <c r="I332"/>
  <c r="F332"/>
  <c r="J331"/>
  <c r="I331"/>
  <c r="F331"/>
  <c r="J330"/>
  <c r="I330"/>
  <c r="F330"/>
  <c r="J329"/>
  <c r="I329"/>
  <c r="F329"/>
  <c r="J328"/>
  <c r="I328"/>
  <c r="F328"/>
  <c r="J327"/>
  <c r="I327"/>
  <c r="F327"/>
  <c r="J326"/>
  <c r="I326"/>
  <c r="F326"/>
  <c r="J325"/>
  <c r="I325"/>
  <c r="F325"/>
  <c r="J324"/>
  <c r="I324"/>
  <c r="F324"/>
  <c r="J323"/>
  <c r="I323"/>
  <c r="F323"/>
  <c r="J322"/>
  <c r="I322"/>
  <c r="F322"/>
  <c r="J321"/>
  <c r="I321"/>
  <c r="F321"/>
  <c r="J320"/>
  <c r="I320"/>
  <c r="F320"/>
  <c r="J319"/>
  <c r="I319"/>
  <c r="F319"/>
  <c r="I318"/>
  <c r="F318"/>
  <c r="C314"/>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J290"/>
  <c r="I290"/>
  <c r="F290"/>
  <c r="J289"/>
  <c r="I289"/>
  <c r="F289"/>
  <c r="I288"/>
  <c r="F288"/>
  <c r="C284"/>
  <c r="J278"/>
  <c r="I278"/>
  <c r="F278"/>
  <c r="J277"/>
  <c r="I277"/>
  <c r="F277"/>
  <c r="J276"/>
  <c r="I276"/>
  <c r="F276"/>
  <c r="J275"/>
  <c r="I275"/>
  <c r="F275"/>
  <c r="J274"/>
  <c r="I274"/>
  <c r="F274"/>
  <c r="J273"/>
  <c r="I273"/>
  <c r="F273"/>
  <c r="J272"/>
  <c r="I272"/>
  <c r="F272"/>
  <c r="J271"/>
  <c r="I271"/>
  <c r="F271"/>
  <c r="J270"/>
  <c r="I270"/>
  <c r="F270"/>
  <c r="J269"/>
  <c r="I269"/>
  <c r="F269"/>
  <c r="J268"/>
  <c r="I268"/>
  <c r="F268"/>
  <c r="J267"/>
  <c r="I267"/>
  <c r="F267"/>
  <c r="J266"/>
  <c r="I266"/>
  <c r="F266"/>
  <c r="J265"/>
  <c r="I265"/>
  <c r="F265"/>
  <c r="J264"/>
  <c r="I264"/>
  <c r="F264"/>
  <c r="J263"/>
  <c r="I263"/>
  <c r="F263"/>
  <c r="J262"/>
  <c r="I262"/>
  <c r="F262"/>
  <c r="J261"/>
  <c r="I261"/>
  <c r="F261"/>
  <c r="J260"/>
  <c r="I260"/>
  <c r="F260"/>
  <c r="J259"/>
  <c r="I259"/>
  <c r="F259"/>
  <c r="I258"/>
  <c r="F258"/>
  <c r="D251" s="1"/>
  <c r="C254"/>
  <c r="J248"/>
  <c r="I248"/>
  <c r="F248"/>
  <c r="J247"/>
  <c r="I247"/>
  <c r="F247"/>
  <c r="J246"/>
  <c r="I246"/>
  <c r="F246"/>
  <c r="J245"/>
  <c r="I245"/>
  <c r="F245"/>
  <c r="J244"/>
  <c r="I244"/>
  <c r="F244"/>
  <c r="J243"/>
  <c r="I243"/>
  <c r="F243"/>
  <c r="J242"/>
  <c r="I242"/>
  <c r="F242"/>
  <c r="J241"/>
  <c r="I241"/>
  <c r="F241"/>
  <c r="J240"/>
  <c r="I240"/>
  <c r="F240"/>
  <c r="J239"/>
  <c r="I239"/>
  <c r="F239"/>
  <c r="J238"/>
  <c r="I238"/>
  <c r="F238"/>
  <c r="J237"/>
  <c r="I237"/>
  <c r="F237"/>
  <c r="J236"/>
  <c r="I236"/>
  <c r="F236"/>
  <c r="J235"/>
  <c r="I235"/>
  <c r="F235"/>
  <c r="J234"/>
  <c r="I234"/>
  <c r="F234"/>
  <c r="J233"/>
  <c r="I233"/>
  <c r="F233"/>
  <c r="J232"/>
  <c r="I232"/>
  <c r="F232"/>
  <c r="J231"/>
  <c r="I231"/>
  <c r="F231"/>
  <c r="J230"/>
  <c r="I230"/>
  <c r="F230"/>
  <c r="J229"/>
  <c r="I229"/>
  <c r="F229"/>
  <c r="I228"/>
  <c r="F228"/>
  <c r="C224"/>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I198"/>
  <c r="F198"/>
  <c r="C194"/>
  <c r="N29" i="24"/>
  <c r="M29"/>
  <c r="L29"/>
  <c r="K29"/>
  <c r="J29"/>
  <c r="I29"/>
  <c r="H29"/>
  <c r="G29"/>
  <c r="P28"/>
  <c r="O28"/>
  <c r="P27"/>
  <c r="O27"/>
  <c r="O26"/>
  <c r="P25"/>
  <c r="O25"/>
  <c r="P24"/>
  <c r="O24"/>
  <c r="P23"/>
  <c r="O23"/>
  <c r="P22"/>
  <c r="O22"/>
  <c r="P21"/>
  <c r="O21"/>
  <c r="P20"/>
  <c r="O20"/>
  <c r="P18"/>
  <c r="O18"/>
  <c r="P17"/>
  <c r="O17"/>
  <c r="P16"/>
  <c r="O16"/>
  <c r="P15"/>
  <c r="O15"/>
  <c r="P14"/>
  <c r="O14"/>
  <c r="P13"/>
  <c r="O13"/>
  <c r="P12"/>
  <c r="O12"/>
  <c r="P10"/>
  <c r="O10"/>
  <c r="P9"/>
  <c r="O9"/>
  <c r="D221" i="42" l="1"/>
  <c r="D1945" i="12"/>
  <c r="D281" i="42"/>
  <c r="D1820" i="12"/>
  <c r="D1903"/>
  <c r="D341" i="42"/>
  <c r="D191"/>
  <c r="D311"/>
  <c r="J1817" i="12"/>
  <c r="I1817"/>
  <c r="F1817"/>
  <c r="J1816"/>
  <c r="I1816"/>
  <c r="F1816"/>
  <c r="J1815"/>
  <c r="I1815"/>
  <c r="F1815"/>
  <c r="J1814"/>
  <c r="I1814"/>
  <c r="F1814"/>
  <c r="J1813"/>
  <c r="I1813"/>
  <c r="F1813"/>
  <c r="J1812"/>
  <c r="I1812"/>
  <c r="F1812"/>
  <c r="J1811"/>
  <c r="I1811"/>
  <c r="F1811"/>
  <c r="J1810"/>
  <c r="I1810"/>
  <c r="F1810"/>
  <c r="J1809"/>
  <c r="I1809"/>
  <c r="F1809"/>
  <c r="J1808"/>
  <c r="I1808"/>
  <c r="F1808"/>
  <c r="J1807"/>
  <c r="I1807"/>
  <c r="F1807"/>
  <c r="J1806"/>
  <c r="I1806"/>
  <c r="F1806"/>
  <c r="J1805"/>
  <c r="I1805"/>
  <c r="F1805"/>
  <c r="J1804"/>
  <c r="I1804"/>
  <c r="F1804"/>
  <c r="J1803"/>
  <c r="I1803"/>
  <c r="F1803"/>
  <c r="J1802"/>
  <c r="I1802"/>
  <c r="F1802"/>
  <c r="J1801"/>
  <c r="I1801"/>
  <c r="F1801"/>
  <c r="J1800"/>
  <c r="I1800"/>
  <c r="F1800"/>
  <c r="J1799"/>
  <c r="I1799"/>
  <c r="F1799"/>
  <c r="J1798"/>
  <c r="I1798"/>
  <c r="F1798"/>
  <c r="J1797"/>
  <c r="I1797"/>
  <c r="F1797"/>
  <c r="J1796"/>
  <c r="I1796"/>
  <c r="F1796"/>
  <c r="J1795"/>
  <c r="I1795"/>
  <c r="F1795"/>
  <c r="J1794"/>
  <c r="I1794"/>
  <c r="F1794"/>
  <c r="J1793"/>
  <c r="I1793"/>
  <c r="F1793"/>
  <c r="J1792"/>
  <c r="I1792"/>
  <c r="F1792"/>
  <c r="J1791"/>
  <c r="I1791"/>
  <c r="F1791"/>
  <c r="J1790"/>
  <c r="I1790"/>
  <c r="F1790"/>
  <c r="J1789"/>
  <c r="I1789"/>
  <c r="F1789"/>
  <c r="I1787"/>
  <c r="F1787"/>
  <c r="J1786"/>
  <c r="I1786"/>
  <c r="F1786"/>
  <c r="D1778" s="1"/>
  <c r="J1785"/>
  <c r="I1785"/>
  <c r="F1785"/>
  <c r="I1784"/>
  <c r="E1784"/>
  <c r="F1784" s="1"/>
  <c r="C1782"/>
  <c r="C1739"/>
  <c r="J1774"/>
  <c r="I1774"/>
  <c r="F1774"/>
  <c r="J1773"/>
  <c r="I1773"/>
  <c r="F1773"/>
  <c r="J1772"/>
  <c r="I1772"/>
  <c r="F1772"/>
  <c r="J1771"/>
  <c r="I1771"/>
  <c r="F1771"/>
  <c r="J1770"/>
  <c r="I1770"/>
  <c r="F1770"/>
  <c r="J1769"/>
  <c r="I1769"/>
  <c r="F1769"/>
  <c r="J1768"/>
  <c r="I1768"/>
  <c r="F1768"/>
  <c r="J1767"/>
  <c r="I1767"/>
  <c r="F1767"/>
  <c r="J1766"/>
  <c r="I1766"/>
  <c r="F1766"/>
  <c r="J1765"/>
  <c r="I1765"/>
  <c r="F1765"/>
  <c r="J1764"/>
  <c r="I1764"/>
  <c r="F1764"/>
  <c r="J1763"/>
  <c r="I1763"/>
  <c r="F1763"/>
  <c r="J1762"/>
  <c r="I1762"/>
  <c r="F1762"/>
  <c r="J1761"/>
  <c r="I1761"/>
  <c r="F1761"/>
  <c r="J1760"/>
  <c r="I1760"/>
  <c r="F1760"/>
  <c r="J1759"/>
  <c r="I1759"/>
  <c r="F1759"/>
  <c r="J1758"/>
  <c r="I1758"/>
  <c r="F1758"/>
  <c r="J1757"/>
  <c r="I1757"/>
  <c r="F1757"/>
  <c r="J1756"/>
  <c r="I1756"/>
  <c r="F1756"/>
  <c r="J1755"/>
  <c r="I1755"/>
  <c r="F1755"/>
  <c r="J1754"/>
  <c r="I1754"/>
  <c r="F1754"/>
  <c r="J1753"/>
  <c r="I1753"/>
  <c r="F1753"/>
  <c r="J1752"/>
  <c r="I1752"/>
  <c r="F1752"/>
  <c r="J1751"/>
  <c r="I1751"/>
  <c r="F1751"/>
  <c r="J1750"/>
  <c r="I1750"/>
  <c r="F1750"/>
  <c r="J1749"/>
  <c r="I1749"/>
  <c r="F1749"/>
  <c r="J1748"/>
  <c r="I1748"/>
  <c r="F1748"/>
  <c r="J1747"/>
  <c r="I1747"/>
  <c r="F1747"/>
  <c r="J1746"/>
  <c r="I1746"/>
  <c r="F1746"/>
  <c r="I1744"/>
  <c r="F1744"/>
  <c r="J1743"/>
  <c r="I1743"/>
  <c r="F1743"/>
  <c r="J1742"/>
  <c r="I1742"/>
  <c r="F1742"/>
  <c r="I1741"/>
  <c r="E1741"/>
  <c r="F1741" s="1"/>
  <c r="J1732"/>
  <c r="I1732"/>
  <c r="F1732"/>
  <c r="J1731"/>
  <c r="I1731"/>
  <c r="F1731"/>
  <c r="J1730"/>
  <c r="I1730"/>
  <c r="F1730"/>
  <c r="J1729"/>
  <c r="I1729"/>
  <c r="F1729"/>
  <c r="J1728"/>
  <c r="I1728"/>
  <c r="F1728"/>
  <c r="J1727"/>
  <c r="I1727"/>
  <c r="F1727"/>
  <c r="J1726"/>
  <c r="I1726"/>
  <c r="F1726"/>
  <c r="J1725"/>
  <c r="I1725"/>
  <c r="F1725"/>
  <c r="J1724"/>
  <c r="I1724"/>
  <c r="F1724"/>
  <c r="J1723"/>
  <c r="I1723"/>
  <c r="F1723"/>
  <c r="J1722"/>
  <c r="I1722"/>
  <c r="F1722"/>
  <c r="J1721"/>
  <c r="I1721"/>
  <c r="F1721"/>
  <c r="J1720"/>
  <c r="I1720"/>
  <c r="F1720"/>
  <c r="J1719"/>
  <c r="I1719"/>
  <c r="F1719"/>
  <c r="J1718"/>
  <c r="I1718"/>
  <c r="F1718"/>
  <c r="J1717"/>
  <c r="I1717"/>
  <c r="F1717"/>
  <c r="J1716"/>
  <c r="I1716"/>
  <c r="F1716"/>
  <c r="J1715"/>
  <c r="I1715"/>
  <c r="F1715"/>
  <c r="J1714"/>
  <c r="I1714"/>
  <c r="F1714"/>
  <c r="J1713"/>
  <c r="I1713"/>
  <c r="F1713"/>
  <c r="J1712"/>
  <c r="I1712"/>
  <c r="F1712"/>
  <c r="J1711"/>
  <c r="I1711"/>
  <c r="F1711"/>
  <c r="J1710"/>
  <c r="I1710"/>
  <c r="F1710"/>
  <c r="J1709"/>
  <c r="I1709"/>
  <c r="F1709"/>
  <c r="J1708"/>
  <c r="I1708"/>
  <c r="F1708"/>
  <c r="J1707"/>
  <c r="I1707"/>
  <c r="F1707"/>
  <c r="J1706"/>
  <c r="I1706"/>
  <c r="F1706"/>
  <c r="J1705"/>
  <c r="I1705"/>
  <c r="F1705"/>
  <c r="J1704"/>
  <c r="I1704"/>
  <c r="F1704"/>
  <c r="I1702"/>
  <c r="F1702"/>
  <c r="J1701"/>
  <c r="I1701"/>
  <c r="F1701"/>
  <c r="J1700"/>
  <c r="I1700"/>
  <c r="F1700"/>
  <c r="I1699"/>
  <c r="E1699"/>
  <c r="F1699" s="1"/>
  <c r="C1696"/>
  <c r="K335" i="7"/>
  <c r="J335"/>
  <c r="F335"/>
  <c r="G335" s="1"/>
  <c r="K334"/>
  <c r="J334"/>
  <c r="G334"/>
  <c r="K333"/>
  <c r="J333"/>
  <c r="G333"/>
  <c r="K332"/>
  <c r="J332"/>
  <c r="G332"/>
  <c r="K331"/>
  <c r="J331"/>
  <c r="G331"/>
  <c r="J330"/>
  <c r="G330"/>
  <c r="K329"/>
  <c r="J329"/>
  <c r="G329"/>
  <c r="J328"/>
  <c r="G328"/>
  <c r="K327"/>
  <c r="J327"/>
  <c r="G327"/>
  <c r="J326"/>
  <c r="G326"/>
  <c r="C323"/>
  <c r="J1687" i="12"/>
  <c r="I1687"/>
  <c r="F1687"/>
  <c r="J1686"/>
  <c r="I1686"/>
  <c r="F1686"/>
  <c r="J1685"/>
  <c r="I1685"/>
  <c r="F1685"/>
  <c r="J1684"/>
  <c r="I1684"/>
  <c r="F1684"/>
  <c r="J1683"/>
  <c r="I1683"/>
  <c r="F1683"/>
  <c r="J1682"/>
  <c r="I1682"/>
  <c r="F1682"/>
  <c r="J1681"/>
  <c r="I1681"/>
  <c r="F1681"/>
  <c r="J1680"/>
  <c r="I1680"/>
  <c r="F1680"/>
  <c r="J1679"/>
  <c r="I1679"/>
  <c r="F1679"/>
  <c r="J1678"/>
  <c r="I1678"/>
  <c r="F1678"/>
  <c r="J1677"/>
  <c r="I1677"/>
  <c r="F1677"/>
  <c r="J1676"/>
  <c r="I1676"/>
  <c r="F1676"/>
  <c r="J1675"/>
  <c r="I1675"/>
  <c r="F1675"/>
  <c r="J1674"/>
  <c r="I1674"/>
  <c r="F1674"/>
  <c r="J1673"/>
  <c r="I1673"/>
  <c r="F1673"/>
  <c r="J1672"/>
  <c r="I1672"/>
  <c r="F1672"/>
  <c r="J1671"/>
  <c r="I1671"/>
  <c r="F1671"/>
  <c r="J1670"/>
  <c r="I1670"/>
  <c r="F1670"/>
  <c r="J1669"/>
  <c r="I1669"/>
  <c r="F1669"/>
  <c r="J1668"/>
  <c r="I1668"/>
  <c r="F1668"/>
  <c r="J1667"/>
  <c r="I1667"/>
  <c r="F1667"/>
  <c r="J1666"/>
  <c r="I1666"/>
  <c r="F1666"/>
  <c r="J1665"/>
  <c r="I1665"/>
  <c r="F1665"/>
  <c r="J1664"/>
  <c r="I1664"/>
  <c r="F1664"/>
  <c r="J1663"/>
  <c r="I1663"/>
  <c r="F1663"/>
  <c r="J1662"/>
  <c r="I1662"/>
  <c r="F1662"/>
  <c r="J1661"/>
  <c r="I1661"/>
  <c r="F1661"/>
  <c r="J1660"/>
  <c r="I1660"/>
  <c r="F1660"/>
  <c r="J1659"/>
  <c r="I1659"/>
  <c r="F1659"/>
  <c r="I1657"/>
  <c r="F1657"/>
  <c r="J1656"/>
  <c r="I1656"/>
  <c r="F1656"/>
  <c r="J1655"/>
  <c r="I1655"/>
  <c r="F1655"/>
  <c r="I1654"/>
  <c r="E1654"/>
  <c r="F1654" s="1"/>
  <c r="C1651"/>
  <c r="J1642"/>
  <c r="I1642"/>
  <c r="F1642"/>
  <c r="J1641"/>
  <c r="I1641"/>
  <c r="F1641"/>
  <c r="J1640"/>
  <c r="I1640"/>
  <c r="F1640"/>
  <c r="J1639"/>
  <c r="I1639"/>
  <c r="F1639"/>
  <c r="J1638"/>
  <c r="I1638"/>
  <c r="F1638"/>
  <c r="J1637"/>
  <c r="I1637"/>
  <c r="F1637"/>
  <c r="J1636"/>
  <c r="I1636"/>
  <c r="F1636"/>
  <c r="J1635"/>
  <c r="I1635"/>
  <c r="F1635"/>
  <c r="J1634"/>
  <c r="I1634"/>
  <c r="F1634"/>
  <c r="J1633"/>
  <c r="I1633"/>
  <c r="F1633"/>
  <c r="J1632"/>
  <c r="I1632"/>
  <c r="F1632"/>
  <c r="J1631"/>
  <c r="I1631"/>
  <c r="F1631"/>
  <c r="J1630"/>
  <c r="I1630"/>
  <c r="F1630"/>
  <c r="J1629"/>
  <c r="I1629"/>
  <c r="F1629"/>
  <c r="J1628"/>
  <c r="I1628"/>
  <c r="F1628"/>
  <c r="J1627"/>
  <c r="I1627"/>
  <c r="F1627"/>
  <c r="J1626"/>
  <c r="I1626"/>
  <c r="F1626"/>
  <c r="J1625"/>
  <c r="I1625"/>
  <c r="F1625"/>
  <c r="J1624"/>
  <c r="I1624"/>
  <c r="F1624"/>
  <c r="J1623"/>
  <c r="I1623"/>
  <c r="F1623"/>
  <c r="J1622"/>
  <c r="I1622"/>
  <c r="F1622"/>
  <c r="J1621"/>
  <c r="I1621"/>
  <c r="F1621"/>
  <c r="J1620"/>
  <c r="I1620"/>
  <c r="F1620"/>
  <c r="J1619"/>
  <c r="I1619"/>
  <c r="F1619"/>
  <c r="J1618"/>
  <c r="I1618"/>
  <c r="F1618"/>
  <c r="J1617"/>
  <c r="I1617"/>
  <c r="F1617"/>
  <c r="J1616"/>
  <c r="I1616"/>
  <c r="F1616"/>
  <c r="J1615"/>
  <c r="I1615"/>
  <c r="F1615"/>
  <c r="J1614"/>
  <c r="I1614"/>
  <c r="F1614"/>
  <c r="I1612"/>
  <c r="F1612"/>
  <c r="J1611"/>
  <c r="I1611"/>
  <c r="F1611"/>
  <c r="J1610"/>
  <c r="I1610"/>
  <c r="F1610"/>
  <c r="I1609"/>
  <c r="C1606"/>
  <c r="D1692" l="1"/>
  <c r="D1735"/>
  <c r="D1647"/>
  <c r="D319" i="7"/>
  <c r="P8" i="23"/>
  <c r="K316" i="7"/>
  <c r="J316"/>
  <c r="F316"/>
  <c r="G316" s="1"/>
  <c r="K315"/>
  <c r="J315"/>
  <c r="G315"/>
  <c r="K314"/>
  <c r="J314"/>
  <c r="G314"/>
  <c r="K313"/>
  <c r="J313"/>
  <c r="G313"/>
  <c r="K312"/>
  <c r="J312"/>
  <c r="G312"/>
  <c r="J311"/>
  <c r="G311"/>
  <c r="K310"/>
  <c r="J310"/>
  <c r="G310"/>
  <c r="J309"/>
  <c r="G309"/>
  <c r="K308"/>
  <c r="J308"/>
  <c r="G308"/>
  <c r="J307"/>
  <c r="G307"/>
  <c r="C304"/>
  <c r="J297"/>
  <c r="F297"/>
  <c r="G297" s="1"/>
  <c r="K296"/>
  <c r="J296"/>
  <c r="G296"/>
  <c r="K295"/>
  <c r="J295"/>
  <c r="G295"/>
  <c r="K294"/>
  <c r="J294"/>
  <c r="G294"/>
  <c r="K293"/>
  <c r="J293"/>
  <c r="G293"/>
  <c r="K292"/>
  <c r="J292"/>
  <c r="G292"/>
  <c r="K291"/>
  <c r="J291"/>
  <c r="G291"/>
  <c r="K290"/>
  <c r="J290"/>
  <c r="G290"/>
  <c r="K289"/>
  <c r="J289"/>
  <c r="G289"/>
  <c r="J288"/>
  <c r="G288"/>
  <c r="C285"/>
  <c r="J1598" i="12"/>
  <c r="I1598"/>
  <c r="F1598"/>
  <c r="J1597"/>
  <c r="I1597"/>
  <c r="F1597"/>
  <c r="J1596"/>
  <c r="I1596"/>
  <c r="F1596"/>
  <c r="J1595"/>
  <c r="I1595"/>
  <c r="F1595"/>
  <c r="J1594"/>
  <c r="I1594"/>
  <c r="F1594"/>
  <c r="J1593"/>
  <c r="I1593"/>
  <c r="F1593"/>
  <c r="J1592"/>
  <c r="I1592"/>
  <c r="F1592"/>
  <c r="J1591"/>
  <c r="I1591"/>
  <c r="F1591"/>
  <c r="J1590"/>
  <c r="I1590"/>
  <c r="F1590"/>
  <c r="J1589"/>
  <c r="I1589"/>
  <c r="F1589"/>
  <c r="J1588"/>
  <c r="I1588"/>
  <c r="F1588"/>
  <c r="J1587"/>
  <c r="I1587"/>
  <c r="F1587"/>
  <c r="J1586"/>
  <c r="I1586"/>
  <c r="F1586"/>
  <c r="J1585"/>
  <c r="I1585"/>
  <c r="F1585"/>
  <c r="J1584"/>
  <c r="I1584"/>
  <c r="F1584"/>
  <c r="J1583"/>
  <c r="I1583"/>
  <c r="F1583"/>
  <c r="J1582"/>
  <c r="I1582"/>
  <c r="F1582"/>
  <c r="J1581"/>
  <c r="I1581"/>
  <c r="F1581"/>
  <c r="J1580"/>
  <c r="I1580"/>
  <c r="F1580"/>
  <c r="J1579"/>
  <c r="I1579"/>
  <c r="F1579"/>
  <c r="J1578"/>
  <c r="I1578"/>
  <c r="F1578"/>
  <c r="J1577"/>
  <c r="I1577"/>
  <c r="F1577"/>
  <c r="J1576"/>
  <c r="I1576"/>
  <c r="F1576"/>
  <c r="J1575"/>
  <c r="I1575"/>
  <c r="F1575"/>
  <c r="J1574"/>
  <c r="I1574"/>
  <c r="F1574"/>
  <c r="J1573"/>
  <c r="I1573"/>
  <c r="F1573"/>
  <c r="J1572"/>
  <c r="I1572"/>
  <c r="F1572"/>
  <c r="J1571"/>
  <c r="I1571"/>
  <c r="F1571"/>
  <c r="J1570"/>
  <c r="I1570"/>
  <c r="F1570"/>
  <c r="I1568"/>
  <c r="F1568"/>
  <c r="J1567"/>
  <c r="I1567"/>
  <c r="F1567"/>
  <c r="J1566"/>
  <c r="I1566"/>
  <c r="F1566"/>
  <c r="I1565"/>
  <c r="E1565"/>
  <c r="F1565" s="1"/>
  <c r="C1562"/>
  <c r="J1554"/>
  <c r="I1554"/>
  <c r="F1554"/>
  <c r="J1553"/>
  <c r="I1553"/>
  <c r="F1553"/>
  <c r="J1552"/>
  <c r="I1552"/>
  <c r="F1552"/>
  <c r="J1551"/>
  <c r="I1551"/>
  <c r="F1551"/>
  <c r="J1550"/>
  <c r="I1550"/>
  <c r="F1550"/>
  <c r="J1549"/>
  <c r="I1549"/>
  <c r="F1549"/>
  <c r="J1548"/>
  <c r="I1548"/>
  <c r="F1548"/>
  <c r="J1547"/>
  <c r="I1547"/>
  <c r="F1547"/>
  <c r="J1546"/>
  <c r="I1546"/>
  <c r="F1546"/>
  <c r="J1545"/>
  <c r="I1545"/>
  <c r="F1545"/>
  <c r="J1544"/>
  <c r="I1544"/>
  <c r="F1544"/>
  <c r="J1543"/>
  <c r="I1543"/>
  <c r="F1543"/>
  <c r="J1542"/>
  <c r="I1542"/>
  <c r="F1542"/>
  <c r="J1541"/>
  <c r="I1541"/>
  <c r="F1541"/>
  <c r="J1540"/>
  <c r="I1540"/>
  <c r="F1540"/>
  <c r="J1539"/>
  <c r="I1539"/>
  <c r="F1539"/>
  <c r="J1538"/>
  <c r="I1538"/>
  <c r="F1538"/>
  <c r="J1537"/>
  <c r="I1537"/>
  <c r="F1537"/>
  <c r="J1536"/>
  <c r="I1536"/>
  <c r="F1536"/>
  <c r="J1535"/>
  <c r="I1535"/>
  <c r="F1535"/>
  <c r="J1534"/>
  <c r="I1534"/>
  <c r="F1534"/>
  <c r="J1533"/>
  <c r="I1533"/>
  <c r="F1533"/>
  <c r="J1532"/>
  <c r="I1532"/>
  <c r="F1532"/>
  <c r="J1531"/>
  <c r="I1531"/>
  <c r="F1531"/>
  <c r="J1530"/>
  <c r="I1530"/>
  <c r="F1530"/>
  <c r="J1529"/>
  <c r="I1529"/>
  <c r="F1529"/>
  <c r="J1528"/>
  <c r="I1528"/>
  <c r="F1528"/>
  <c r="J1527"/>
  <c r="I1527"/>
  <c r="F1527"/>
  <c r="J1526"/>
  <c r="I1526"/>
  <c r="F1526"/>
  <c r="I1524"/>
  <c r="F1524"/>
  <c r="J1523"/>
  <c r="I1523"/>
  <c r="F1523"/>
  <c r="J1522"/>
  <c r="I1522"/>
  <c r="F1522"/>
  <c r="I1521"/>
  <c r="E1521"/>
  <c r="F1521" s="1"/>
  <c r="C1518"/>
  <c r="J1509"/>
  <c r="I1509"/>
  <c r="F1509"/>
  <c r="J1508"/>
  <c r="I1508"/>
  <c r="F1508"/>
  <c r="J1507"/>
  <c r="I1507"/>
  <c r="F1507"/>
  <c r="J1506"/>
  <c r="I1506"/>
  <c r="F1506"/>
  <c r="J1505"/>
  <c r="I1505"/>
  <c r="F1505"/>
  <c r="J1504"/>
  <c r="I1504"/>
  <c r="F1504"/>
  <c r="J1503"/>
  <c r="I1503"/>
  <c r="F1503"/>
  <c r="J1502"/>
  <c r="I1502"/>
  <c r="F1502"/>
  <c r="J1501"/>
  <c r="I1501"/>
  <c r="F1501"/>
  <c r="J1500"/>
  <c r="I1500"/>
  <c r="F1500"/>
  <c r="J1499"/>
  <c r="I1499"/>
  <c r="F1499"/>
  <c r="J1498"/>
  <c r="I1498"/>
  <c r="F1498"/>
  <c r="J1497"/>
  <c r="I1497"/>
  <c r="F1497"/>
  <c r="J1496"/>
  <c r="I1496"/>
  <c r="F1496"/>
  <c r="J1495"/>
  <c r="I1495"/>
  <c r="F1495"/>
  <c r="J1494"/>
  <c r="I1494"/>
  <c r="F1494"/>
  <c r="J1493"/>
  <c r="I1493"/>
  <c r="F1493"/>
  <c r="J1492"/>
  <c r="I1492"/>
  <c r="F1492"/>
  <c r="J1491"/>
  <c r="I1491"/>
  <c r="F1491"/>
  <c r="J1490"/>
  <c r="I1490"/>
  <c r="F1490"/>
  <c r="J1489"/>
  <c r="I1489"/>
  <c r="F1489"/>
  <c r="J1488"/>
  <c r="I1488"/>
  <c r="F1488"/>
  <c r="J1487"/>
  <c r="I1487"/>
  <c r="F1487"/>
  <c r="J1486"/>
  <c r="I1486"/>
  <c r="F1486"/>
  <c r="J1485"/>
  <c r="I1485"/>
  <c r="F1485"/>
  <c r="J1484"/>
  <c r="I1484"/>
  <c r="F1484"/>
  <c r="J1483"/>
  <c r="I1483"/>
  <c r="F1483"/>
  <c r="J1482"/>
  <c r="I1482"/>
  <c r="F1482"/>
  <c r="J1481"/>
  <c r="I1481"/>
  <c r="F1481"/>
  <c r="I1479"/>
  <c r="F1479"/>
  <c r="J1478"/>
  <c r="I1478"/>
  <c r="F1478"/>
  <c r="J1477"/>
  <c r="I1477"/>
  <c r="F1477"/>
  <c r="I1476"/>
  <c r="E1476"/>
  <c r="F1476" s="1"/>
  <c r="C1473"/>
  <c r="J1465"/>
  <c r="I1465"/>
  <c r="F1465"/>
  <c r="J1464"/>
  <c r="I1464"/>
  <c r="F1464"/>
  <c r="J1463"/>
  <c r="I1463"/>
  <c r="F1463"/>
  <c r="J1462"/>
  <c r="I1462"/>
  <c r="F1462"/>
  <c r="J1461"/>
  <c r="I1461"/>
  <c r="F1461"/>
  <c r="J1460"/>
  <c r="I1460"/>
  <c r="F1460"/>
  <c r="J1459"/>
  <c r="I1459"/>
  <c r="F1459"/>
  <c r="J1458"/>
  <c r="I1458"/>
  <c r="F1458"/>
  <c r="J1457"/>
  <c r="I1457"/>
  <c r="F1457"/>
  <c r="J1456"/>
  <c r="I1456"/>
  <c r="F1456"/>
  <c r="J1455"/>
  <c r="I1455"/>
  <c r="F1455"/>
  <c r="J1454"/>
  <c r="I1454"/>
  <c r="F1454"/>
  <c r="J1453"/>
  <c r="I1453"/>
  <c r="F1453"/>
  <c r="J1452"/>
  <c r="I1452"/>
  <c r="F1452"/>
  <c r="J1451"/>
  <c r="I1451"/>
  <c r="F1451"/>
  <c r="J1450"/>
  <c r="I1450"/>
  <c r="F1450"/>
  <c r="J1449"/>
  <c r="I1449"/>
  <c r="F1449"/>
  <c r="J1448"/>
  <c r="I1448"/>
  <c r="F1448"/>
  <c r="J1447"/>
  <c r="I1447"/>
  <c r="F1447"/>
  <c r="J1446"/>
  <c r="I1446"/>
  <c r="F1446"/>
  <c r="J1445"/>
  <c r="I1445"/>
  <c r="F1445"/>
  <c r="J1444"/>
  <c r="I1444"/>
  <c r="F1444"/>
  <c r="J1443"/>
  <c r="I1443"/>
  <c r="F1443"/>
  <c r="J1442"/>
  <c r="I1442"/>
  <c r="F1442"/>
  <c r="J1441"/>
  <c r="I1441"/>
  <c r="F1441"/>
  <c r="J1440"/>
  <c r="I1440"/>
  <c r="F1440"/>
  <c r="J1439"/>
  <c r="I1439"/>
  <c r="F1439"/>
  <c r="J1438"/>
  <c r="I1438"/>
  <c r="F1438"/>
  <c r="J1437"/>
  <c r="I1437"/>
  <c r="F1437"/>
  <c r="I1435"/>
  <c r="F1435"/>
  <c r="J1434"/>
  <c r="I1434"/>
  <c r="F1434"/>
  <c r="J1433"/>
  <c r="I1433"/>
  <c r="F1433"/>
  <c r="I1432"/>
  <c r="E1432"/>
  <c r="F1432" s="1"/>
  <c r="C1429"/>
  <c r="J1422"/>
  <c r="I1422"/>
  <c r="F1422"/>
  <c r="J1421"/>
  <c r="I1421"/>
  <c r="F1421"/>
  <c r="J1420"/>
  <c r="I1420"/>
  <c r="F1420"/>
  <c r="J1419"/>
  <c r="I1419"/>
  <c r="F1419"/>
  <c r="J1418"/>
  <c r="I1418"/>
  <c r="F1418"/>
  <c r="J1417"/>
  <c r="I1417"/>
  <c r="F1417"/>
  <c r="J1416"/>
  <c r="I1416"/>
  <c r="F1416"/>
  <c r="J1415"/>
  <c r="I1415"/>
  <c r="F1415"/>
  <c r="J1414"/>
  <c r="I1414"/>
  <c r="F1414"/>
  <c r="J1413"/>
  <c r="I1413"/>
  <c r="F1413"/>
  <c r="J1412"/>
  <c r="I1412"/>
  <c r="F1412"/>
  <c r="J1411"/>
  <c r="I1411"/>
  <c r="F1411"/>
  <c r="J1410"/>
  <c r="I1410"/>
  <c r="F1410"/>
  <c r="J1409"/>
  <c r="I1409"/>
  <c r="F1409"/>
  <c r="J1408"/>
  <c r="I1408"/>
  <c r="F1408"/>
  <c r="J1407"/>
  <c r="I1407"/>
  <c r="F1407"/>
  <c r="J1406"/>
  <c r="I1406"/>
  <c r="F1406"/>
  <c r="J1405"/>
  <c r="I1405"/>
  <c r="F1405"/>
  <c r="J1404"/>
  <c r="I1404"/>
  <c r="F1404"/>
  <c r="J1403"/>
  <c r="I1403"/>
  <c r="F1403"/>
  <c r="J1402"/>
  <c r="I1402"/>
  <c r="F1402"/>
  <c r="J1401"/>
  <c r="I1401"/>
  <c r="F1401"/>
  <c r="J1400"/>
  <c r="I1400"/>
  <c r="F1400"/>
  <c r="J1399"/>
  <c r="I1399"/>
  <c r="F1399"/>
  <c r="J1398"/>
  <c r="I1398"/>
  <c r="F1398"/>
  <c r="J1397"/>
  <c r="I1397"/>
  <c r="F1397"/>
  <c r="J1396"/>
  <c r="I1396"/>
  <c r="F1396"/>
  <c r="J1395"/>
  <c r="I1395"/>
  <c r="F1395"/>
  <c r="J1394"/>
  <c r="I1394"/>
  <c r="F1394"/>
  <c r="I1392"/>
  <c r="F1392"/>
  <c r="J1391"/>
  <c r="I1391"/>
  <c r="F1391"/>
  <c r="J1390"/>
  <c r="I1390"/>
  <c r="F1390"/>
  <c r="I1389"/>
  <c r="E1389"/>
  <c r="F1389" s="1"/>
  <c r="C1386"/>
  <c r="J1379"/>
  <c r="I1379"/>
  <c r="F1379"/>
  <c r="J1378"/>
  <c r="I1378"/>
  <c r="F1378"/>
  <c r="J1377"/>
  <c r="I1377"/>
  <c r="F1377"/>
  <c r="J1376"/>
  <c r="I1376"/>
  <c r="F1376"/>
  <c r="J1375"/>
  <c r="I1375"/>
  <c r="F1375"/>
  <c r="J1374"/>
  <c r="I1374"/>
  <c r="F1374"/>
  <c r="J1373"/>
  <c r="I1373"/>
  <c r="F1373"/>
  <c r="J1372"/>
  <c r="I1372"/>
  <c r="F1372"/>
  <c r="J1371"/>
  <c r="I1371"/>
  <c r="F1371"/>
  <c r="J1370"/>
  <c r="I1370"/>
  <c r="F1370"/>
  <c r="J1369"/>
  <c r="I1369"/>
  <c r="F1369"/>
  <c r="J1368"/>
  <c r="I1368"/>
  <c r="F1368"/>
  <c r="J1367"/>
  <c r="I1367"/>
  <c r="F1367"/>
  <c r="J1366"/>
  <c r="I1366"/>
  <c r="F1366"/>
  <c r="J1365"/>
  <c r="I1365"/>
  <c r="F1365"/>
  <c r="J1364"/>
  <c r="I1364"/>
  <c r="F1364"/>
  <c r="J1363"/>
  <c r="I1363"/>
  <c r="F1363"/>
  <c r="J1362"/>
  <c r="I1362"/>
  <c r="F1362"/>
  <c r="J1361"/>
  <c r="I1361"/>
  <c r="F1361"/>
  <c r="J1360"/>
  <c r="I1360"/>
  <c r="F1360"/>
  <c r="J1359"/>
  <c r="I1359"/>
  <c r="F1359"/>
  <c r="J1358"/>
  <c r="I1358"/>
  <c r="F1358"/>
  <c r="J1357"/>
  <c r="I1357"/>
  <c r="F1357"/>
  <c r="J1356"/>
  <c r="I1356"/>
  <c r="F1356"/>
  <c r="J1355"/>
  <c r="I1355"/>
  <c r="F1355"/>
  <c r="J1354"/>
  <c r="I1354"/>
  <c r="F1354"/>
  <c r="J1353"/>
  <c r="I1353"/>
  <c r="F1353"/>
  <c r="J1352"/>
  <c r="I1352"/>
  <c r="F1352"/>
  <c r="J1351"/>
  <c r="I1351"/>
  <c r="F1351"/>
  <c r="I1349"/>
  <c r="F1349"/>
  <c r="J1348"/>
  <c r="I1348"/>
  <c r="F1348"/>
  <c r="J1347"/>
  <c r="I1347"/>
  <c r="F1347"/>
  <c r="I1346"/>
  <c r="E1346"/>
  <c r="F1346" s="1"/>
  <c r="C1343"/>
  <c r="J1336"/>
  <c r="I1336"/>
  <c r="F1336"/>
  <c r="J1335"/>
  <c r="I1335"/>
  <c r="F1335"/>
  <c r="J1334"/>
  <c r="I1334"/>
  <c r="F1334"/>
  <c r="J1333"/>
  <c r="I1333"/>
  <c r="F1333"/>
  <c r="J1332"/>
  <c r="I1332"/>
  <c r="F1332"/>
  <c r="J1331"/>
  <c r="I1331"/>
  <c r="F1331"/>
  <c r="J1330"/>
  <c r="I1330"/>
  <c r="F1330"/>
  <c r="J1329"/>
  <c r="I1329"/>
  <c r="F1329"/>
  <c r="J1328"/>
  <c r="I1328"/>
  <c r="F1328"/>
  <c r="J1327"/>
  <c r="I1327"/>
  <c r="F1327"/>
  <c r="J1326"/>
  <c r="I1326"/>
  <c r="F1326"/>
  <c r="J1325"/>
  <c r="I1325"/>
  <c r="F1325"/>
  <c r="J1324"/>
  <c r="I1324"/>
  <c r="F1324"/>
  <c r="J1323"/>
  <c r="I1323"/>
  <c r="F1323"/>
  <c r="J1322"/>
  <c r="I1322"/>
  <c r="F1322"/>
  <c r="J1321"/>
  <c r="I1321"/>
  <c r="F1321"/>
  <c r="J1320"/>
  <c r="I1320"/>
  <c r="F1320"/>
  <c r="J1319"/>
  <c r="I1319"/>
  <c r="F1319"/>
  <c r="J1318"/>
  <c r="I1318"/>
  <c r="F1318"/>
  <c r="J1317"/>
  <c r="I1317"/>
  <c r="F1317"/>
  <c r="J1316"/>
  <c r="I1316"/>
  <c r="F1316"/>
  <c r="J1315"/>
  <c r="I1315"/>
  <c r="F1315"/>
  <c r="J1314"/>
  <c r="I1314"/>
  <c r="F1314"/>
  <c r="J1313"/>
  <c r="I1313"/>
  <c r="F1313"/>
  <c r="J1312"/>
  <c r="I1312"/>
  <c r="F1312"/>
  <c r="J1311"/>
  <c r="I1311"/>
  <c r="F1311"/>
  <c r="J1310"/>
  <c r="I1310"/>
  <c r="F1310"/>
  <c r="J1309"/>
  <c r="I1309"/>
  <c r="F1309"/>
  <c r="J1308"/>
  <c r="I1308"/>
  <c r="F1308"/>
  <c r="I1306"/>
  <c r="F1306"/>
  <c r="J1305"/>
  <c r="I1305"/>
  <c r="F1305"/>
  <c r="J1304"/>
  <c r="I1304"/>
  <c r="F1304"/>
  <c r="I1303"/>
  <c r="E1303"/>
  <c r="F1303" s="1"/>
  <c r="C1300"/>
  <c r="D1382" l="1"/>
  <c r="D1425"/>
  <c r="D1469"/>
  <c r="D1514"/>
  <c r="D1558"/>
  <c r="D1296"/>
  <c r="D1339"/>
  <c r="D300" i="7"/>
  <c r="D281"/>
  <c r="J1289" i="12"/>
  <c r="I1289"/>
  <c r="F1289"/>
  <c r="J1288"/>
  <c r="I1288"/>
  <c r="F1288"/>
  <c r="J1287"/>
  <c r="I1287"/>
  <c r="F1287"/>
  <c r="J1286"/>
  <c r="I1286"/>
  <c r="F1286"/>
  <c r="J1285"/>
  <c r="I1285"/>
  <c r="F1285"/>
  <c r="J1284"/>
  <c r="I1284"/>
  <c r="F1284"/>
  <c r="J1283"/>
  <c r="I1283"/>
  <c r="F1283"/>
  <c r="J1282"/>
  <c r="I1282"/>
  <c r="F1282"/>
  <c r="J1281"/>
  <c r="I1281"/>
  <c r="F1281"/>
  <c r="J1280"/>
  <c r="I1280"/>
  <c r="F1280"/>
  <c r="J1279"/>
  <c r="I1279"/>
  <c r="F1279"/>
  <c r="J1278"/>
  <c r="I1278"/>
  <c r="F1278"/>
  <c r="J1277"/>
  <c r="I1277"/>
  <c r="F1277"/>
  <c r="J1276"/>
  <c r="I1276"/>
  <c r="F1276"/>
  <c r="J1275"/>
  <c r="I1275"/>
  <c r="F1275"/>
  <c r="J1274"/>
  <c r="I1274"/>
  <c r="F1274"/>
  <c r="J1273"/>
  <c r="I1273"/>
  <c r="F1273"/>
  <c r="J1272"/>
  <c r="I1272"/>
  <c r="F1272"/>
  <c r="J1271"/>
  <c r="I1271"/>
  <c r="F1271"/>
  <c r="J1270"/>
  <c r="I1270"/>
  <c r="F1270"/>
  <c r="J1269"/>
  <c r="I1269"/>
  <c r="F1269"/>
  <c r="J1268"/>
  <c r="I1268"/>
  <c r="F1268"/>
  <c r="J1267"/>
  <c r="I1267"/>
  <c r="F1267"/>
  <c r="J1266"/>
  <c r="I1266"/>
  <c r="F1266"/>
  <c r="J1265"/>
  <c r="I1265"/>
  <c r="F1265"/>
  <c r="J1264"/>
  <c r="I1264"/>
  <c r="F1264"/>
  <c r="J1263"/>
  <c r="I1263"/>
  <c r="F1263"/>
  <c r="J1262"/>
  <c r="I1262"/>
  <c r="F1262"/>
  <c r="J1261"/>
  <c r="I1261"/>
  <c r="F1261"/>
  <c r="I1259"/>
  <c r="F1259"/>
  <c r="J1258"/>
  <c r="I1258"/>
  <c r="F1258"/>
  <c r="J1257"/>
  <c r="I1257"/>
  <c r="F1257"/>
  <c r="I1256"/>
  <c r="E1256"/>
  <c r="F1256" s="1"/>
  <c r="C1253"/>
  <c r="D1215"/>
  <c r="D1249" l="1"/>
  <c r="F1214"/>
  <c r="J1244"/>
  <c r="I1244"/>
  <c r="F1244"/>
  <c r="J1243"/>
  <c r="I1243"/>
  <c r="F1243"/>
  <c r="J1242"/>
  <c r="I1242"/>
  <c r="F1242"/>
  <c r="J1241"/>
  <c r="I1241"/>
  <c r="F1241"/>
  <c r="J1240"/>
  <c r="I1240"/>
  <c r="F1240"/>
  <c r="J1239"/>
  <c r="I1239"/>
  <c r="F1239"/>
  <c r="J1238"/>
  <c r="I1238"/>
  <c r="F1238"/>
  <c r="J1237"/>
  <c r="I1237"/>
  <c r="F1237"/>
  <c r="J1236"/>
  <c r="I1236"/>
  <c r="F1236"/>
  <c r="J1235"/>
  <c r="I1235"/>
  <c r="F1235"/>
  <c r="J1234"/>
  <c r="I1234"/>
  <c r="F1234"/>
  <c r="J1233"/>
  <c r="I1233"/>
  <c r="F1233"/>
  <c r="J1232"/>
  <c r="I1232"/>
  <c r="F1232"/>
  <c r="J1231"/>
  <c r="I1231"/>
  <c r="F1231"/>
  <c r="J1230"/>
  <c r="I1230"/>
  <c r="F1230"/>
  <c r="J1229"/>
  <c r="I1229"/>
  <c r="F1229"/>
  <c r="J1228"/>
  <c r="I1228"/>
  <c r="F1228"/>
  <c r="J1227"/>
  <c r="I1227"/>
  <c r="F1227"/>
  <c r="J1226"/>
  <c r="I1226"/>
  <c r="F1226"/>
  <c r="J1225"/>
  <c r="I1225"/>
  <c r="F1225"/>
  <c r="J1224"/>
  <c r="I1224"/>
  <c r="F1224"/>
  <c r="J1223"/>
  <c r="I1223"/>
  <c r="F1223"/>
  <c r="J1222"/>
  <c r="I1222"/>
  <c r="F1222"/>
  <c r="J1221"/>
  <c r="I1221"/>
  <c r="F1221"/>
  <c r="J1220"/>
  <c r="I1220"/>
  <c r="F1220"/>
  <c r="J1219"/>
  <c r="I1219"/>
  <c r="F1219"/>
  <c r="J1218"/>
  <c r="I1218"/>
  <c r="F1218"/>
  <c r="J1217"/>
  <c r="I1217"/>
  <c r="F1217"/>
  <c r="J1216"/>
  <c r="I1216"/>
  <c r="F1216"/>
  <c r="I1215"/>
  <c r="F1215"/>
  <c r="I1214"/>
  <c r="J1213"/>
  <c r="I1213"/>
  <c r="F1213"/>
  <c r="J1212"/>
  <c r="I1212"/>
  <c r="F1212"/>
  <c r="I1211"/>
  <c r="E1211"/>
  <c r="F1211" s="1"/>
  <c r="C1208"/>
  <c r="G125" i="8"/>
  <c r="D1204" i="12" l="1"/>
  <c r="J1201"/>
  <c r="I1201"/>
  <c r="F1201"/>
  <c r="J1200"/>
  <c r="I1200"/>
  <c r="F1200"/>
  <c r="J1199"/>
  <c r="I1199"/>
  <c r="F1199"/>
  <c r="J1198"/>
  <c r="I1198"/>
  <c r="F1198"/>
  <c r="J1197"/>
  <c r="I1197"/>
  <c r="F1197"/>
  <c r="J1196"/>
  <c r="I1196"/>
  <c r="F1196"/>
  <c r="J1195"/>
  <c r="I1195"/>
  <c r="F1195"/>
  <c r="J1194"/>
  <c r="I1194"/>
  <c r="F1194"/>
  <c r="J1193"/>
  <c r="I1193"/>
  <c r="F1193"/>
  <c r="J1192"/>
  <c r="I1192"/>
  <c r="F1192"/>
  <c r="J1191"/>
  <c r="I1191"/>
  <c r="F1191"/>
  <c r="J1190"/>
  <c r="I1190"/>
  <c r="F1190"/>
  <c r="J1189"/>
  <c r="I1189"/>
  <c r="F1189"/>
  <c r="J1188"/>
  <c r="I1188"/>
  <c r="F1188"/>
  <c r="J1187"/>
  <c r="I1187"/>
  <c r="F1187"/>
  <c r="J1186"/>
  <c r="I1186"/>
  <c r="F1186"/>
  <c r="J1185"/>
  <c r="I1185"/>
  <c r="F1185"/>
  <c r="J1184"/>
  <c r="I1184"/>
  <c r="F1184"/>
  <c r="J1183"/>
  <c r="I1183"/>
  <c r="F1183"/>
  <c r="J1182"/>
  <c r="I1182"/>
  <c r="F1182"/>
  <c r="J1181"/>
  <c r="I1181"/>
  <c r="F1181"/>
  <c r="J1180"/>
  <c r="I1180"/>
  <c r="F1180"/>
  <c r="J1179"/>
  <c r="I1179"/>
  <c r="F1179"/>
  <c r="J1178"/>
  <c r="I1178"/>
  <c r="F1178"/>
  <c r="J1177"/>
  <c r="I1177"/>
  <c r="F1177"/>
  <c r="J1176"/>
  <c r="I1176"/>
  <c r="F1176"/>
  <c r="J1175"/>
  <c r="I1175"/>
  <c r="F1175"/>
  <c r="J1174"/>
  <c r="I1174"/>
  <c r="F1174"/>
  <c r="J1173"/>
  <c r="I1173"/>
  <c r="F1173"/>
  <c r="J1172"/>
  <c r="I1172"/>
  <c r="F1172"/>
  <c r="I1171"/>
  <c r="F1171"/>
  <c r="J1170"/>
  <c r="I1170"/>
  <c r="F1170"/>
  <c r="J1169"/>
  <c r="I1169"/>
  <c r="F1169"/>
  <c r="I1168"/>
  <c r="E1168"/>
  <c r="F1168" s="1"/>
  <c r="C1165"/>
  <c r="J278" i="7"/>
  <c r="F278"/>
  <c r="G278" s="1"/>
  <c r="K277"/>
  <c r="J277"/>
  <c r="G277"/>
  <c r="K276"/>
  <c r="J276"/>
  <c r="G276"/>
  <c r="K275"/>
  <c r="J275"/>
  <c r="G275"/>
  <c r="K274"/>
  <c r="J274"/>
  <c r="G274"/>
  <c r="K273"/>
  <c r="J273"/>
  <c r="G273"/>
  <c r="K272"/>
  <c r="J272"/>
  <c r="G272"/>
  <c r="K271"/>
  <c r="J271"/>
  <c r="G271"/>
  <c r="J270"/>
  <c r="G270"/>
  <c r="J269"/>
  <c r="G269"/>
  <c r="C266"/>
  <c r="K258"/>
  <c r="J258"/>
  <c r="F258"/>
  <c r="G258" s="1"/>
  <c r="K257"/>
  <c r="J257"/>
  <c r="G257"/>
  <c r="K256"/>
  <c r="J256"/>
  <c r="G256"/>
  <c r="J255"/>
  <c r="G255"/>
  <c r="K254"/>
  <c r="J254"/>
  <c r="G254"/>
  <c r="J253"/>
  <c r="G253"/>
  <c r="K252"/>
  <c r="J252"/>
  <c r="G252"/>
  <c r="J251"/>
  <c r="G251"/>
  <c r="K250"/>
  <c r="J250"/>
  <c r="G250"/>
  <c r="J249"/>
  <c r="G249"/>
  <c r="D249"/>
  <c r="C246"/>
  <c r="D229"/>
  <c r="K238"/>
  <c r="J238"/>
  <c r="F238"/>
  <c r="G238" s="1"/>
  <c r="K237"/>
  <c r="J237"/>
  <c r="G237"/>
  <c r="K236"/>
  <c r="J236"/>
  <c r="G236"/>
  <c r="K235"/>
  <c r="J235"/>
  <c r="G235"/>
  <c r="K234"/>
  <c r="J234"/>
  <c r="G234"/>
  <c r="K233"/>
  <c r="J233"/>
  <c r="G233"/>
  <c r="K232"/>
  <c r="J232"/>
  <c r="G232"/>
  <c r="J231"/>
  <c r="G231"/>
  <c r="K230"/>
  <c r="J230"/>
  <c r="G230"/>
  <c r="J229"/>
  <c r="G229"/>
  <c r="C226"/>
  <c r="P8" i="47"/>
  <c r="J1158" i="12"/>
  <c r="I1158"/>
  <c r="F1158"/>
  <c r="J1157"/>
  <c r="I1157"/>
  <c r="F1157"/>
  <c r="J1156"/>
  <c r="I1156"/>
  <c r="F1156"/>
  <c r="J1155"/>
  <c r="I1155"/>
  <c r="F1155"/>
  <c r="J1154"/>
  <c r="I1154"/>
  <c r="F1154"/>
  <c r="J1153"/>
  <c r="I1153"/>
  <c r="F1153"/>
  <c r="J1152"/>
  <c r="I1152"/>
  <c r="F1152"/>
  <c r="J1151"/>
  <c r="I1151"/>
  <c r="F1151"/>
  <c r="J1150"/>
  <c r="I1150"/>
  <c r="F1150"/>
  <c r="J1149"/>
  <c r="I1149"/>
  <c r="F1149"/>
  <c r="J1148"/>
  <c r="I1148"/>
  <c r="F1148"/>
  <c r="J1147"/>
  <c r="I1147"/>
  <c r="F1147"/>
  <c r="J1146"/>
  <c r="I1146"/>
  <c r="F1146"/>
  <c r="J1145"/>
  <c r="I1145"/>
  <c r="F1145"/>
  <c r="J1144"/>
  <c r="I1144"/>
  <c r="F1144"/>
  <c r="J1143"/>
  <c r="I1143"/>
  <c r="F1143"/>
  <c r="J1142"/>
  <c r="I1142"/>
  <c r="F1142"/>
  <c r="J1141"/>
  <c r="I1141"/>
  <c r="F1141"/>
  <c r="J1140"/>
  <c r="I1140"/>
  <c r="F1140"/>
  <c r="J1139"/>
  <c r="I1139"/>
  <c r="F1139"/>
  <c r="J1138"/>
  <c r="I1138"/>
  <c r="F1138"/>
  <c r="J1137"/>
  <c r="I1137"/>
  <c r="F1137"/>
  <c r="J1136"/>
  <c r="I1136"/>
  <c r="F1136"/>
  <c r="J1135"/>
  <c r="I1135"/>
  <c r="F1135"/>
  <c r="J1134"/>
  <c r="I1134"/>
  <c r="F1134"/>
  <c r="J1133"/>
  <c r="I1133"/>
  <c r="F1133"/>
  <c r="J1132"/>
  <c r="I1132"/>
  <c r="F1132"/>
  <c r="J1131"/>
  <c r="I1131"/>
  <c r="F1131"/>
  <c r="J1130"/>
  <c r="I1130"/>
  <c r="F1130"/>
  <c r="J1129"/>
  <c r="I1129"/>
  <c r="F1129"/>
  <c r="I1128"/>
  <c r="F1128"/>
  <c r="J1127"/>
  <c r="I1127"/>
  <c r="F1127"/>
  <c r="J1126"/>
  <c r="I1126"/>
  <c r="F1126"/>
  <c r="I1125"/>
  <c r="E1125"/>
  <c r="F1125" s="1"/>
  <c r="C1122"/>
  <c r="J1113"/>
  <c r="I1113"/>
  <c r="F1113"/>
  <c r="J1112"/>
  <c r="I1112"/>
  <c r="F1112"/>
  <c r="J1111"/>
  <c r="I1111"/>
  <c r="F1111"/>
  <c r="J1110"/>
  <c r="I1110"/>
  <c r="F1110"/>
  <c r="J1109"/>
  <c r="I1109"/>
  <c r="F1109"/>
  <c r="J1108"/>
  <c r="I1108"/>
  <c r="F1108"/>
  <c r="J1107"/>
  <c r="I1107"/>
  <c r="F1107"/>
  <c r="J1106"/>
  <c r="I1106"/>
  <c r="F1106"/>
  <c r="J1105"/>
  <c r="I1105"/>
  <c r="F1105"/>
  <c r="J1104"/>
  <c r="I1104"/>
  <c r="F1104"/>
  <c r="J1103"/>
  <c r="I1103"/>
  <c r="F1103"/>
  <c r="J1102"/>
  <c r="I1102"/>
  <c r="F1102"/>
  <c r="J1101"/>
  <c r="I1101"/>
  <c r="F1101"/>
  <c r="J1100"/>
  <c r="I1100"/>
  <c r="F1100"/>
  <c r="J1099"/>
  <c r="I1099"/>
  <c r="F1099"/>
  <c r="J1098"/>
  <c r="I1098"/>
  <c r="F1098"/>
  <c r="J1097"/>
  <c r="I1097"/>
  <c r="F1097"/>
  <c r="J1096"/>
  <c r="I1096"/>
  <c r="F1096"/>
  <c r="J1095"/>
  <c r="I1095"/>
  <c r="F1095"/>
  <c r="J1094"/>
  <c r="I1094"/>
  <c r="F1094"/>
  <c r="J1093"/>
  <c r="I1093"/>
  <c r="F1093"/>
  <c r="J1092"/>
  <c r="I1092"/>
  <c r="F1092"/>
  <c r="J1091"/>
  <c r="I1091"/>
  <c r="F1091"/>
  <c r="J1090"/>
  <c r="I1090"/>
  <c r="F1090"/>
  <c r="J1089"/>
  <c r="I1089"/>
  <c r="F1089"/>
  <c r="J1088"/>
  <c r="I1088"/>
  <c r="F1088"/>
  <c r="J1087"/>
  <c r="I1087"/>
  <c r="F1087"/>
  <c r="J1086"/>
  <c r="I1086"/>
  <c r="F1086"/>
  <c r="J1085"/>
  <c r="I1085"/>
  <c r="F1085"/>
  <c r="J1084"/>
  <c r="I1084"/>
  <c r="F1084"/>
  <c r="I1083"/>
  <c r="F1083"/>
  <c r="J1082"/>
  <c r="I1082"/>
  <c r="F1082"/>
  <c r="J1081"/>
  <c r="I1081"/>
  <c r="F1081"/>
  <c r="I1080"/>
  <c r="E1080"/>
  <c r="F1080" s="1"/>
  <c r="C1077"/>
  <c r="J1066"/>
  <c r="I1066"/>
  <c r="F1066"/>
  <c r="J1065"/>
  <c r="I1065"/>
  <c r="F1065"/>
  <c r="J1064"/>
  <c r="I1064"/>
  <c r="F1064"/>
  <c r="J1063"/>
  <c r="I1063"/>
  <c r="F1063"/>
  <c r="J1062"/>
  <c r="I1062"/>
  <c r="F1062"/>
  <c r="J1061"/>
  <c r="I1061"/>
  <c r="F1061"/>
  <c r="J1060"/>
  <c r="I1060"/>
  <c r="F1060"/>
  <c r="J1059"/>
  <c r="I1059"/>
  <c r="F1059"/>
  <c r="J1058"/>
  <c r="I1058"/>
  <c r="F1058"/>
  <c r="J1057"/>
  <c r="I1057"/>
  <c r="F1057"/>
  <c r="J1056"/>
  <c r="I1056"/>
  <c r="F1056"/>
  <c r="J1055"/>
  <c r="I1055"/>
  <c r="F1055"/>
  <c r="J1054"/>
  <c r="I1054"/>
  <c r="F1054"/>
  <c r="J1053"/>
  <c r="I1053"/>
  <c r="F1053"/>
  <c r="J1052"/>
  <c r="I1052"/>
  <c r="F1052"/>
  <c r="J1051"/>
  <c r="I1051"/>
  <c r="F1051"/>
  <c r="J1050"/>
  <c r="I1050"/>
  <c r="F1050"/>
  <c r="J1049"/>
  <c r="I1049"/>
  <c r="F1049"/>
  <c r="J1048"/>
  <c r="I1048"/>
  <c r="F1048"/>
  <c r="J1047"/>
  <c r="I1047"/>
  <c r="F1047"/>
  <c r="J1046"/>
  <c r="I1046"/>
  <c r="F1046"/>
  <c r="J1045"/>
  <c r="I1045"/>
  <c r="F1045"/>
  <c r="J1044"/>
  <c r="I1044"/>
  <c r="F1044"/>
  <c r="J1043"/>
  <c r="I1043"/>
  <c r="F1043"/>
  <c r="J1042"/>
  <c r="I1042"/>
  <c r="F1042"/>
  <c r="J1041"/>
  <c r="I1041"/>
  <c r="F1041"/>
  <c r="J1040"/>
  <c r="I1040"/>
  <c r="F1040"/>
  <c r="J1039"/>
  <c r="I1039"/>
  <c r="F1039"/>
  <c r="J1038"/>
  <c r="I1038"/>
  <c r="F1038"/>
  <c r="J1037"/>
  <c r="I1037"/>
  <c r="F1037"/>
  <c r="I1036"/>
  <c r="F1036"/>
  <c r="J1035"/>
  <c r="I1035"/>
  <c r="F1035"/>
  <c r="J1034"/>
  <c r="I1034"/>
  <c r="F1034"/>
  <c r="I1033"/>
  <c r="E1033"/>
  <c r="F1033" s="1"/>
  <c r="C1030"/>
  <c r="J1021"/>
  <c r="I1021"/>
  <c r="F1021"/>
  <c r="J1020"/>
  <c r="I1020"/>
  <c r="F1020"/>
  <c r="J1019"/>
  <c r="I1019"/>
  <c r="F1019"/>
  <c r="J1018"/>
  <c r="I1018"/>
  <c r="F1018"/>
  <c r="J1017"/>
  <c r="I1017"/>
  <c r="F1017"/>
  <c r="J1016"/>
  <c r="I1016"/>
  <c r="F1016"/>
  <c r="J1015"/>
  <c r="I1015"/>
  <c r="F1015"/>
  <c r="J1014"/>
  <c r="I1014"/>
  <c r="F1014"/>
  <c r="J1013"/>
  <c r="I1013"/>
  <c r="F1013"/>
  <c r="J1012"/>
  <c r="I1012"/>
  <c r="F1012"/>
  <c r="J1011"/>
  <c r="I1011"/>
  <c r="F1011"/>
  <c r="J1010"/>
  <c r="I1010"/>
  <c r="F1010"/>
  <c r="J1009"/>
  <c r="I1009"/>
  <c r="F1009"/>
  <c r="J1008"/>
  <c r="I1008"/>
  <c r="F1008"/>
  <c r="J1007"/>
  <c r="I1007"/>
  <c r="F1007"/>
  <c r="J1006"/>
  <c r="I1006"/>
  <c r="F1006"/>
  <c r="J1005"/>
  <c r="I1005"/>
  <c r="F1005"/>
  <c r="J1004"/>
  <c r="I1004"/>
  <c r="F1004"/>
  <c r="J1003"/>
  <c r="I1003"/>
  <c r="F1003"/>
  <c r="J1002"/>
  <c r="I1002"/>
  <c r="F1002"/>
  <c r="J1001"/>
  <c r="I1001"/>
  <c r="F1001"/>
  <c r="J1000"/>
  <c r="I1000"/>
  <c r="F1000"/>
  <c r="J999"/>
  <c r="I999"/>
  <c r="F999"/>
  <c r="J998"/>
  <c r="I998"/>
  <c r="F998"/>
  <c r="J997"/>
  <c r="I997"/>
  <c r="F997"/>
  <c r="J996"/>
  <c r="I996"/>
  <c r="F996"/>
  <c r="J995"/>
  <c r="I995"/>
  <c r="F995"/>
  <c r="J994"/>
  <c r="I994"/>
  <c r="F994"/>
  <c r="J993"/>
  <c r="I993"/>
  <c r="F993"/>
  <c r="J992"/>
  <c r="I992"/>
  <c r="F992"/>
  <c r="I991"/>
  <c r="F991"/>
  <c r="J990"/>
  <c r="I990"/>
  <c r="F990"/>
  <c r="J989"/>
  <c r="I989"/>
  <c r="F989"/>
  <c r="I988"/>
  <c r="E988"/>
  <c r="F988" s="1"/>
  <c r="C985"/>
  <c r="J977"/>
  <c r="I977"/>
  <c r="F977"/>
  <c r="J976"/>
  <c r="I976"/>
  <c r="F976"/>
  <c r="J975"/>
  <c r="I975"/>
  <c r="F975"/>
  <c r="J974"/>
  <c r="I974"/>
  <c r="F974"/>
  <c r="J973"/>
  <c r="I973"/>
  <c r="F973"/>
  <c r="J972"/>
  <c r="I972"/>
  <c r="F972"/>
  <c r="J971"/>
  <c r="I971"/>
  <c r="F971"/>
  <c r="J970"/>
  <c r="I970"/>
  <c r="F970"/>
  <c r="J969"/>
  <c r="I969"/>
  <c r="F969"/>
  <c r="J968"/>
  <c r="I968"/>
  <c r="F968"/>
  <c r="J967"/>
  <c r="I967"/>
  <c r="F967"/>
  <c r="J966"/>
  <c r="I966"/>
  <c r="F966"/>
  <c r="J965"/>
  <c r="I965"/>
  <c r="F965"/>
  <c r="J964"/>
  <c r="I964"/>
  <c r="F964"/>
  <c r="J963"/>
  <c r="I963"/>
  <c r="F963"/>
  <c r="J962"/>
  <c r="I962"/>
  <c r="F962"/>
  <c r="J961"/>
  <c r="I961"/>
  <c r="F961"/>
  <c r="J960"/>
  <c r="I960"/>
  <c r="F960"/>
  <c r="J959"/>
  <c r="I959"/>
  <c r="F959"/>
  <c r="J958"/>
  <c r="I958"/>
  <c r="F958"/>
  <c r="J957"/>
  <c r="I957"/>
  <c r="F957"/>
  <c r="J956"/>
  <c r="I956"/>
  <c r="F956"/>
  <c r="J955"/>
  <c r="I955"/>
  <c r="F955"/>
  <c r="J954"/>
  <c r="I954"/>
  <c r="F954"/>
  <c r="J953"/>
  <c r="I953"/>
  <c r="F953"/>
  <c r="J952"/>
  <c r="I952"/>
  <c r="F952"/>
  <c r="J951"/>
  <c r="I951"/>
  <c r="F951"/>
  <c r="J950"/>
  <c r="I950"/>
  <c r="F950"/>
  <c r="J949"/>
  <c r="I949"/>
  <c r="F949"/>
  <c r="J948"/>
  <c r="I948"/>
  <c r="F948"/>
  <c r="J947"/>
  <c r="I947"/>
  <c r="F947"/>
  <c r="I946"/>
  <c r="F946"/>
  <c r="J945"/>
  <c r="I945"/>
  <c r="F945"/>
  <c r="J944"/>
  <c r="I944"/>
  <c r="F944"/>
  <c r="I943"/>
  <c r="E943"/>
  <c r="F943" s="1"/>
  <c r="C940"/>
  <c r="J932"/>
  <c r="I932"/>
  <c r="F932"/>
  <c r="J931"/>
  <c r="I931"/>
  <c r="F931"/>
  <c r="J930"/>
  <c r="I930"/>
  <c r="F930"/>
  <c r="J929"/>
  <c r="I929"/>
  <c r="F929"/>
  <c r="J928"/>
  <c r="I928"/>
  <c r="F928"/>
  <c r="J927"/>
  <c r="I927"/>
  <c r="F927"/>
  <c r="J926"/>
  <c r="I926"/>
  <c r="F926"/>
  <c r="J925"/>
  <c r="I925"/>
  <c r="F925"/>
  <c r="J924"/>
  <c r="I924"/>
  <c r="F924"/>
  <c r="J923"/>
  <c r="I923"/>
  <c r="F923"/>
  <c r="J922"/>
  <c r="I922"/>
  <c r="F922"/>
  <c r="J921"/>
  <c r="I921"/>
  <c r="F921"/>
  <c r="J920"/>
  <c r="I920"/>
  <c r="F920"/>
  <c r="J919"/>
  <c r="I919"/>
  <c r="F919"/>
  <c r="J918"/>
  <c r="I918"/>
  <c r="F918"/>
  <c r="J917"/>
  <c r="I917"/>
  <c r="F917"/>
  <c r="J916"/>
  <c r="I916"/>
  <c r="F916"/>
  <c r="J915"/>
  <c r="I915"/>
  <c r="F915"/>
  <c r="J914"/>
  <c r="I914"/>
  <c r="F914"/>
  <c r="J913"/>
  <c r="I913"/>
  <c r="F913"/>
  <c r="J912"/>
  <c r="I912"/>
  <c r="F912"/>
  <c r="J911"/>
  <c r="I911"/>
  <c r="F911"/>
  <c r="J910"/>
  <c r="I910"/>
  <c r="F910"/>
  <c r="J909"/>
  <c r="I909"/>
  <c r="F909"/>
  <c r="J908"/>
  <c r="I908"/>
  <c r="F908"/>
  <c r="J907"/>
  <c r="I907"/>
  <c r="F907"/>
  <c r="J906"/>
  <c r="I906"/>
  <c r="F906"/>
  <c r="J905"/>
  <c r="I905"/>
  <c r="F905"/>
  <c r="J904"/>
  <c r="I904"/>
  <c r="F904"/>
  <c r="J903"/>
  <c r="I903"/>
  <c r="F903"/>
  <c r="J902"/>
  <c r="I902"/>
  <c r="F902"/>
  <c r="I901"/>
  <c r="F901"/>
  <c r="J900"/>
  <c r="I900"/>
  <c r="F900"/>
  <c r="J899"/>
  <c r="I899"/>
  <c r="F899"/>
  <c r="I898"/>
  <c r="E898"/>
  <c r="F898" s="1"/>
  <c r="C895"/>
  <c r="D505"/>
  <c r="P17" i="21"/>
  <c r="D150" i="7"/>
  <c r="D1073" i="12" l="1"/>
  <c r="D1026"/>
  <c r="D1118"/>
  <c r="D1161"/>
  <c r="D981"/>
  <c r="D891"/>
  <c r="D936"/>
  <c r="D262" i="7"/>
  <c r="D242"/>
  <c r="D222"/>
  <c r="P13" i="44"/>
  <c r="O13"/>
  <c r="P12"/>
  <c r="O12"/>
  <c r="P11"/>
  <c r="O11"/>
  <c r="P10"/>
  <c r="O10"/>
  <c r="O14"/>
  <c r="P14"/>
  <c r="O15"/>
  <c r="P15"/>
  <c r="D112" i="7" l="1"/>
  <c r="E113" s="1"/>
  <c r="E114" l="1"/>
  <c r="P9" i="31"/>
  <c r="O8" i="47" l="1"/>
  <c r="E75" i="7" l="1"/>
  <c r="E37"/>
  <c r="O19" i="45" l="1"/>
  <c r="O26"/>
  <c r="O25"/>
  <c r="O36"/>
  <c r="O23"/>
  <c r="O22"/>
  <c r="O35"/>
  <c r="O34"/>
  <c r="O33"/>
  <c r="O32"/>
  <c r="O31"/>
  <c r="O30"/>
  <c r="O29"/>
  <c r="O28"/>
  <c r="O27"/>
  <c r="O24"/>
  <c r="O21"/>
  <c r="O20"/>
  <c r="O18"/>
  <c r="O17"/>
  <c r="O16"/>
  <c r="O15"/>
  <c r="O14"/>
  <c r="O13"/>
  <c r="O12"/>
  <c r="O11"/>
  <c r="O10"/>
  <c r="O9"/>
  <c r="O8"/>
  <c r="C143" i="43" l="1"/>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206" i="7"/>
  <c r="C187"/>
  <c r="C168"/>
  <c r="C147"/>
  <c r="C128"/>
  <c r="C109"/>
  <c r="C90"/>
  <c r="C71"/>
  <c r="C52"/>
  <c r="C33"/>
  <c r="C14"/>
  <c r="I24" i="27" l="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E1609" s="1"/>
  <c r="F1609" s="1"/>
  <c r="D1602" s="1"/>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8" i="46"/>
  <c r="P8"/>
  <c r="O10"/>
  <c r="P10"/>
  <c r="P12" i="31"/>
  <c r="O12"/>
  <c r="P11"/>
  <c r="O11"/>
  <c r="P10"/>
  <c r="O10"/>
  <c r="O9" i="44"/>
  <c r="P9"/>
  <c r="O16"/>
  <c r="P16"/>
  <c r="P8"/>
  <c r="O8"/>
  <c r="O8" i="48"/>
  <c r="P8"/>
  <c r="O9"/>
  <c r="P9"/>
  <c r="O10"/>
  <c r="P10"/>
  <c r="O11"/>
  <c r="P11"/>
  <c r="O12"/>
  <c r="P12"/>
  <c r="O13"/>
  <c r="P13"/>
  <c r="O14"/>
  <c r="P14"/>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16"/>
  <c r="O16"/>
  <c r="O9" i="47"/>
  <c r="P9"/>
  <c r="O10"/>
  <c r="P10"/>
  <c r="O11" i="33"/>
  <c r="P11"/>
  <c r="O12"/>
  <c r="P12"/>
  <c r="O13"/>
  <c r="P13"/>
  <c r="O10"/>
  <c r="P8" i="45"/>
  <c r="P9"/>
  <c r="P10"/>
  <c r="P11"/>
  <c r="P12"/>
  <c r="P13"/>
  <c r="P14"/>
  <c r="P15"/>
  <c r="P16"/>
  <c r="P17"/>
  <c r="P20"/>
  <c r="P22"/>
  <c r="P23"/>
  <c r="P24"/>
  <c r="P25"/>
  <c r="P26"/>
  <c r="P27"/>
  <c r="P30"/>
  <c r="P31"/>
  <c r="P32"/>
  <c r="P33"/>
  <c r="P34"/>
  <c r="P35"/>
  <c r="P36"/>
  <c r="P7"/>
  <c r="O7"/>
  <c r="O9" i="23"/>
  <c r="P9"/>
  <c r="O10"/>
  <c r="P10"/>
  <c r="O11"/>
  <c r="P11"/>
  <c r="O12"/>
  <c r="P12"/>
  <c r="O13"/>
  <c r="P13"/>
  <c r="O14"/>
  <c r="P14"/>
  <c r="O15"/>
  <c r="P15"/>
  <c r="O16"/>
  <c r="P16"/>
  <c r="O17"/>
  <c r="P17"/>
  <c r="O8"/>
  <c r="P44" i="30"/>
  <c r="O44"/>
  <c r="P43"/>
  <c r="O43"/>
  <c r="P42"/>
  <c r="O42"/>
  <c r="P41"/>
  <c r="O41"/>
  <c r="P40"/>
  <c r="O40"/>
  <c r="P39"/>
  <c r="O39"/>
  <c r="P38"/>
  <c r="O38"/>
  <c r="P37"/>
  <c r="O37"/>
  <c r="P36"/>
  <c r="O36"/>
  <c r="P35"/>
  <c r="O35"/>
  <c r="P34"/>
  <c r="O34"/>
  <c r="P33"/>
  <c r="O33"/>
  <c r="P29"/>
  <c r="O29"/>
  <c r="P11"/>
  <c r="O11"/>
  <c r="P28"/>
  <c r="O28"/>
  <c r="P13"/>
  <c r="P12"/>
  <c r="O12"/>
  <c r="P15"/>
  <c r="O15"/>
  <c r="P24"/>
  <c r="O24"/>
  <c r="P23"/>
  <c r="O23"/>
  <c r="P22"/>
  <c r="O22"/>
  <c r="P21"/>
  <c r="O21"/>
  <c r="P20"/>
  <c r="O20"/>
  <c r="P19"/>
  <c r="O19"/>
  <c r="P18"/>
  <c r="O18"/>
  <c r="P17"/>
  <c r="O17"/>
  <c r="P10"/>
  <c r="O10"/>
  <c r="P9" i="29"/>
  <c r="O9"/>
  <c r="P8"/>
  <c r="O8"/>
  <c r="P28" i="22"/>
  <c r="O28"/>
  <c r="P27"/>
  <c r="O27"/>
  <c r="P26"/>
  <c r="O26"/>
  <c r="P25"/>
  <c r="O25"/>
  <c r="P23"/>
  <c r="O23"/>
  <c r="P22"/>
  <c r="O22"/>
  <c r="P21"/>
  <c r="O21"/>
  <c r="P20"/>
  <c r="O20"/>
  <c r="P19"/>
  <c r="O19"/>
  <c r="P18"/>
  <c r="O18"/>
  <c r="P12"/>
  <c r="O12"/>
  <c r="P24"/>
  <c r="O24"/>
  <c r="P11"/>
  <c r="O11"/>
  <c r="P17"/>
  <c r="O17"/>
  <c r="P16"/>
  <c r="O16"/>
  <c r="P15"/>
  <c r="O15"/>
  <c r="P14"/>
  <c r="O14"/>
  <c r="P13"/>
  <c r="O13"/>
  <c r="P9"/>
  <c r="O9"/>
  <c r="O8" i="21"/>
  <c r="P8"/>
  <c r="O9"/>
  <c r="P9"/>
  <c r="O10"/>
  <c r="P10"/>
  <c r="O11"/>
  <c r="P11"/>
  <c r="O13"/>
  <c r="P13"/>
  <c r="O14"/>
  <c r="P14"/>
  <c r="O15"/>
  <c r="P15"/>
  <c r="O16"/>
  <c r="P16"/>
  <c r="O18"/>
  <c r="P18"/>
  <c r="O19"/>
  <c r="P19"/>
  <c r="O10" i="28"/>
  <c r="O11"/>
  <c r="O12"/>
  <c r="O13"/>
  <c r="O14"/>
  <c r="O9"/>
  <c r="P9"/>
  <c r="P10"/>
  <c r="P11"/>
  <c r="P12"/>
  <c r="P13"/>
  <c r="P14"/>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6"/>
  <c r="J855"/>
  <c r="J844"/>
  <c r="J843"/>
  <c r="J842"/>
  <c r="J841"/>
  <c r="J840"/>
  <c r="J839"/>
  <c r="J838"/>
  <c r="J837"/>
  <c r="J836"/>
  <c r="J835"/>
  <c r="J834"/>
  <c r="J833"/>
  <c r="J832"/>
  <c r="J831"/>
  <c r="J830"/>
  <c r="J829"/>
  <c r="J828"/>
  <c r="J827"/>
  <c r="J826"/>
  <c r="J825"/>
  <c r="J824"/>
  <c r="J823"/>
  <c r="J822"/>
  <c r="J821"/>
  <c r="J820"/>
  <c r="J819"/>
  <c r="J818"/>
  <c r="J817"/>
  <c r="J816"/>
  <c r="J815"/>
  <c r="J813"/>
  <c r="J812"/>
  <c r="J811"/>
  <c r="J800"/>
  <c r="J799"/>
  <c r="J798"/>
  <c r="J797"/>
  <c r="J796"/>
  <c r="J795"/>
  <c r="J794"/>
  <c r="J793"/>
  <c r="J792"/>
  <c r="J791"/>
  <c r="J790"/>
  <c r="J789"/>
  <c r="J788"/>
  <c r="J787"/>
  <c r="J786"/>
  <c r="J785"/>
  <c r="J784"/>
  <c r="J783"/>
  <c r="J782"/>
  <c r="J781"/>
  <c r="J780"/>
  <c r="J779"/>
  <c r="J778"/>
  <c r="J777"/>
  <c r="J776"/>
  <c r="J775"/>
  <c r="J774"/>
  <c r="J773"/>
  <c r="J772"/>
  <c r="J771"/>
  <c r="J770"/>
  <c r="J768"/>
  <c r="J767"/>
  <c r="J756"/>
  <c r="J755"/>
  <c r="J754"/>
  <c r="J753"/>
  <c r="J752"/>
  <c r="J751"/>
  <c r="J750"/>
  <c r="J749"/>
  <c r="J748"/>
  <c r="J747"/>
  <c r="J746"/>
  <c r="J745"/>
  <c r="J744"/>
  <c r="J743"/>
  <c r="J742"/>
  <c r="J741"/>
  <c r="J740"/>
  <c r="J739"/>
  <c r="J738"/>
  <c r="J737"/>
  <c r="J736"/>
  <c r="J735"/>
  <c r="J734"/>
  <c r="J733"/>
  <c r="J732"/>
  <c r="J731"/>
  <c r="J730"/>
  <c r="J729"/>
  <c r="J728"/>
  <c r="J727"/>
  <c r="J726"/>
  <c r="J724"/>
  <c r="J723"/>
  <c r="J712"/>
  <c r="J711"/>
  <c r="J710"/>
  <c r="J709"/>
  <c r="J708"/>
  <c r="J707"/>
  <c r="J706"/>
  <c r="J705"/>
  <c r="J704"/>
  <c r="J703"/>
  <c r="J702"/>
  <c r="J701"/>
  <c r="J700"/>
  <c r="J699"/>
  <c r="J698"/>
  <c r="J697"/>
  <c r="J696"/>
  <c r="J695"/>
  <c r="J694"/>
  <c r="J693"/>
  <c r="J692"/>
  <c r="J691"/>
  <c r="J690"/>
  <c r="J689"/>
  <c r="J688"/>
  <c r="J687"/>
  <c r="J686"/>
  <c r="J685"/>
  <c r="J684"/>
  <c r="J683"/>
  <c r="J681"/>
  <c r="J680"/>
  <c r="J679"/>
  <c r="J668"/>
  <c r="J667"/>
  <c r="J666"/>
  <c r="J665"/>
  <c r="J664"/>
  <c r="J663"/>
  <c r="J662"/>
  <c r="J661"/>
  <c r="J660"/>
  <c r="J659"/>
  <c r="J658"/>
  <c r="J657"/>
  <c r="J656"/>
  <c r="J655"/>
  <c r="J654"/>
  <c r="J653"/>
  <c r="J652"/>
  <c r="J651"/>
  <c r="J650"/>
  <c r="J649"/>
  <c r="J648"/>
  <c r="J647"/>
  <c r="J646"/>
  <c r="J645"/>
  <c r="J644"/>
  <c r="J643"/>
  <c r="J642"/>
  <c r="J641"/>
  <c r="J640"/>
  <c r="J639"/>
  <c r="J638"/>
  <c r="J636"/>
  <c r="J635"/>
  <c r="J624"/>
  <c r="J623"/>
  <c r="J622"/>
  <c r="J621"/>
  <c r="J620"/>
  <c r="J619"/>
  <c r="J618"/>
  <c r="J617"/>
  <c r="J616"/>
  <c r="J615"/>
  <c r="J614"/>
  <c r="J613"/>
  <c r="J612"/>
  <c r="J611"/>
  <c r="J610"/>
  <c r="J609"/>
  <c r="J608"/>
  <c r="J607"/>
  <c r="J606"/>
  <c r="J605"/>
  <c r="J604"/>
  <c r="J603"/>
  <c r="J602"/>
  <c r="J601"/>
  <c r="J600"/>
  <c r="J599"/>
  <c r="J598"/>
  <c r="J597"/>
  <c r="J596"/>
  <c r="J595"/>
  <c r="J594"/>
  <c r="J593"/>
  <c r="J591"/>
  <c r="J580"/>
  <c r="J579"/>
  <c r="J578"/>
  <c r="J577"/>
  <c r="J576"/>
  <c r="J575"/>
  <c r="J574"/>
  <c r="J573"/>
  <c r="J572"/>
  <c r="J571"/>
  <c r="J570"/>
  <c r="J569"/>
  <c r="J568"/>
  <c r="J567"/>
  <c r="J566"/>
  <c r="J565"/>
  <c r="J564"/>
  <c r="J563"/>
  <c r="J562"/>
  <c r="J561"/>
  <c r="J560"/>
  <c r="J559"/>
  <c r="J558"/>
  <c r="J557"/>
  <c r="J556"/>
  <c r="J555"/>
  <c r="J554"/>
  <c r="J553"/>
  <c r="J552"/>
  <c r="J551"/>
  <c r="J550"/>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5"/>
  <c r="J404"/>
  <c r="J403"/>
  <c r="J402"/>
  <c r="J401"/>
  <c r="J400"/>
  <c r="J399"/>
  <c r="J398"/>
  <c r="J397"/>
  <c r="J396"/>
  <c r="J395"/>
  <c r="J394"/>
  <c r="J393"/>
  <c r="J392"/>
  <c r="J391"/>
  <c r="J390"/>
  <c r="J389"/>
  <c r="J388"/>
  <c r="J387"/>
  <c r="J386"/>
  <c r="J385"/>
  <c r="J384"/>
  <c r="J383"/>
  <c r="J382"/>
  <c r="J381"/>
  <c r="J380"/>
  <c r="J379"/>
  <c r="J378"/>
  <c r="J377"/>
  <c r="J376"/>
  <c r="J375"/>
  <c r="J374"/>
  <c r="J373"/>
  <c r="J371"/>
  <c r="J359"/>
  <c r="J358"/>
  <c r="J357"/>
  <c r="J356"/>
  <c r="J355"/>
  <c r="J354"/>
  <c r="J353"/>
  <c r="J352"/>
  <c r="J351"/>
  <c r="J350"/>
  <c r="J349"/>
  <c r="J348"/>
  <c r="J347"/>
  <c r="J346"/>
  <c r="J345"/>
  <c r="J344"/>
  <c r="J343"/>
  <c r="J342"/>
  <c r="J341"/>
  <c r="J340"/>
  <c r="J339"/>
  <c r="J338"/>
  <c r="J337"/>
  <c r="J336"/>
  <c r="J335"/>
  <c r="J334"/>
  <c r="J333"/>
  <c r="J332"/>
  <c r="J331"/>
  <c r="J330"/>
  <c r="J329"/>
  <c r="J328"/>
  <c r="J326"/>
  <c r="J315"/>
  <c r="J314"/>
  <c r="J313"/>
  <c r="J312"/>
  <c r="J311"/>
  <c r="J310"/>
  <c r="J309"/>
  <c r="J308"/>
  <c r="J307"/>
  <c r="J306"/>
  <c r="J305"/>
  <c r="J304"/>
  <c r="J303"/>
  <c r="J302"/>
  <c r="J301"/>
  <c r="J300"/>
  <c r="J299"/>
  <c r="J298"/>
  <c r="J297"/>
  <c r="J296"/>
  <c r="J295"/>
  <c r="J294"/>
  <c r="J293"/>
  <c r="J292"/>
  <c r="J291"/>
  <c r="J290"/>
  <c r="J289"/>
  <c r="J288"/>
  <c r="J287"/>
  <c r="J286"/>
  <c r="J285"/>
  <c r="J284"/>
  <c r="J282"/>
  <c r="J271"/>
  <c r="J270"/>
  <c r="J269"/>
  <c r="J268"/>
  <c r="J267"/>
  <c r="J266"/>
  <c r="J265"/>
  <c r="J264"/>
  <c r="J263"/>
  <c r="J262"/>
  <c r="J261"/>
  <c r="J260"/>
  <c r="J259"/>
  <c r="J258"/>
  <c r="J257"/>
  <c r="J256"/>
  <c r="J255"/>
  <c r="J254"/>
  <c r="J253"/>
  <c r="J252"/>
  <c r="J251"/>
  <c r="J250"/>
  <c r="J249"/>
  <c r="J248"/>
  <c r="J247"/>
  <c r="J246"/>
  <c r="J245"/>
  <c r="J244"/>
  <c r="J243"/>
  <c r="J242"/>
  <c r="J241"/>
  <c r="J240"/>
  <c r="J238"/>
  <c r="J227"/>
  <c r="J226"/>
  <c r="J225"/>
  <c r="J224"/>
  <c r="J223"/>
  <c r="J222"/>
  <c r="J221"/>
  <c r="J220"/>
  <c r="J219"/>
  <c r="J218"/>
  <c r="J217"/>
  <c r="J216"/>
  <c r="J215"/>
  <c r="J214"/>
  <c r="J213"/>
  <c r="J212"/>
  <c r="J211"/>
  <c r="J210"/>
  <c r="J209"/>
  <c r="J208"/>
  <c r="J207"/>
  <c r="J206"/>
  <c r="J205"/>
  <c r="J204"/>
  <c r="J203"/>
  <c r="J202"/>
  <c r="J201"/>
  <c r="J200"/>
  <c r="J199"/>
  <c r="J198"/>
  <c r="J197"/>
  <c r="J196"/>
  <c r="J194"/>
  <c r="J183"/>
  <c r="J182"/>
  <c r="J181"/>
  <c r="J180"/>
  <c r="J179"/>
  <c r="J178"/>
  <c r="J177"/>
  <c r="J176"/>
  <c r="J175"/>
  <c r="J174"/>
  <c r="J173"/>
  <c r="J172"/>
  <c r="J171"/>
  <c r="J170"/>
  <c r="J169"/>
  <c r="J168"/>
  <c r="J167"/>
  <c r="J166"/>
  <c r="J165"/>
  <c r="J164"/>
  <c r="J163"/>
  <c r="J162"/>
  <c r="J161"/>
  <c r="J160"/>
  <c r="J159"/>
  <c r="J158"/>
  <c r="J157"/>
  <c r="J156"/>
  <c r="J155"/>
  <c r="J154"/>
  <c r="J153"/>
  <c r="J152"/>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J53" i="10"/>
  <c r="J52"/>
  <c r="J50"/>
  <c r="J44"/>
  <c r="J43"/>
  <c r="J42"/>
  <c r="J41"/>
  <c r="J76"/>
  <c r="J75"/>
  <c r="J74"/>
  <c r="J73"/>
  <c r="J72"/>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D124" s="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F126"/>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18" i="7"/>
  <c r="K217"/>
  <c r="K216"/>
  <c r="K215"/>
  <c r="K214"/>
  <c r="K213"/>
  <c r="K212"/>
  <c r="K210"/>
  <c r="K199"/>
  <c r="K198"/>
  <c r="K197"/>
  <c r="K196"/>
  <c r="K195"/>
  <c r="K194"/>
  <c r="K193"/>
  <c r="K192"/>
  <c r="K191"/>
  <c r="K180"/>
  <c r="K179"/>
  <c r="K178"/>
  <c r="K177"/>
  <c r="K176"/>
  <c r="K175"/>
  <c r="K174"/>
  <c r="K173"/>
  <c r="K172"/>
  <c r="K159"/>
  <c r="K158"/>
  <c r="K157"/>
  <c r="K156"/>
  <c r="K155"/>
  <c r="K154"/>
  <c r="K153"/>
  <c r="K152"/>
  <c r="K151"/>
  <c r="K140"/>
  <c r="K139"/>
  <c r="K138"/>
  <c r="K137"/>
  <c r="K136"/>
  <c r="K135"/>
  <c r="K134"/>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18"/>
  <c r="F218"/>
  <c r="G218" s="1"/>
  <c r="J217"/>
  <c r="G217"/>
  <c r="J216"/>
  <c r="G216"/>
  <c r="J215"/>
  <c r="G215"/>
  <c r="J214"/>
  <c r="G214"/>
  <c r="J213"/>
  <c r="G213"/>
  <c r="J212"/>
  <c r="G212"/>
  <c r="J211"/>
  <c r="G211"/>
  <c r="J210"/>
  <c r="G210"/>
  <c r="J209"/>
  <c r="G209"/>
  <c r="J199"/>
  <c r="F199"/>
  <c r="G199" s="1"/>
  <c r="J198"/>
  <c r="G198"/>
  <c r="J197"/>
  <c r="E197"/>
  <c r="G197" s="1"/>
  <c r="J196"/>
  <c r="E196"/>
  <c r="G196" s="1"/>
  <c r="J195"/>
  <c r="E195"/>
  <c r="G195" s="1"/>
  <c r="J194"/>
  <c r="G194"/>
  <c r="J193"/>
  <c r="G193"/>
  <c r="J192"/>
  <c r="E192"/>
  <c r="G192" s="1"/>
  <c r="J191"/>
  <c r="E191"/>
  <c r="G191" s="1"/>
  <c r="J190"/>
  <c r="G190"/>
  <c r="J180"/>
  <c r="F180"/>
  <c r="G180" s="1"/>
  <c r="J179"/>
  <c r="G179"/>
  <c r="J178"/>
  <c r="E178"/>
  <c r="G178" s="1"/>
  <c r="J177"/>
  <c r="E177"/>
  <c r="G177" s="1"/>
  <c r="J176"/>
  <c r="E176"/>
  <c r="G176" s="1"/>
  <c r="J175"/>
  <c r="G175"/>
  <c r="J174"/>
  <c r="G174"/>
  <c r="J173"/>
  <c r="E173"/>
  <c r="G173" s="1"/>
  <c r="J172"/>
  <c r="E172"/>
  <c r="G172" s="1"/>
  <c r="J171"/>
  <c r="G171"/>
  <c r="J159"/>
  <c r="F159"/>
  <c r="G159" s="1"/>
  <c r="J158"/>
  <c r="G158"/>
  <c r="J157"/>
  <c r="E157"/>
  <c r="G157" s="1"/>
  <c r="J156"/>
  <c r="G156"/>
  <c r="J155"/>
  <c r="G155"/>
  <c r="J154"/>
  <c r="G154"/>
  <c r="J153"/>
  <c r="G153"/>
  <c r="J152"/>
  <c r="E152"/>
  <c r="G152" s="1"/>
  <c r="J151"/>
  <c r="E151"/>
  <c r="G151" s="1"/>
  <c r="J150"/>
  <c r="G150"/>
  <c r="J140"/>
  <c r="F140"/>
  <c r="G140" s="1"/>
  <c r="J139"/>
  <c r="G139"/>
  <c r="J138"/>
  <c r="G138"/>
  <c r="J137"/>
  <c r="G137"/>
  <c r="J136"/>
  <c r="G136"/>
  <c r="J135"/>
  <c r="G135"/>
  <c r="J134"/>
  <c r="G134"/>
  <c r="J133"/>
  <c r="E133"/>
  <c r="G133" s="1"/>
  <c r="J132"/>
  <c r="E132"/>
  <c r="G132" s="1"/>
  <c r="J131"/>
  <c r="G131"/>
  <c r="J121"/>
  <c r="F121"/>
  <c r="G121" s="1"/>
  <c r="J120"/>
  <c r="G120"/>
  <c r="J119"/>
  <c r="E119"/>
  <c r="G119" s="1"/>
  <c r="J118"/>
  <c r="E118"/>
  <c r="G118" s="1"/>
  <c r="J117"/>
  <c r="E117"/>
  <c r="G117" s="1"/>
  <c r="J116"/>
  <c r="G116"/>
  <c r="J115"/>
  <c r="G115"/>
  <c r="J114"/>
  <c r="G114"/>
  <c r="J113"/>
  <c r="G113"/>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G75"/>
  <c r="J74"/>
  <c r="G74"/>
  <c r="J64"/>
  <c r="F64"/>
  <c r="G64" s="1"/>
  <c r="J63"/>
  <c r="G63"/>
  <c r="J62"/>
  <c r="G62"/>
  <c r="J61"/>
  <c r="G61"/>
  <c r="J60"/>
  <c r="G60"/>
  <c r="J59"/>
  <c r="G59"/>
  <c r="J58"/>
  <c r="G58"/>
  <c r="J57"/>
  <c r="E57"/>
  <c r="G57" s="1"/>
  <c r="J56"/>
  <c r="G56"/>
  <c r="J55"/>
  <c r="G55"/>
  <c r="J45"/>
  <c r="F45"/>
  <c r="G45" s="1"/>
  <c r="J44"/>
  <c r="G44"/>
  <c r="J43"/>
  <c r="G43"/>
  <c r="J42"/>
  <c r="G42"/>
  <c r="J41"/>
  <c r="G41"/>
  <c r="J40"/>
  <c r="G40"/>
  <c r="J39"/>
  <c r="G39"/>
  <c r="J38"/>
  <c r="E38"/>
  <c r="G38" s="1"/>
  <c r="J37"/>
  <c r="G37"/>
  <c r="J36"/>
  <c r="G36"/>
  <c r="D143" i="9" l="1"/>
  <c r="D200"/>
  <c r="D219"/>
  <c r="D70" i="42"/>
  <c r="F420" i="8"/>
  <c r="G420" s="1"/>
  <c r="D72" i="40"/>
  <c r="D103"/>
  <c r="P60" i="43"/>
  <c r="Q61"/>
  <c r="P62"/>
  <c r="Q63"/>
  <c r="P64"/>
  <c r="Q65"/>
  <c r="P66"/>
  <c r="Q67"/>
  <c r="P68"/>
  <c r="Q69"/>
  <c r="P70"/>
  <c r="Q71"/>
  <c r="P72"/>
  <c r="Q73"/>
  <c r="P74"/>
  <c r="Q75"/>
  <c r="P76"/>
  <c r="Q77"/>
  <c r="P78"/>
  <c r="Q79"/>
  <c r="P80"/>
  <c r="Q81"/>
  <c r="P82"/>
  <c r="Q83"/>
  <c r="P84"/>
  <c r="Q85"/>
  <c r="P86"/>
  <c r="Q87"/>
  <c r="P88"/>
  <c r="Q89"/>
  <c r="P90"/>
  <c r="Q91"/>
  <c r="P92"/>
  <c r="F180" i="8"/>
  <c r="G180" s="1"/>
  <c r="D96" i="43"/>
  <c r="D40" i="42"/>
  <c r="D160"/>
  <c r="D41" i="40"/>
  <c r="D54" i="12"/>
  <c r="D142"/>
  <c r="D230"/>
  <c r="D495"/>
  <c r="D583"/>
  <c r="D671"/>
  <c r="D847"/>
  <c r="D363"/>
  <c r="D715"/>
  <c r="D803"/>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56"/>
  <c r="D148"/>
  <c r="D240"/>
  <c r="D263"/>
  <c r="D102"/>
  <c r="D194"/>
  <c r="F768" i="8"/>
  <c r="G768" s="1"/>
  <c r="F804"/>
  <c r="G804" s="1"/>
  <c r="F756"/>
  <c r="G756" s="1"/>
  <c r="F753"/>
  <c r="G753" s="1"/>
  <c r="F762"/>
  <c r="G762" s="1"/>
  <c r="F745"/>
  <c r="G745" s="1"/>
  <c r="F766"/>
  <c r="G766" s="1"/>
  <c r="F774"/>
  <c r="G774" s="1"/>
  <c r="D48" i="7"/>
  <c r="D29"/>
  <c r="D143"/>
  <c r="D86"/>
  <c r="D183"/>
  <c r="D202"/>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07"/>
  <c r="D318"/>
  <c r="D451"/>
  <c r="D759"/>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64" i="7"/>
  <c r="D124"/>
  <c r="D67"/>
  <c r="G11" i="46"/>
  <c r="H11"/>
  <c r="I11"/>
  <c r="J11"/>
  <c r="K11"/>
  <c r="L11"/>
  <c r="M11"/>
  <c r="N11"/>
  <c r="O11"/>
  <c r="P11"/>
  <c r="I21" i="27" s="1"/>
  <c r="G37" i="45"/>
  <c r="H37"/>
  <c r="I37"/>
  <c r="J37"/>
  <c r="K37"/>
  <c r="L37"/>
  <c r="M37"/>
  <c r="N37"/>
  <c r="O37"/>
  <c r="P37"/>
  <c r="I10" i="27" s="1"/>
  <c r="G20" i="21"/>
  <c r="H20"/>
  <c r="I20"/>
  <c r="J20"/>
  <c r="K20"/>
  <c r="L20"/>
  <c r="M20"/>
  <c r="N20"/>
  <c r="P20"/>
  <c r="I5" i="27" s="1"/>
  <c r="O20" i="21"/>
  <c r="H29" i="22"/>
  <c r="I29"/>
  <c r="J29"/>
  <c r="K29"/>
  <c r="L29"/>
  <c r="M29"/>
  <c r="N29"/>
  <c r="O29"/>
  <c r="P29"/>
  <c r="I6" i="27" s="1"/>
  <c r="G29" i="22"/>
  <c r="D70" i="8" l="1"/>
  <c r="D490"/>
  <c r="D250"/>
  <c r="D730"/>
  <c r="D130"/>
  <c r="D550"/>
  <c r="D910"/>
  <c r="D850"/>
  <c r="D790"/>
  <c r="D190"/>
  <c r="D430"/>
  <c r="D370"/>
  <c r="D670"/>
  <c r="D610"/>
  <c r="D310"/>
  <c r="J36" i="42" l="1"/>
  <c r="J35"/>
  <c r="J34"/>
  <c r="J33"/>
  <c r="J32"/>
  <c r="J31"/>
  <c r="J30"/>
  <c r="J29"/>
  <c r="J28"/>
  <c r="J27"/>
  <c r="J26"/>
  <c r="J25"/>
  <c r="J24"/>
  <c r="J23"/>
  <c r="J22"/>
  <c r="J21"/>
  <c r="J20"/>
  <c r="J37" i="40"/>
  <c r="J36"/>
  <c r="J35"/>
  <c r="J34"/>
  <c r="J33"/>
  <c r="J32"/>
  <c r="J31"/>
  <c r="J30"/>
  <c r="J29"/>
  <c r="J28"/>
  <c r="J27"/>
  <c r="J26"/>
  <c r="J25"/>
  <c r="J24"/>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36" i="48"/>
  <c r="I13" i="27" s="1"/>
  <c r="O36" i="48"/>
  <c r="N36"/>
  <c r="M36"/>
  <c r="L36"/>
  <c r="K36"/>
  <c r="J36"/>
  <c r="I36"/>
  <c r="H36"/>
  <c r="G36"/>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11" i="47"/>
  <c r="I12" i="27" s="1"/>
  <c r="O11" i="47"/>
  <c r="N11"/>
  <c r="M11"/>
  <c r="L11"/>
  <c r="K11"/>
  <c r="J11"/>
  <c r="I11"/>
  <c r="H11"/>
  <c r="G11"/>
  <c r="D341" i="38"/>
  <c r="E341"/>
  <c r="AB341"/>
  <c r="AC341"/>
  <c r="AD341"/>
  <c r="AF341"/>
  <c r="AG341"/>
  <c r="AH341"/>
  <c r="AJ341"/>
  <c r="AK341"/>
  <c r="AL341"/>
  <c r="AN341"/>
  <c r="AO341"/>
  <c r="AP341"/>
  <c r="J17" i="7"/>
  <c r="D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E204"/>
  <c r="D205"/>
  <c r="E205"/>
  <c r="D206"/>
  <c r="E206"/>
  <c r="D193"/>
  <c r="E193"/>
  <c r="D194"/>
  <c r="E194"/>
  <c r="D195"/>
  <c r="E195"/>
  <c r="D196"/>
  <c r="E196"/>
  <c r="D197"/>
  <c r="E197"/>
  <c r="D198"/>
  <c r="E198"/>
  <c r="D166"/>
  <c r="E166"/>
  <c r="D167"/>
  <c r="E167"/>
  <c r="D168"/>
  <c r="E168"/>
  <c r="D169"/>
  <c r="E169"/>
  <c r="D170"/>
  <c r="E170"/>
  <c r="D171"/>
  <c r="D172"/>
  <c r="E172"/>
  <c r="D173"/>
  <c r="E173"/>
  <c r="D174"/>
  <c r="E174"/>
  <c r="D175"/>
  <c r="E175"/>
  <c r="D176"/>
  <c r="E176"/>
  <c r="D177"/>
  <c r="E177"/>
  <c r="D178"/>
  <c r="E178"/>
  <c r="D179"/>
  <c r="E179"/>
  <c r="D180"/>
  <c r="E180"/>
  <c r="D181"/>
  <c r="E181"/>
  <c r="D182"/>
  <c r="E182"/>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O17" i="44"/>
  <c r="P17"/>
  <c r="I19" i="27" s="1"/>
  <c r="O18" i="23"/>
  <c r="P18"/>
  <c r="I9" i="27" s="1"/>
  <c r="O14" i="33"/>
  <c r="P14"/>
  <c r="I11" i="27" s="1"/>
  <c r="O13" i="31"/>
  <c r="P13"/>
  <c r="I20" i="27" s="1"/>
  <c r="I18"/>
  <c r="O45" i="30"/>
  <c r="P45"/>
  <c r="I8" i="27" s="1"/>
  <c r="O10" i="29"/>
  <c r="P10"/>
  <c r="I7" i="27" s="1"/>
  <c r="O15"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K366" l="1"/>
  <c r="K362"/>
  <c r="K358"/>
  <c r="K354"/>
  <c r="K350"/>
  <c r="K346"/>
  <c r="K342"/>
  <c r="K334"/>
  <c r="K330"/>
  <c r="K326"/>
  <c r="K322"/>
  <c r="K318"/>
  <c r="K367"/>
  <c r="K355"/>
  <c r="K343"/>
  <c r="K335"/>
  <c r="K365"/>
  <c r="K361"/>
  <c r="K357"/>
  <c r="K353"/>
  <c r="K349"/>
  <c r="K345"/>
  <c r="K341"/>
  <c r="K337"/>
  <c r="K333"/>
  <c r="K329"/>
  <c r="K325"/>
  <c r="K321"/>
  <c r="K359"/>
  <c r="K351"/>
  <c r="K364"/>
  <c r="K360"/>
  <c r="K356"/>
  <c r="K352"/>
  <c r="K348"/>
  <c r="K344"/>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K408"/>
  <c r="AJ408"/>
  <c r="AH408"/>
  <c r="AG408"/>
  <c r="AF408"/>
  <c r="AD408"/>
  <c r="AB408"/>
  <c r="E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B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16"/>
  <c r="K412"/>
  <c r="K408"/>
  <c r="K404"/>
  <c r="K400"/>
  <c r="K396"/>
  <c r="K392"/>
  <c r="K388"/>
  <c r="K384"/>
  <c r="K380"/>
  <c r="K405"/>
  <c r="K389"/>
  <c r="K427"/>
  <c r="K423"/>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I411"/>
  <c r="AQ412"/>
  <c r="AQ413"/>
  <c r="AQ416"/>
  <c r="AI419"/>
  <c r="F420"/>
  <c r="H420" s="1"/>
  <c r="AM423"/>
  <c r="AQ427"/>
  <c r="AQ450"/>
  <c r="AQ430"/>
  <c r="AI438"/>
  <c r="AQ439"/>
  <c r="AM440"/>
  <c r="AQ441"/>
  <c r="AE442"/>
  <c r="F443"/>
  <c r="J443" s="1"/>
  <c r="F406"/>
  <c r="H406" s="1"/>
  <c r="AQ407"/>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H383"/>
  <c r="AQ385"/>
  <c r="AQ372"/>
  <c r="AD383"/>
  <c r="AO383"/>
  <c r="AM372"/>
  <c r="AI388"/>
  <c r="D383"/>
  <c r="AI385"/>
  <c r="AK383"/>
  <c r="AP383"/>
  <c r="F387"/>
  <c r="H387" s="1"/>
  <c r="AN383"/>
  <c r="AQ388"/>
  <c r="AM387"/>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Q226"/>
  <c r="AE242"/>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AI192"/>
  <c r="F202"/>
  <c r="J202" s="1"/>
  <c r="AM203"/>
  <c r="AE204"/>
  <c r="AQ201"/>
  <c r="AQ204"/>
  <c r="F193"/>
  <c r="J193" s="1"/>
  <c r="AM201"/>
  <c r="AM204"/>
  <c r="AI201"/>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2"/>
  <c r="AM173"/>
  <c r="AQ174"/>
  <c r="F176"/>
  <c r="J176" s="1"/>
  <c r="AQ176"/>
  <c r="AQ177"/>
  <c r="F180"/>
  <c r="J180" s="1"/>
  <c r="F170"/>
  <c r="H170" s="1"/>
  <c r="F173"/>
  <c r="H173" s="1"/>
  <c r="AI173"/>
  <c r="AM174"/>
  <c r="AI183"/>
  <c r="AQ184"/>
  <c r="AM185"/>
  <c r="AQ186"/>
  <c r="F178"/>
  <c r="H178" s="1"/>
  <c r="AM180"/>
  <c r="AI181"/>
  <c r="AM182"/>
  <c r="AQ183"/>
  <c r="F184"/>
  <c r="J184" s="1"/>
  <c r="AI185"/>
  <c r="AI180"/>
  <c r="F181"/>
  <c r="J181" s="1"/>
  <c r="AM184"/>
  <c r="AI186"/>
  <c r="AE187"/>
  <c r="AI188"/>
  <c r="F189"/>
  <c r="H189" s="1"/>
  <c r="AI189"/>
  <c r="AQ178"/>
  <c r="AE179"/>
  <c r="AE180"/>
  <c r="AQ181"/>
  <c r="AE182"/>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D328" l="1"/>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AR211"/>
  <c r="H194"/>
  <c r="AR208"/>
  <c r="AR202"/>
  <c r="H203"/>
  <c r="AR203"/>
  <c r="AR192"/>
  <c r="AR205"/>
  <c r="J195"/>
  <c r="J192"/>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H187"/>
  <c r="H184"/>
  <c r="J178"/>
  <c r="AR181"/>
  <c r="J189"/>
  <c r="J188"/>
  <c r="AR179"/>
  <c r="H186"/>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R38"/>
  <c r="AN328"/>
  <c r="AR39"/>
  <c r="J31"/>
  <c r="J34"/>
  <c r="AR34"/>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Q207"/>
  <c r="AJ199"/>
  <c r="AJ190" s="1"/>
  <c r="AB223"/>
  <c r="AE268"/>
  <c r="AL267"/>
  <c r="AQ399"/>
  <c r="F528"/>
  <c r="H528"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F149"/>
  <c r="AP133"/>
  <c r="AE134"/>
  <c r="AI134"/>
  <c r="F148"/>
  <c r="AP118"/>
  <c r="AE131"/>
  <c r="AI131"/>
  <c r="F117"/>
  <c r="AM117"/>
  <c r="AI36"/>
  <c r="AH96"/>
  <c r="AM103"/>
  <c r="AQ103"/>
  <c r="AE90"/>
  <c r="AI90"/>
  <c r="AM90"/>
  <c r="AQ90"/>
  <c r="F51"/>
  <c r="AI62"/>
  <c r="D500"/>
  <c r="E149"/>
  <c r="AE541"/>
  <c r="AJ526"/>
  <c r="AN499"/>
  <c r="D267"/>
  <c r="AQ235"/>
  <c r="D527"/>
  <c r="D389"/>
  <c r="AE235"/>
  <c r="AL13"/>
  <c r="F467"/>
  <c r="D133"/>
  <c r="D223"/>
  <c r="F489"/>
  <c r="AI383"/>
  <c r="G327"/>
  <c r="AF526"/>
  <c r="AJ499"/>
  <c r="AB499"/>
  <c r="F485"/>
  <c r="AQ459"/>
  <c r="AM459"/>
  <c r="AI459"/>
  <c r="AE459"/>
  <c r="G222"/>
  <c r="D118"/>
  <c r="D96"/>
  <c r="I327"/>
  <c r="AI235"/>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H44"/>
  <c r="AH106"/>
  <c r="AR488"/>
  <c r="F312"/>
  <c r="H312" s="1"/>
  <c r="AQ267"/>
  <c r="AG222"/>
  <c r="AR467"/>
  <c r="AE389"/>
  <c r="AR132"/>
  <c r="AE89"/>
  <c r="AQ527"/>
  <c r="AR346"/>
  <c r="AI83"/>
  <c r="AR390"/>
  <c r="AK106"/>
  <c r="AR150"/>
  <c r="AE83"/>
  <c r="AI133"/>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R330"/>
  <c r="AI243"/>
  <c r="AR165"/>
  <c r="AD106"/>
  <c r="F118"/>
  <c r="J118"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AR244"/>
  <c r="H244"/>
  <c r="J244"/>
  <c r="H235"/>
  <c r="J206"/>
  <c r="H206"/>
  <c r="AR200"/>
  <c r="J213"/>
  <c r="H213"/>
  <c r="AP106"/>
  <c r="AN106"/>
  <c r="AI149"/>
  <c r="AR134"/>
  <c r="J148"/>
  <c r="H148"/>
  <c r="AI107"/>
  <c r="AR107" s="1"/>
  <c r="J117"/>
  <c r="H117"/>
  <c r="AH12"/>
  <c r="AR90"/>
  <c r="H51"/>
  <c r="J51"/>
  <c r="J207"/>
  <c r="H207"/>
  <c r="J485"/>
  <c r="H485"/>
  <c r="J467"/>
  <c r="H467"/>
  <c r="D499"/>
  <c r="F499" s="1"/>
  <c r="F500"/>
  <c r="J489"/>
  <c r="H489"/>
  <c r="F267"/>
  <c r="AN12"/>
  <c r="F107"/>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Q222"/>
  <c r="AR118"/>
  <c r="AI327"/>
  <c r="AR267"/>
  <c r="AR527"/>
  <c r="AR500"/>
  <c r="J133"/>
  <c r="AR89"/>
  <c r="AQ106"/>
  <c r="AR133"/>
  <c r="AR83"/>
  <c r="H389"/>
  <c r="AR389"/>
  <c r="J312"/>
  <c r="AQ397"/>
  <c r="H118"/>
  <c r="AR96"/>
  <c r="AR526"/>
  <c r="AR499"/>
  <c r="AI12"/>
  <c r="J328"/>
  <c r="H328"/>
  <c r="H499"/>
  <c r="J499"/>
  <c r="H527"/>
  <c r="J527"/>
  <c r="J267"/>
  <c r="H267"/>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17" i="44"/>
  <c r="M17"/>
  <c r="L17"/>
  <c r="K17"/>
  <c r="J17"/>
  <c r="I17"/>
  <c r="H17"/>
  <c r="G17"/>
  <c r="G18" i="23"/>
  <c r="H18"/>
  <c r="I18"/>
  <c r="J18"/>
  <c r="K18"/>
  <c r="L18"/>
  <c r="M18"/>
  <c r="N18"/>
  <c r="N14" i="33"/>
  <c r="M14"/>
  <c r="L14"/>
  <c r="K14"/>
  <c r="J14"/>
  <c r="I14"/>
  <c r="H14"/>
  <c r="G14"/>
  <c r="N45" i="30"/>
  <c r="M45"/>
  <c r="L45"/>
  <c r="K45"/>
  <c r="J45"/>
  <c r="I45"/>
  <c r="H45"/>
  <c r="G45"/>
  <c r="N10" i="29"/>
  <c r="M10"/>
  <c r="L10"/>
  <c r="K10"/>
  <c r="J10"/>
  <c r="I10"/>
  <c r="H10"/>
  <c r="G10"/>
  <c r="N15" i="28"/>
  <c r="M15"/>
  <c r="L15"/>
  <c r="K15"/>
  <c r="J15"/>
  <c r="I15"/>
  <c r="H15"/>
  <c r="G15"/>
  <c r="D79" i="27" l="1"/>
  <c r="G17" i="8"/>
  <c r="E15" i="38" s="1"/>
  <c r="G59" i="8"/>
  <c r="G56"/>
  <c r="G65"/>
  <c r="G62"/>
  <c r="D56" i="27" l="1"/>
  <c r="D15" i="38"/>
  <c r="F15" s="1"/>
  <c r="AB15"/>
  <c r="D55" i="27"/>
  <c r="D54"/>
  <c r="AD64" i="38"/>
  <c r="AD47" s="1"/>
  <c r="D53" i="27"/>
  <c r="AD15" i="38"/>
  <c r="F60" i="8"/>
  <c r="F61"/>
  <c r="D14" i="38"/>
  <c r="AB14"/>
  <c r="K26" i="7"/>
  <c r="H15" i="38" l="1"/>
  <c r="J15"/>
  <c r="AE15"/>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I21"/>
  <c r="F21"/>
  <c r="I20"/>
  <c r="F20"/>
  <c r="AC407" i="38" s="1"/>
  <c r="AE407" s="1"/>
  <c r="AR407" s="1"/>
  <c r="I19" i="40"/>
  <c r="F19"/>
  <c r="AC406" i="38" s="1"/>
  <c r="AE406" s="1"/>
  <c r="AR406" s="1"/>
  <c r="J18" i="40"/>
  <c r="I18"/>
  <c r="F18"/>
  <c r="AC405" i="38" s="1"/>
  <c r="I17" i="40"/>
  <c r="F17"/>
  <c r="J18" i="12"/>
  <c r="D183" i="38" l="1"/>
  <c r="AC183"/>
  <c r="AE183" s="1"/>
  <c r="AR183" s="1"/>
  <c r="AL409"/>
  <c r="AL408"/>
  <c r="AM408" s="1"/>
  <c r="AC408"/>
  <c r="AE408" s="1"/>
  <c r="D408"/>
  <c r="F408" s="1"/>
  <c r="D404"/>
  <c r="AB404"/>
  <c r="AE405"/>
  <c r="AR405" s="1"/>
  <c r="AM409"/>
  <c r="AR409" s="1"/>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J26" i="9"/>
  <c r="Y201" i="38"/>
  <c r="Y322" l="1"/>
  <c r="AL398"/>
  <c r="AR408"/>
  <c r="AC398"/>
  <c r="AC397" s="1"/>
  <c r="J408"/>
  <c r="H408"/>
  <c r="F183"/>
  <c r="D164"/>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485" s="1"/>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H183" i="38" l="1"/>
  <c r="J183"/>
  <c r="Y191"/>
  <c r="Z383"/>
  <c r="Y260"/>
  <c r="Y383"/>
  <c r="Y83"/>
  <c r="Y96"/>
  <c r="Y207"/>
  <c r="Z223"/>
  <c r="Y199"/>
  <c r="Y389"/>
  <c r="Y107"/>
  <c r="Z243"/>
  <c r="Y489"/>
  <c r="Y459"/>
  <c r="Y133"/>
  <c r="Y214"/>
  <c r="Y398"/>
  <c r="Y223"/>
  <c r="Y500"/>
  <c r="Y485"/>
  <c r="Y467"/>
  <c r="Y328"/>
  <c r="Y560"/>
  <c r="Y235"/>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P15" i="28"/>
  <c r="I4" i="27" s="1"/>
  <c r="I14" s="1"/>
  <c r="G26" i="7"/>
  <c r="AC201" i="38" s="1"/>
  <c r="Y190" l="1"/>
  <c r="Y526"/>
  <c r="Y327"/>
  <c r="Y397"/>
  <c r="Y222"/>
  <c r="Y499"/>
  <c r="Z12"/>
  <c r="Z526"/>
  <c r="Z327"/>
  <c r="Z397"/>
  <c r="Z222"/>
  <c r="Z190"/>
  <c r="Z106" s="1"/>
  <c r="AE201"/>
  <c r="AR201" s="1"/>
  <c r="AC199"/>
  <c r="H397"/>
  <c r="J397"/>
  <c r="H398"/>
  <c r="J398"/>
  <c r="AR397"/>
  <c r="J25" i="7"/>
  <c r="G25"/>
  <c r="Z566" i="38" l="1"/>
  <c r="AC190"/>
  <c r="AE190" s="1"/>
  <c r="AE199"/>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AJ158" i="38" s="1"/>
  <c r="E18" i="7"/>
  <c r="G18" s="1"/>
  <c r="J18"/>
  <c r="E19"/>
  <c r="G19" s="1"/>
  <c r="J19"/>
  <c r="G20"/>
  <c r="J20"/>
  <c r="G21"/>
  <c r="D248" i="38" s="1"/>
  <c r="J21" i="7"/>
  <c r="G22"/>
  <c r="J22"/>
  <c r="G23"/>
  <c r="J23"/>
  <c r="G24"/>
  <c r="J24"/>
  <c r="J26"/>
  <c r="AM158" i="38" l="1"/>
  <c r="AJ149"/>
  <c r="E225"/>
  <c r="AJ225"/>
  <c r="E171"/>
  <c r="AJ171"/>
  <c r="F248"/>
  <c r="D243"/>
  <c r="AC248"/>
  <c r="AE248" s="1"/>
  <c r="AR248" s="1"/>
  <c r="AC171"/>
  <c r="AE171" s="1"/>
  <c r="AB158"/>
  <c r="AE158" s="1"/>
  <c r="AR158" s="1"/>
  <c r="D158"/>
  <c r="AC315"/>
  <c r="AF565"/>
  <c r="AI565" s="1"/>
  <c r="AF225"/>
  <c r="E561"/>
  <c r="E560" s="1"/>
  <c r="AB69"/>
  <c r="AB561"/>
  <c r="D561"/>
  <c r="D560" s="1"/>
  <c r="AC565"/>
  <c r="C103" i="27"/>
  <c r="F58" i="8"/>
  <c r="G58" s="1"/>
  <c r="C57" i="27"/>
  <c r="D10" i="7"/>
  <c r="D5" s="1"/>
  <c r="C4" i="27" s="1"/>
  <c r="AM171" i="38" l="1"/>
  <c r="AR171" s="1"/>
  <c r="AJ164"/>
  <c r="AM164" s="1"/>
  <c r="AM225"/>
  <c r="AJ223"/>
  <c r="AM149"/>
  <c r="AJ106"/>
  <c r="AM106" s="1"/>
  <c r="F171"/>
  <c r="E164"/>
  <c r="F225"/>
  <c r="E223"/>
  <c r="D222"/>
  <c r="F243"/>
  <c r="J248"/>
  <c r="H248"/>
  <c r="AF560"/>
  <c r="AC164"/>
  <c r="AE164" s="1"/>
  <c r="AR164" s="1"/>
  <c r="AC243"/>
  <c r="AE243" s="1"/>
  <c r="AR243" s="1"/>
  <c r="F158"/>
  <c r="D149"/>
  <c r="AI225"/>
  <c r="AF223"/>
  <c r="AE315"/>
  <c r="AR315" s="1"/>
  <c r="AC312"/>
  <c r="F69"/>
  <c r="E47"/>
  <c r="F47" s="1"/>
  <c r="H47" s="1"/>
  <c r="AE69"/>
  <c r="AR69" s="1"/>
  <c r="F561"/>
  <c r="AE561"/>
  <c r="AR561" s="1"/>
  <c r="AB560"/>
  <c r="AC560"/>
  <c r="AE565"/>
  <c r="AR565" s="1"/>
  <c r="N29" i="34"/>
  <c r="M29"/>
  <c r="L29"/>
  <c r="K29"/>
  <c r="J29"/>
  <c r="I29"/>
  <c r="H29"/>
  <c r="G29"/>
  <c r="P29"/>
  <c r="N13" i="31"/>
  <c r="M13"/>
  <c r="L13"/>
  <c r="K13"/>
  <c r="J13"/>
  <c r="I13"/>
  <c r="H13"/>
  <c r="G13"/>
  <c r="F51" i="12"/>
  <c r="F50"/>
  <c r="F49"/>
  <c r="F48"/>
  <c r="F47"/>
  <c r="F46"/>
  <c r="F45"/>
  <c r="F44"/>
  <c r="F43"/>
  <c r="F42"/>
  <c r="F41"/>
  <c r="F40"/>
  <c r="F39"/>
  <c r="F38"/>
  <c r="F37"/>
  <c r="F36"/>
  <c r="F35"/>
  <c r="F34"/>
  <c r="F33"/>
  <c r="F32"/>
  <c r="F31"/>
  <c r="F30"/>
  <c r="F29"/>
  <c r="F28"/>
  <c r="F27"/>
  <c r="F26"/>
  <c r="F25"/>
  <c r="F24"/>
  <c r="F23"/>
  <c r="F22"/>
  <c r="F21"/>
  <c r="F20"/>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D348" i="38" s="1"/>
  <c r="D345" s="1"/>
  <c r="D327" s="1"/>
  <c r="F17" i="9"/>
  <c r="F66" i="8"/>
  <c r="G66" s="1"/>
  <c r="G64"/>
  <c r="G63"/>
  <c r="G61"/>
  <c r="AJ64" i="38" s="1"/>
  <c r="T10" i="4"/>
  <c r="T31" s="1"/>
  <c r="AB28" i="38" l="1"/>
  <c r="D28"/>
  <c r="AC385"/>
  <c r="AC383" s="1"/>
  <c r="AE383" s="1"/>
  <c r="E385"/>
  <c r="AR225"/>
  <c r="J225"/>
  <c r="H225"/>
  <c r="J171"/>
  <c r="H171"/>
  <c r="F223"/>
  <c r="E222"/>
  <c r="F222" s="1"/>
  <c r="F164"/>
  <c r="E106"/>
  <c r="AM223"/>
  <c r="AJ222"/>
  <c r="AM222" s="1"/>
  <c r="D204"/>
  <c r="AF204"/>
  <c r="AE385"/>
  <c r="I22" i="27"/>
  <c r="I25" s="1"/>
  <c r="I27" s="1"/>
  <c r="Y162" i="38"/>
  <c r="Y149" s="1"/>
  <c r="Y106" s="1"/>
  <c r="J243"/>
  <c r="H243"/>
  <c r="AD317"/>
  <c r="AE317" s="1"/>
  <c r="AR317" s="1"/>
  <c r="D99" i="27"/>
  <c r="AP348" i="38"/>
  <c r="AQ348" s="1"/>
  <c r="E348"/>
  <c r="F348" s="1"/>
  <c r="F366"/>
  <c r="AB366"/>
  <c r="AC106"/>
  <c r="O29" i="34"/>
  <c r="F149" i="38"/>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I223"/>
  <c r="AR223" s="1"/>
  <c r="J69"/>
  <c r="J47" s="1"/>
  <c r="H69"/>
  <c r="J561"/>
  <c r="H561"/>
  <c r="D69" i="27"/>
  <c r="AP45" i="38"/>
  <c r="F45"/>
  <c r="D72" i="27"/>
  <c r="AD14" i="38"/>
  <c r="E14"/>
  <c r="F14" s="1"/>
  <c r="D89" i="27"/>
  <c r="AB27" i="38"/>
  <c r="AE27" s="1"/>
  <c r="AR27" s="1"/>
  <c r="F27"/>
  <c r="AB21"/>
  <c r="D10" i="12"/>
  <c r="D5" s="1"/>
  <c r="C8" i="27" s="1"/>
  <c r="D10" i="9"/>
  <c r="G60" i="8"/>
  <c r="F67"/>
  <c r="G67" s="1"/>
  <c r="D10" i="10"/>
  <c r="D5" s="1"/>
  <c r="C7" i="27" s="1"/>
  <c r="F385" i="38" l="1"/>
  <c r="E383"/>
  <c r="F383" s="1"/>
  <c r="AB29"/>
  <c r="AB13" s="1"/>
  <c r="D29"/>
  <c r="H222"/>
  <c r="J222"/>
  <c r="J164"/>
  <c r="H164"/>
  <c r="J223"/>
  <c r="H223"/>
  <c r="AI204"/>
  <c r="AR204" s="1"/>
  <c r="AF199"/>
  <c r="F204"/>
  <c r="D199"/>
  <c r="AB64"/>
  <c r="AE64" s="1"/>
  <c r="AR64" s="1"/>
  <c r="Y64"/>
  <c r="Y47" s="1"/>
  <c r="AP345"/>
  <c r="AP327" s="1"/>
  <c r="E345"/>
  <c r="E327" s="1"/>
  <c r="F327" s="1"/>
  <c r="J348"/>
  <c r="H348"/>
  <c r="J366"/>
  <c r="H366"/>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J27"/>
  <c r="H27"/>
  <c r="F29" l="1"/>
  <c r="D13"/>
  <c r="D12" s="1"/>
  <c r="J383"/>
  <c r="H383"/>
  <c r="H385"/>
  <c r="J385"/>
  <c r="D190"/>
  <c r="F199"/>
  <c r="J204"/>
  <c r="H204"/>
  <c r="AF190"/>
  <c r="AI199"/>
  <c r="AR199" s="1"/>
  <c r="AB47"/>
  <c r="AE47" s="1"/>
  <c r="AR47" s="1"/>
  <c r="F345"/>
  <c r="J345" s="1"/>
  <c r="H327"/>
  <c r="J327"/>
  <c r="AE327"/>
  <c r="AB222"/>
  <c r="AE222" s="1"/>
  <c r="AR222" s="1"/>
  <c r="AE312"/>
  <c r="AR312" s="1"/>
  <c r="AO327"/>
  <c r="AO566" s="1"/>
  <c r="AQ345"/>
  <c r="AM345"/>
  <c r="AJ327"/>
  <c r="AM327" s="1"/>
  <c r="AE345"/>
  <c r="AR350"/>
  <c r="AB106"/>
  <c r="AE106" s="1"/>
  <c r="AM12"/>
  <c r="AP12"/>
  <c r="AP566" s="1"/>
  <c r="AQ13"/>
  <c r="J29" l="1"/>
  <c r="H29"/>
  <c r="F190"/>
  <c r="H190" s="1"/>
  <c r="D106"/>
  <c r="AI190"/>
  <c r="AR190" s="1"/>
  <c r="AF106"/>
  <c r="H199"/>
  <c r="J199"/>
  <c r="AB12"/>
  <c r="AB566" s="1"/>
  <c r="H345"/>
  <c r="AJ566"/>
  <c r="AR345"/>
  <c r="AQ327"/>
  <c r="AR327" s="1"/>
  <c r="AQ12"/>
  <c r="D5" i="9"/>
  <c r="C6" i="27" s="1"/>
  <c r="C80"/>
  <c r="J190" i="38" l="1"/>
  <c r="F106"/>
  <c r="D566"/>
  <c r="F8" i="27" s="1"/>
  <c r="AI106" i="38"/>
  <c r="AR106" s="1"/>
  <c r="AF566"/>
  <c r="D40" i="27"/>
  <c r="D57" s="1"/>
  <c r="F19" i="8"/>
  <c r="G19" s="1"/>
  <c r="F18"/>
  <c r="G18" s="1"/>
  <c r="Y28" i="38" s="1"/>
  <c r="J106" l="1"/>
  <c r="H106"/>
  <c r="AD29"/>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sharedStrings.xml><?xml version="1.0" encoding="utf-8"?>
<sst xmlns="http://schemas.openxmlformats.org/spreadsheetml/2006/main" count="16862" uniqueCount="2350">
  <si>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</si>
  <si>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</si>
  <si>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</si>
  <si>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</si>
  <si>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</si>
  <si>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</si>
  <si>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</si>
  <si>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</si>
  <si>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</si>
  <si>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</si>
  <si>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</si>
  <si>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</si>
  <si>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</si>
  <si>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</si>
  <si>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</si>
  <si>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</si>
  <si>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</si>
  <si>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</si>
  <si>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</si>
  <si>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</si>
  <si>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</si>
  <si>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</si>
  <si>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</si>
  <si>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</si>
  <si>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</si>
  <si>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</si>
  <si>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</si>
  <si>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</si>
  <si>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</si>
  <si>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</si>
  <si>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</si>
  <si>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</si>
  <si>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</si>
  <si>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</si>
  <si>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</si>
  <si>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</si>
  <si>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</si>
  <si>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</si>
  <si>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</si>
  <si>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</si>
  <si>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</si>
  <si>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</si>
  <si>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</si>
  <si>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</si>
  <si>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</si>
  <si>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</si>
  <si>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</si>
  <si>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</si>
  <si>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</si>
  <si>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</si>
  <si>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</si>
  <si>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</si>
  <si>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</si>
  <si>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</si>
  <si>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</si>
  <si>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</si>
  <si>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</si>
  <si>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</si>
  <si>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</si>
  <si>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</si>
  <si>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</si>
  <si>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</si>
  <si>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</si>
  <si>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</si>
  <si>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</si>
  <si>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</si>
  <si>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</si>
  <si>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</si>
  <si>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</si>
  <si>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</si>
  <si>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</si>
  <si>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</si>
  <si>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</si>
  <si>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</si>
  <si>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</si>
  <si>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</si>
  <si>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</si>
  <si>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</si>
  <si>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</si>
  <si>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</si>
  <si>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</si>
  <si>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</si>
  <si>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</si>
  <si>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</si>
  <si>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</si>
  <si>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</si>
  <si>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</si>
  <si>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</si>
  <si>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</si>
  <si>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</si>
  <si>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</si>
  <si>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</si>
  <si>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</si>
  <si>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</si>
  <si>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</si>
  <si>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</si>
  <si>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</si>
  <si>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</si>
  <si>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</si>
  <si>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</si>
  <si>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</si>
  <si>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</si>
  <si>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</si>
  <si>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</si>
  <si>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</si>
  <si>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</si>
  <si>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</si>
  <si>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</si>
  <si>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</si>
  <si>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</si>
  <si>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</si>
  <si>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</si>
  <si>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</si>
  <si>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</si>
  <si>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</si>
  <si>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</si>
  <si>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</si>
  <si>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</si>
  <si>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</si>
  <si>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</si>
  <si>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</si>
  <si>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</si>
  <si>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</si>
  <si>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</si>
  <si>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</si>
  <si>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</si>
  <si>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</si>
  <si>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</si>
  <si>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</si>
  <si>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</si>
  <si>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</si>
  <si>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</si>
  <si>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</si>
  <si>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</si>
  <si>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</si>
  <si>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</si>
  <si>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</si>
  <si>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</si>
  <si>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</si>
  <si>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</si>
  <si>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</si>
  <si>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</si>
  <si>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</si>
  <si>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</si>
  <si>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</si>
  <si>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</si>
  <si>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</si>
  <si>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</si>
  <si>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</si>
  <si>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</si>
  <si>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</si>
  <si>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</si>
  <si>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</si>
  <si>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</si>
  <si>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</si>
  <si>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</si>
  <si>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</si>
  <si>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</si>
  <si>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</si>
  <si>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</si>
  <si>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</si>
  <si>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</si>
  <si>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</si>
  <si>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</si>
  <si>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</si>
  <si>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</si>
  <si>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</si>
  <si>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</si>
  <si>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</si>
  <si>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</si>
  <si>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</si>
  <si>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</si>
  <si>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</si>
  <si>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</si>
  <si>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</si>
  <si>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</si>
  <si>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</si>
  <si>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</si>
  <si>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</si>
  <si>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</si>
  <si>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</si>
  <si>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</si>
  <si>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</si>
  <si>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</si>
  <si>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</si>
  <si>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</si>
  <si>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</si>
  <si>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</si>
  <si>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</si>
  <si>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</si>
  <si>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</si>
  <si>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</si>
  <si>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</si>
  <si>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</si>
  <si>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</si>
  <si>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</si>
  <si>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</si>
  <si>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</si>
  <si>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</si>
  <si>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</si>
  <si>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</si>
  <si>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</si>
  <si>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</si>
  <si>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</si>
  <si>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</si>
  <si>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</si>
  <si>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</si>
  <si>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</si>
  <si>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</si>
  <si>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</si>
  <si>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</si>
  <si>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</si>
  <si>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</si>
  <si>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</si>
  <si>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</si>
  <si>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</si>
  <si>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</si>
  <si>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</si>
  <si>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</si>
  <si>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</si>
  <si>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</si>
  <si>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</si>
  <si>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</si>
  <si>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</si>
  <si>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</si>
  <si>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</si>
  <si>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</si>
  <si>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</si>
  <si>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</si>
  <si>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</si>
  <si>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</si>
  <si>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</si>
  <si>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</si>
  <si>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</si>
  <si>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</si>
  <si>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</si>
  <si>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</si>
  <si>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</si>
  <si>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</si>
  <si>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</si>
  <si>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</si>
  <si>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</si>
  <si>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</si>
  <si>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</si>
  <si>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</si>
  <si>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</si>
  <si>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</si>
  <si>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</si>
  <si>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</si>
  <si>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</si>
  <si>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</si>
  <si>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</si>
  <si>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</si>
  <si>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</si>
  <si>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</si>
  <si>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</si>
  <si>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</si>
  <si>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</si>
  <si>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</si>
  <si>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</si>
  <si>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</si>
  <si>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</si>
  <si>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</si>
  <si>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</si>
  <si>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</si>
  <si>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</si>
  <si>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</si>
  <si>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</si>
  <si>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</si>
  <si>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</si>
  <si>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</si>
  <si>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</si>
  <si>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</si>
  <si>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</si>
  <si>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</si>
  <si>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</si>
  <si>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</si>
  <si>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</si>
  <si>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</si>
  <si>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</si>
  <si>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</si>
  <si>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</si>
  <si>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</si>
  <si>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</si>
  <si>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</si>
  <si>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</si>
  <si>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</si>
  <si>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</si>
  <si>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</si>
  <si>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</si>
  <si>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</si>
  <si>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</si>
  <si>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</si>
  <si>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</si>
  <si>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</si>
  <si>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</si>
  <si>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</si>
  <si>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</si>
  <si>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</si>
  <si>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</si>
  <si>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</si>
  <si>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</si>
  <si>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</si>
  <si>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</si>
  <si>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</si>
  <si>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</si>
  <si>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</si>
  <si>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</si>
  <si>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</si>
  <si>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</si>
  <si>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</si>
  <si>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</si>
  <si>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</si>
  <si>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</si>
  <si>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</si>
  <si>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</si>
  <si>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</si>
  <si>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</si>
  <si>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</si>
  <si>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</si>
  <si>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</si>
  <si>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</si>
  <si>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</si>
  <si>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</si>
  <si>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</si>
  <si>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</si>
  <si>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</si>
  <si>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</si>
  <si>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</si>
  <si>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</si>
  <si>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</si>
  <si>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</si>
  <si>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</si>
  <si>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</si>
  <si>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</si>
  <si>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</si>
  <si>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</si>
  <si>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</si>
  <si>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</si>
  <si>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</si>
  <si>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</si>
  <si>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</si>
  <si>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</si>
  <si>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</si>
  <si>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</si>
  <si>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</si>
  <si>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</si>
  <si>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</si>
  <si>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</si>
  <si>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</si>
  <si>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</si>
  <si>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</si>
  <si>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</si>
  <si>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</si>
  <si>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</si>
  <si>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</si>
  <si>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</si>
  <si>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</si>
  <si>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</si>
  <si>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</si>
  <si>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</si>
  <si>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</si>
  <si>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</si>
  <si>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</si>
  <si>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</si>
  <si>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</si>
  <si>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</si>
  <si>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</si>
  <si>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</si>
  <si>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</si>
  <si>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</si>
  <si>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</si>
  <si>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</si>
  <si>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</si>
  <si>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</si>
  <si>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</si>
  <si>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</si>
  <si>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</si>
  <si>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</si>
  <si>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</si>
  <si>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</si>
  <si>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</si>
  <si>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</si>
  <si>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</si>
  <si>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</si>
  <si>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</si>
  <si>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</si>
  <si>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</si>
  <si>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</si>
  <si>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</si>
  <si>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</si>
  <si>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</si>
  <si>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</si>
  <si>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</si>
  <si>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</si>
  <si>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</si>
  <si>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</si>
  <si>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</si>
  <si>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</si>
  <si>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</si>
  <si>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</si>
  <si>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</si>
  <si>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</si>
  <si>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</si>
  <si>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</si>
  <si>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</si>
  <si>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</si>
  <si>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</si>
  <si>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</si>
  <si>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</si>
  <si>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</si>
  <si>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</si>
  <si>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</si>
  <si>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</si>
  <si>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</si>
  <si>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</si>
  <si>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</si>
  <si>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</si>
  <si>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</si>
  <si>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</si>
  <si>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</si>
  <si>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</si>
  <si>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</si>
  <si>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</si>
  <si>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</si>
  <si>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</si>
  <si>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</si>
  <si>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</si>
  <si>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</si>
  <si>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</si>
  <si>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</si>
  <si>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</si>
  <si>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</si>
  <si>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</si>
  <si>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</si>
  <si>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</si>
  <si>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</si>
  <si>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</si>
  <si>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</si>
  <si>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</si>
  <si>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</si>
  <si>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</si>
  <si>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</si>
  <si>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</si>
  <si>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</si>
  <si>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</si>
  <si>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</si>
  <si>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</si>
  <si>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</si>
  <si>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</si>
  <si>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</si>
  <si>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</si>
  <si>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</si>
  <si>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</si>
  <si>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</si>
  <si>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</si>
  <si>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</si>
  <si>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</si>
  <si>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</si>
  <si>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</si>
  <si>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</si>
  <si>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</si>
  <si>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</si>
  <si>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</si>
  <si>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</si>
  <si>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</si>
  <si>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</si>
  <si>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</si>
  <si>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</si>
  <si>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</si>
  <si>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</si>
  <si>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</si>
  <si>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</si>
  <si>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</si>
  <si>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</si>
  <si>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</si>
  <si>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</si>
  <si>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</si>
  <si>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</si>
  <si>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</si>
  <si>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</si>
  <si>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</si>
  <si>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</si>
  <si>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</si>
  <si>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</si>
  <si>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</si>
  <si>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</si>
  <si>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</si>
  <si>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</si>
  <si>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</si>
  <si>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</si>
  <si>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</si>
  <si>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</si>
  <si>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</si>
  <si>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</si>
  <si>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</si>
  <si>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</si>
  <si>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</si>
  <si>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</si>
  <si>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</si>
  <si>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</si>
  <si>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</si>
  <si>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</si>
  <si>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</si>
  <si>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</si>
  <si>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</si>
  <si>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</si>
  <si>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</si>
  <si>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</si>
  <si>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</si>
  <si>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</si>
  <si>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</si>
  <si>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</si>
  <si>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</si>
  <si>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</si>
  <si>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</si>
  <si>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</si>
  <si>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</si>
  <si>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</si>
  <si>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</si>
  <si>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</si>
  <si>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</si>
  <si>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</si>
  <si>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</si>
  <si>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</si>
  <si>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</si>
  <si>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</si>
  <si>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</si>
  <si>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</si>
  <si>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</si>
  <si>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</si>
  <si>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</si>
  <si>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</si>
  <si>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</si>
  <si>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</si>
  <si>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</si>
  <si>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</si>
  <si>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</si>
  <si>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</si>
  <si>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</si>
  <si>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</si>
  <si>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</si>
  <si>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</si>
  <si>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</si>
  <si>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</si>
  <si>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</si>
  <si>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</si>
  <si>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</si>
  <si>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</si>
  <si>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</si>
  <si>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</si>
  <si>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</si>
  <si>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</si>
  <si>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</si>
  <si>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</si>
  <si>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</si>
  <si>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</si>
  <si>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</si>
  <si>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</si>
  <si>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</si>
  <si>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</si>
  <si>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</si>
  <si>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</si>
  <si>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</si>
  <si>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</si>
  <si>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</si>
  <si>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</si>
  <si>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</si>
  <si>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</si>
  <si>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</si>
  <si>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</si>
  <si>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</si>
  <si>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</si>
  <si>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</si>
  <si>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</si>
  <si>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</si>
  <si>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</si>
  <si>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</si>
  <si>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</si>
  <si>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</si>
  <si>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</si>
  <si>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</si>
  <si>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</si>
  <si>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</si>
  <si>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</si>
  <si>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</si>
  <si>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</si>
  <si>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</si>
  <si>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</si>
  <si>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</si>
  <si>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</si>
  <si>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</si>
  <si>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</si>
  <si>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</si>
  <si>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</si>
  <si>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</si>
  <si>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</si>
  <si>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</si>
  <si>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</si>
  <si>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</si>
  <si>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</si>
  <si>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</si>
  <si>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</si>
  <si>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</si>
  <si>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</si>
  <si>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</si>
  <si>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</si>
  <si>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</si>
  <si>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</si>
  <si>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</si>
  <si>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</si>
  <si>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</si>
  <si>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</si>
  <si>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</si>
  <si>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</si>
  <si>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</si>
  <si>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</si>
  <si>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</si>
  <si>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</si>
  <si>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</si>
  <si>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</si>
  <si>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</si>
  <si>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</si>
  <si>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</si>
  <si>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</si>
  <si>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</si>
  <si>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</si>
  <si>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</si>
  <si>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</si>
  <si>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</si>
  <si>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</si>
  <si>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</si>
  <si>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</si>
  <si>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</si>
  <si>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</si>
  <si>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</si>
  <si>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</si>
  <si>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</si>
  <si>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</si>
  <si>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</si>
  <si>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</si>
  <si>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</si>
  <si>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</si>
  <si>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</si>
  <si>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</si>
  <si>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</si>
  <si>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</si>
  <si>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</si>
  <si>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</si>
  <si>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</si>
  <si>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</si>
  <si>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</si>
  <si>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</si>
  <si>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</si>
  <si>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</si>
  <si>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</si>
  <si>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</si>
  <si>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</si>
  <si>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</si>
  <si>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</si>
  <si>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</si>
  <si>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</si>
  <si>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</si>
  <si>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</si>
  <si>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</si>
  <si>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</si>
  <si>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</si>
  <si>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</si>
  <si>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</si>
  <si>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</si>
  <si>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</si>
  <si>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</si>
  <si>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</si>
  <si>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</si>
  <si>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</si>
  <si>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</si>
  <si>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</si>
  <si>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</si>
  <si>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</si>
  <si>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</si>
  <si>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</si>
  <si>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</si>
  <si>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</si>
  <si>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</si>
  <si>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</si>
  <si>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</si>
  <si>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</si>
  <si>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</si>
  <si>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</si>
  <si>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</si>
  <si>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</si>
  <si>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</si>
  <si>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</si>
  <si>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</si>
  <si>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</si>
  <si>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</si>
  <si>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</si>
  <si>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</si>
  <si>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</si>
  <si>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</si>
  <si>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</si>
  <si>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</si>
  <si>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</si>
  <si>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</si>
  <si>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</si>
  <si>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</si>
  <si>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</si>
  <si>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</si>
  <si>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</si>
  <si>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</si>
  <si>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</si>
  <si>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</si>
  <si>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</si>
  <si>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</si>
  <si>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</si>
  <si>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</si>
  <si>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</si>
  <si>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</si>
  <si>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</si>
  <si>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</si>
  <si>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</si>
  <si>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</si>
  <si>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</si>
  <si>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</si>
  <si>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</si>
  <si>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</si>
  <si>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</si>
  <si>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</si>
  <si>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</si>
  <si>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</si>
  <si>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</si>
  <si>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</si>
  <si>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</si>
  <si>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</si>
  <si>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</si>
  <si>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</si>
  <si>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</si>
  <si>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</si>
  <si>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</si>
  <si>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</si>
  <si>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</si>
  <si>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</si>
  <si>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</si>
  <si>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</si>
  <si>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</si>
  <si>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</si>
  <si>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</si>
  <si>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</si>
  <si>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</si>
  <si>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</si>
  <si>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</si>
  <si>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</si>
  <si>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</si>
  <si>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</si>
  <si>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</si>
  <si>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</si>
  <si>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</si>
  <si>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</si>
  <si>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</si>
  <si>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</si>
  <si>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</si>
  <si>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</si>
  <si>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</si>
  <si>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</si>
  <si>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</si>
  <si>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</si>
  <si>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</si>
  <si>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</si>
  <si>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</si>
  <si>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</si>
  <si>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</si>
  <si>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</si>
  <si>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</si>
  <si>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</si>
  <si>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</si>
  <si>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</si>
  <si>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</si>
  <si>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</si>
  <si>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</si>
  <si>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</si>
  <si>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</si>
  <si>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</si>
  <si>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</si>
  <si>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</si>
  <si>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</si>
  <si>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</si>
  <si>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</si>
  <si>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</si>
  <si>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</si>
  <si>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</si>
  <si>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</si>
  <si>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</si>
  <si>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</si>
  <si>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</si>
  <si>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</si>
  <si>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</si>
  <si>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</si>
  <si>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</si>
  <si>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</si>
  <si>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</si>
  <si>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</si>
  <si>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</si>
  <si>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</si>
  <si>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</si>
  <si>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</si>
  <si>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</si>
  <si>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</si>
  <si>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</si>
  <si>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</si>
  <si>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</si>
  <si>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</si>
  <si>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</si>
  <si>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</si>
  <si>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</si>
  <si>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</si>
  <si>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</si>
  <si>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</si>
  <si>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</si>
  <si>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</si>
  <si>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</si>
  <si>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</si>
  <si>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</si>
  <si>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</si>
  <si>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</si>
  <si>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</si>
  <si>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</si>
  <si>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</si>
  <si>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</si>
  <si>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</si>
  <si>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</si>
  <si>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</si>
  <si>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</si>
  <si>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</si>
  <si>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</si>
  <si>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</si>
  <si>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</si>
  <si>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</si>
  <si>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</si>
  <si>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</si>
  <si>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</si>
  <si>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</si>
  <si>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</si>
  <si>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</si>
  <si>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</si>
  <si>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</si>
  <si>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</si>
  <si>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</si>
  <si>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</si>
  <si>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</si>
  <si>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</si>
  <si>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</si>
  <si>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</si>
  <si>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</si>
  <si>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</si>
  <si>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</si>
  <si>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</si>
  <si>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</si>
  <si>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</si>
  <si>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</si>
  <si>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</si>
  <si>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</si>
  <si>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</si>
  <si>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</si>
  <si>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</si>
  <si>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</si>
  <si>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</si>
  <si>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</si>
  <si>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</si>
  <si>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</si>
  <si>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</si>
  <si>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</si>
  <si>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</si>
  <si>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</si>
  <si>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</si>
  <si>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</si>
  <si>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</si>
  <si>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</si>
  <si>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</si>
  <si>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</si>
  <si>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</si>
  <si>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</si>
  <si>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</si>
  <si>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</si>
  <si>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</si>
  <si>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</si>
  <si>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</si>
  <si>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</si>
  <si>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</si>
  <si>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</si>
  <si>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</si>
  <si>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</si>
  <si>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</si>
  <si>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</si>
  <si>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</si>
  <si>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</si>
  <si>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</si>
  <si>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</si>
  <si>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</si>
  <si>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</si>
  <si>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</si>
  <si>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</si>
  <si>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</si>
  <si>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</si>
  <si>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</si>
  <si>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</si>
  <si>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</si>
  <si>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</si>
  <si>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</si>
  <si>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</si>
  <si>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</si>
  <si>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</si>
  <si>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</si>
  <si>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</si>
  <si>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</si>
  <si>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</si>
  <si>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</si>
  <si>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</si>
  <si>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</si>
  <si>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</si>
  <si>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</si>
  <si>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</si>
  <si>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</si>
  <si>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</si>
  <si>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</si>
  <si>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</si>
  <si>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</si>
  <si>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</si>
  <si>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</si>
  <si>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</si>
  <si>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</si>
  <si>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</si>
  <si>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</si>
  <si>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</si>
  <si>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</si>
  <si>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</si>
  <si>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</si>
  <si>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</si>
  <si>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</si>
  <si>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</si>
  <si>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</si>
  <si>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</si>
  <si>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</si>
  <si>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</si>
  <si>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</si>
  <si>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</si>
  <si>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</si>
  <si>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</si>
  <si>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</si>
  <si>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</si>
  <si>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</si>
  <si>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</si>
  <si>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</si>
  <si>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</si>
  <si>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</si>
  <si>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</si>
  <si>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</si>
  <si>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</si>
  <si>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</si>
  <si>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</si>
  <si>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</si>
  <si>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</si>
  <si>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</si>
  <si>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</si>
  <si>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</si>
  <si>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</si>
  <si>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</si>
  <si>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</si>
  <si>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</si>
  <si>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</si>
  <si>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</si>
  <si>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</si>
  <si>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</si>
  <si>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</si>
  <si>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</si>
  <si>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</si>
  <si>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</si>
  <si>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</si>
  <si>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</si>
  <si>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</si>
  <si>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</si>
  <si>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</si>
  <si>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</si>
  <si>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</si>
  <si>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</si>
  <si>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</si>
  <si>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</si>
  <si>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</si>
  <si>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</si>
  <si>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</si>
  <si>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</si>
  <si>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</si>
  <si>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</si>
  <si>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</si>
  <si>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</si>
  <si>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</si>
  <si>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</si>
  <si>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</si>
  <si>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</si>
  <si>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</si>
  <si>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</si>
  <si>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</si>
  <si>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</si>
  <si>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</si>
  <si>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</si>
  <si>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</si>
  <si>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</si>
  <si>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</si>
  <si>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</si>
  <si>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</si>
  <si>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</si>
  <si>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</si>
  <si>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</si>
  <si>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</si>
  <si>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</si>
  <si>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</si>
  <si>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</si>
  <si>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</si>
  <si>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</si>
  <si>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</si>
  <si>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</si>
  <si>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</si>
  <si>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</si>
  <si>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</si>
  <si>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</si>
  <si>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</si>
  <si>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</si>
  <si>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</si>
  <si>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</si>
  <si>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</si>
  <si>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</si>
  <si>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</si>
  <si>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</si>
  <si>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</si>
  <si>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</si>
  <si>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</si>
  <si>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</si>
  <si>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</si>
  <si>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</si>
  <si>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</si>
  <si>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</si>
  <si>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</si>
  <si>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</si>
  <si>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</si>
  <si>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</si>
  <si>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</si>
  <si>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</si>
  <si>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</si>
  <si>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</si>
  <si>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</si>
  <si>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</si>
  <si>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</si>
  <si>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</si>
  <si>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</si>
  <si>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</si>
  <si>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</si>
  <si>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</si>
  <si>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</si>
  <si>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</si>
  <si>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</si>
  <si>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</si>
  <si>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</si>
  <si>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</si>
  <si>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</si>
  <si>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</si>
  <si>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</si>
  <si>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</si>
  <si>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</si>
  <si>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</si>
  <si>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</si>
  <si>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</si>
  <si>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</si>
  <si>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</si>
  <si>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</si>
  <si>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</si>
  <si>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</si>
  <si>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</si>
  <si>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</si>
  <si>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</si>
  <si>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</si>
  <si>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</si>
  <si>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</si>
  <si>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</si>
  <si>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</si>
  <si>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</si>
  <si>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</si>
  <si>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</si>
  <si>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</si>
  <si>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</si>
  <si>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</si>
  <si>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</si>
  <si>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</si>
  <si>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</si>
  <si>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</si>
  <si>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</si>
  <si>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</si>
  <si>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</si>
  <si>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</si>
  <si>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</si>
  <si>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</si>
  <si>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</si>
  <si>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</si>
  <si>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</si>
  <si>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</si>
  <si>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</si>
  <si>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</si>
  <si>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</si>
  <si>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</si>
  <si>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</si>
  <si>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</si>
  <si>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</si>
  <si>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</si>
  <si>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</si>
  <si>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</si>
  <si>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</si>
  <si>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</si>
  <si>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</si>
  <si>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</si>
  <si>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</si>
  <si>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</si>
  <si>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</si>
  <si>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</si>
  <si>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</si>
  <si>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</si>
  <si>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</si>
  <si>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</si>
  <si>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</si>
  <si>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</si>
  <si>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</si>
  <si>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</si>
  <si>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</si>
  <si>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</si>
  <si>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</si>
  <si>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</si>
  <si>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</si>
  <si>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</si>
  <si>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</si>
  <si>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</si>
  <si>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</si>
  <si>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</si>
  <si>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</si>
  <si>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</si>
  <si>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</si>
  <si>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</si>
  <si>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</si>
  <si>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</si>
  <si>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</si>
  <si>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</si>
  <si>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</si>
  <si>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</si>
  <si>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</si>
  <si>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</si>
  <si>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</si>
  <si>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</si>
  <si>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</si>
  <si>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</si>
  <si>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</si>
  <si>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</si>
  <si>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</si>
  <si>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</si>
  <si>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</si>
  <si>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</si>
  <si>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</si>
  <si>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</si>
  <si>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</si>
  <si>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</si>
  <si>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</si>
  <si>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</si>
  <si>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</si>
  <si>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</si>
  <si>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</si>
  <si>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</si>
  <si>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</si>
  <si>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</si>
  <si>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</si>
  <si>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</si>
  <si>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</si>
  <si>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</si>
  <si>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</si>
  <si>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</si>
  <si>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</si>
  <si>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</si>
  <si>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</si>
  <si>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</si>
  <si>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</si>
  <si>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</si>
  <si>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</si>
  <si>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</si>
  <si>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</si>
  <si>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</si>
  <si>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</si>
  <si>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</si>
  <si>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</si>
  <si>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</si>
  <si>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</si>
  <si>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</si>
  <si>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</si>
  <si>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</si>
  <si>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</si>
  <si>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</si>
  <si>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</si>
  <si>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</si>
  <si>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</si>
  <si>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</si>
  <si>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</si>
  <si>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</si>
  <si>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</si>
  <si>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</si>
  <si>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</si>
  <si>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</si>
  <si>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</si>
  <si>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</si>
  <si>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</si>
  <si>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</si>
  <si>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</si>
  <si>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</si>
  <si>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</si>
  <si>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</si>
  <si>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</si>
  <si>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</si>
  <si>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</si>
  <si>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</si>
  <si>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</si>
  <si>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</si>
  <si>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</si>
  <si>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</si>
  <si>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</si>
  <si>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</si>
  <si>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</si>
  <si>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</si>
  <si>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</si>
  <si>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</si>
  <si>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</si>
  <si>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</si>
  <si>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</si>
  <si>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</si>
  <si>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</si>
  <si>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</si>
  <si>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</si>
  <si>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</si>
  <si>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</si>
  <si>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</si>
  <si>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</si>
  <si>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</si>
  <si>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</si>
  <si>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</si>
  <si>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</si>
  <si>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</si>
  <si>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</si>
  <si>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</si>
  <si>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</si>
  <si>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</si>
  <si>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</si>
  <si>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</si>
  <si>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</si>
  <si>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</si>
  <si>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</si>
  <si>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</si>
  <si>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</si>
  <si>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</si>
  <si>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</si>
  <si>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</si>
  <si>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</si>
  <si>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</si>
  <si>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</si>
  <si>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</si>
  <si>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</si>
  <si>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</si>
  <si>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</si>
  <si>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</si>
  <si>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</si>
  <si>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</si>
  <si>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</si>
  <si>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</si>
  <si>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</si>
  <si>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</si>
  <si>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</si>
  <si>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</si>
  <si>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</si>
  <si>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</si>
  <si>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</si>
  <si>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</si>
  <si>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</si>
  <si>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</si>
  <si>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</si>
  <si>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</si>
  <si>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</si>
  <si>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</si>
  <si>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</si>
  <si>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</si>
  <si>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</si>
  <si>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</si>
  <si>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</si>
  <si>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</si>
  <si>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</si>
  <si>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</si>
  <si>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</si>
  <si>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</si>
  <si>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</si>
  <si>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</si>
  <si>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</si>
  <si>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</si>
  <si>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</si>
  <si>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</si>
  <si>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</si>
  <si>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</si>
  <si>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</si>
  <si>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</si>
  <si>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</si>
  <si>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</si>
  <si>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</si>
  <si>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</si>
  <si>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</si>
  <si>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</si>
  <si>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</si>
  <si>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</si>
  <si>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</si>
  <si>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</si>
  <si>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</si>
  <si>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</si>
  <si>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</si>
  <si>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</si>
  <si>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</si>
  <si>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</si>
  <si>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</si>
  <si>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</si>
  <si>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</si>
  <si>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</si>
  <si>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</si>
  <si>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</si>
  <si>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</si>
  <si>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</si>
  <si>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</si>
  <si>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</si>
  <si>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</si>
  <si>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</si>
  <si>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</si>
  <si>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</si>
  <si>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</si>
  <si>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</si>
  <si>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</si>
  <si>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</si>
  <si>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</si>
  <si>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</si>
  <si>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</si>
  <si>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</si>
  <si>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</si>
  <si>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</si>
  <si>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</si>
  <si>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</si>
  <si>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</si>
  <si>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</si>
  <si>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</si>
  <si>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</si>
  <si>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</si>
  <si>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</si>
  <si>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</si>
  <si>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</si>
  <si>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</si>
  <si>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</si>
  <si>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</si>
  <si>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</si>
  <si>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</si>
  <si>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</si>
  <si>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</si>
  <si>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</si>
  <si>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</si>
  <si>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</si>
  <si>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</si>
  <si>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</si>
  <si>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</si>
  <si>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</si>
  <si>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</si>
  <si>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</si>
  <si>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</si>
  <si>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</si>
  <si>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</si>
  <si>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</si>
  <si>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</si>
  <si>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</si>
  <si>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</si>
  <si>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</si>
  <si>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</si>
  <si>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</si>
  <si>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</si>
  <si>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</si>
  <si>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</si>
  <si>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</si>
  <si>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</si>
  <si>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</si>
  <si>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</si>
  <si>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</si>
  <si>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</si>
  <si>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</si>
  <si>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</si>
  <si>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</si>
  <si>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</si>
  <si>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</si>
  <si>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</si>
  <si>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</si>
  <si>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</si>
  <si>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</si>
  <si>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</si>
  <si>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</si>
  <si>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</si>
  <si>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</si>
  <si>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</si>
  <si>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</si>
  <si>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</si>
  <si>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</si>
  <si>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</si>
  <si>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</si>
  <si>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</si>
  <si>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</si>
  <si>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</si>
  <si>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</si>
  <si>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</si>
  <si>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</si>
  <si>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</si>
  <si>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</si>
  <si>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</si>
  <si>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</si>
  <si>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</si>
  <si>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</si>
  <si>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</si>
  <si>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</si>
  <si>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</si>
  <si>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</si>
  <si>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</si>
  <si>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</si>
  <si>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</si>
  <si>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</si>
  <si>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</si>
  <si>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</si>
  <si>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</si>
  <si>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</si>
  <si>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</si>
  <si>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</si>
  <si>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</si>
  <si>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</si>
  <si>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</si>
  <si>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</si>
  <si>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</si>
  <si>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</si>
  <si>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</si>
  <si>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</si>
  <si>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</si>
  <si>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</si>
  <si>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</si>
  <si>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</si>
  <si>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</si>
  <si>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</si>
  <si>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</si>
  <si>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</si>
  <si>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</si>
  <si>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</si>
  <si>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</si>
  <si>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</si>
  <si>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</si>
  <si>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</si>
  <si>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</si>
  <si>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</si>
  <si>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</si>
  <si>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</si>
  <si>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</si>
  <si>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</si>
  <si>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</si>
  <si>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</si>
  <si>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</si>
  <si>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</si>
  <si>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</si>
  <si>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</si>
  <si>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</si>
  <si>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</si>
  <si>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</si>
  <si>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</si>
  <si>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</si>
  <si>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</si>
  <si>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</si>
  <si>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</si>
  <si>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</si>
  <si>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</si>
  <si>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</si>
  <si>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</si>
  <si>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</si>
  <si>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</si>
  <si>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</si>
  <si>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</si>
  <si>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</si>
  <si>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</si>
  <si>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</si>
  <si>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</si>
  <si>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</si>
  <si>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</si>
  <si>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</si>
  <si>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</si>
  <si>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</si>
  <si>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</si>
  <si>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</si>
  <si>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</si>
  <si>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</si>
  <si>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</si>
  <si>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</si>
  <si>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</si>
  <si>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</si>
  <si>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</si>
  <si>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</si>
  <si>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</si>
  <si>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</si>
  <si>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</si>
  <si>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</si>
  <si>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</si>
  <si>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</si>
  <si>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</si>
  <si>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</si>
  <si>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</si>
  <si>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</si>
  <si>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</si>
  <si>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</si>
  <si>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</si>
  <si>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</si>
  <si>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</si>
  <si>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</si>
  <si>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</si>
  <si>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</si>
  <si>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</si>
  <si>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Transversalizado el EJE CURRICULAR DE ÉTICA en los planes de estudio del CURNO, que propicie un sello de “Lo Esencial” en los graduados del Centro.</t>
  </si>
  <si>
    <t xml:space="preserve">Taller a docentes sobre ética y lo conceptual de los principios de la ética profesional. </t>
  </si>
  <si>
    <t>Reuniones para evaluar los avances en transversalización del eje de ética.</t>
  </si>
  <si>
    <t>Jornadas de formación de estudiantes formadores sobre principios éticos.</t>
  </si>
  <si>
    <t>Charlas a estudiantes sobre principios éticos por formadores.</t>
  </si>
  <si>
    <t>Fortalecer la ética estudiantil a través de la creación un espacio de "Perdidos y Encontrados"</t>
  </si>
  <si>
    <t>Fortalecida la IDENTIDAD REGIONAL E INSTITUCIONAL, con un saber local revalorizado e internacionalizado.</t>
  </si>
  <si>
    <t xml:space="preserve">Taller sobre administración de recursos, calidad y atención al cliente con las empresas creativas. </t>
  </si>
  <si>
    <t>Realizar ferias de emprendurismo junto a otra universidades de la región.</t>
  </si>
  <si>
    <t>Taller a docentes sobre cultura y desarrollo desde la cultura: Un abordaje desde la académoa.</t>
  </si>
  <si>
    <t>Gestionar para que los estudiantes del curno tengan participación activa en el festival FICCUA.</t>
  </si>
  <si>
    <t>Charlas sobre derechos humanos, igualdad y equidad a estudiantes del centro.</t>
  </si>
  <si>
    <t>Charlas sobre derechos humanos, igualdad y equidad a estudiantes de educación media de Juticalpa.</t>
  </si>
  <si>
    <t>Charlas sobre derechos humanos, igualdad y equidad a gerentes y mujeres económicamente activa de juticalpa.</t>
  </si>
  <si>
    <t>Gestionados una serie de instrumentos culturales (en especial la POLÍTICA DE CULTURA, y oferta educativa, encaminada hacia la formación integral – profesional en la relación de cultura y desarrollo.</t>
  </si>
  <si>
    <t>Solicitar a vice-rectoria las disponibilidad de instrumentos y manuales del programa lo esencial.</t>
  </si>
  <si>
    <t xml:space="preserve">Realizar la feria de las etnias. </t>
  </si>
  <si>
    <t>Realizar actividades en conmemoración al día del idioma.</t>
  </si>
  <si>
    <t>Gestionar la apertura de asignaturas en el Centro para el fomento de la creación artítica.</t>
  </si>
  <si>
    <t>Realizar giras educativas.</t>
  </si>
  <si>
    <t>Gestionar la capacitación y especialización docente.</t>
  </si>
  <si>
    <t>Gestionar la movilidad docente y estudiantil en el extranjero.</t>
  </si>
  <si>
    <t>Fomentar la investigación científica en todas las disciplimas.</t>
  </si>
  <si>
    <t>Realizar investigación para rescartar la memoria cultural.</t>
  </si>
  <si>
    <t>Impregnados los currículos de la importancia y el rol de los derechos humanos, lo socio-cultural, la interculturalidad y la gestión de vida cultural, desde actividades curriculares, extracurriculares, y la vinculación universidad – sociedad.</t>
  </si>
  <si>
    <t>Fomentar y crear grupos de teatro, danza tradicional y moderna, oratoria, poesia y deportes.</t>
  </si>
  <si>
    <t>Realizar acciones culturales en espacios públicos como medio de vinculación y rescate de la memoria cultural.</t>
  </si>
  <si>
    <t>Fomentar los concursos en las áreas en mensión entre universidades de la región.</t>
  </si>
  <si>
    <t>Gestionar la institucionalización de equipos deportivos y por ende torneos entre universidades de la región.</t>
  </si>
  <si>
    <t>LERU.7.1.1</t>
  </si>
  <si>
    <t>LERU.7.1.2</t>
  </si>
  <si>
    <t>LERU.7.1.3</t>
  </si>
  <si>
    <t>LERU.7.1.4</t>
  </si>
  <si>
    <t>LERU.7.1.5</t>
  </si>
  <si>
    <t>LERU.7.1.6</t>
  </si>
  <si>
    <t>LERU.7.2.1</t>
  </si>
  <si>
    <t>LERU.7.2.3</t>
  </si>
  <si>
    <t>LERU.7.2.4</t>
  </si>
  <si>
    <t>LERU.7.2.5</t>
  </si>
  <si>
    <t>LERU.7.2.6</t>
  </si>
  <si>
    <t>LERU.7.2.7</t>
  </si>
  <si>
    <t>LERU.7.2.8</t>
  </si>
  <si>
    <t>LERU.7.2.9</t>
  </si>
  <si>
    <t>LERU.7.3.1</t>
  </si>
  <si>
    <t>LERU.7.3.2</t>
  </si>
  <si>
    <t>LERU.7.3.3</t>
  </si>
  <si>
    <t>LERU.7.3.4</t>
  </si>
  <si>
    <t>LERU.7.3.5</t>
  </si>
  <si>
    <t>LERU.7.3.6</t>
  </si>
  <si>
    <t>LERU.7.3.7</t>
  </si>
  <si>
    <t>LERU.7.3.8</t>
  </si>
  <si>
    <t>LERU.7.3.9</t>
  </si>
  <si>
    <t>LERU.7.4.1</t>
  </si>
  <si>
    <t>LERU.7.4.2</t>
  </si>
  <si>
    <t>LERU.7.4.3</t>
  </si>
  <si>
    <t>LERU.7.4.4</t>
  </si>
  <si>
    <t>LERU.7.4.5</t>
  </si>
  <si>
    <t>LERU.7.2.10</t>
  </si>
  <si>
    <t>Gestionar a nivel municipal para contribuir con los mínimos culturales de los municipios.</t>
  </si>
  <si>
    <t>Taller sobre transversalización del eje ética para docentes.</t>
  </si>
  <si>
    <t>1 taller sobre ètica realizado</t>
  </si>
  <si>
    <t>1 espacio de "Perdidos y Encontrados" creado y funcionando</t>
  </si>
  <si>
    <t>3 reuniones para determinar los avances de la transversalización de la ética.</t>
  </si>
  <si>
    <t>3 charlas  a estudiantes sobre ética realizadas</t>
  </si>
  <si>
    <t>1 diagnóstico con las empresas creativas idetificadas.</t>
  </si>
  <si>
    <t>1 taller a docentes sobre la cultura y desarrollo.</t>
  </si>
  <si>
    <t>2 talleres realizados a empresas creativas</t>
  </si>
  <si>
    <t>1 feria de emprendedurismo para fomentar la creatividad y la vinculación.</t>
  </si>
  <si>
    <t>Al menos 5 estudiantes son participes en FICCUA.</t>
  </si>
  <si>
    <t>Al menos 2 estudiantes de las étnias de la región son becados.</t>
  </si>
  <si>
    <t>AL menos el 20 % de estudiantes del centro se les impartio las charlas.</t>
  </si>
  <si>
    <t>estudiantes de ultimo año de un calegio se les impartio las charlas</t>
  </si>
  <si>
    <t>Al menos una charlas en dicha area se le impartio a mujeres económicamente activas de juticalpa.</t>
  </si>
  <si>
    <t>Mínimos culturales de juticalpa identificados y fortalecidos.</t>
  </si>
  <si>
    <t>Instrumentos y manuales del programa lo esencial disponibles en biblioteca del Centro.</t>
  </si>
  <si>
    <t>1 feria de las étnias realizada.</t>
  </si>
  <si>
    <t>Actividades simultaneas durante la semana del idioma.</t>
  </si>
  <si>
    <t>Asignaturas aperturadas para el fomento de la creación artítica.</t>
  </si>
  <si>
    <t>Al menos cinco giras educativas realizadas para fortalecer el conocimiento en los campos de estudio.</t>
  </si>
  <si>
    <t>Al menos un docente por carrera forma parte de un programa de post grado.</t>
  </si>
  <si>
    <t>Al menos un docente y un estuiante por carrera son movilizados.</t>
  </si>
  <si>
    <t>Al menos una investigación es publicada por carrera.</t>
  </si>
  <si>
    <t>Al menos una investigación es publicada por carrera en relación a la memória cultural.</t>
  </si>
  <si>
    <t>Al menos 2 grupos de expresión cultural son creados y funcionales.</t>
  </si>
  <si>
    <t>Al menos una acción cultural es realizada.</t>
  </si>
  <si>
    <t>1 encuentro de acción-cultural inter universitario regional.</t>
  </si>
  <si>
    <t>1 encuentro deportivo inter universitario regional.</t>
  </si>
  <si>
    <t>proyecto "Deporte sin violencia" fortalecido.</t>
  </si>
  <si>
    <t>Fortalecer el conocimiento sobre ética</t>
  </si>
  <si>
    <t>Listas de asistencia</t>
  </si>
  <si>
    <t>Docentes</t>
  </si>
  <si>
    <t>Coordinador lo esencial y jefes de departamento</t>
  </si>
  <si>
    <t>Conocer como poner en acción el eje de ética</t>
  </si>
  <si>
    <t>Conocer los efectos de la transversalización</t>
  </si>
  <si>
    <t>Listas de asistencia y documento elaborado</t>
  </si>
  <si>
    <t>CURNO</t>
  </si>
  <si>
    <t>Coordinador lo esencial, jefes de departamento y coordinadores de carrera.</t>
  </si>
  <si>
    <t>Formar estudiantes lideres en ética.</t>
  </si>
  <si>
    <t>Estudiantes formadores</t>
  </si>
  <si>
    <t>Coordinador lo esencial y VOAE</t>
  </si>
  <si>
    <t>Fortalecer el conocimiento estudiantil en ética.</t>
  </si>
  <si>
    <t>Estudiantes</t>
  </si>
  <si>
    <t>Coordinador lo esencial, VOAE y estudiantes formadores</t>
  </si>
  <si>
    <t>Fortalecer la ética estudiantil</t>
  </si>
  <si>
    <t>Espacio creado</t>
  </si>
  <si>
    <t>Fortalecer el conocimiento docente sobre cultura.</t>
  </si>
  <si>
    <t>Construir un banco de empresas creativas.</t>
  </si>
  <si>
    <t>Documento del diagnóstico</t>
  </si>
  <si>
    <t>Empresas creativas de juticalpa</t>
  </si>
  <si>
    <t>Coordinador lo esencial, jefes de departamento y docentes</t>
  </si>
  <si>
    <t>Fortalecer la gestión empresarial en las empresas creativas</t>
  </si>
  <si>
    <t>Fomentar la creatividad empresarial del estudiante.</t>
  </si>
  <si>
    <t>Fotos del evento</t>
  </si>
  <si>
    <t>Fortalecer la identidad</t>
  </si>
  <si>
    <t>Coordinador lo esencial y director del Centro</t>
  </si>
  <si>
    <t>Contribuir a la democratización de la cultura.</t>
  </si>
  <si>
    <t>Estudiantes becados</t>
  </si>
  <si>
    <t>Gestionar becas de estudio para personas de las etnias de la región.</t>
  </si>
  <si>
    <t>Personas de las etnias de la región que cursen secundaria</t>
  </si>
  <si>
    <t>Operacionalizar lo esencial de la UNAH</t>
  </si>
  <si>
    <t>Coordinador lo esencial, VUS y VOAE</t>
  </si>
  <si>
    <t>Coordinador lo esencial y VUS</t>
  </si>
  <si>
    <t>Mujeres económicamente activa de juticalpa.</t>
  </si>
  <si>
    <t>Mínimos culturales</t>
  </si>
  <si>
    <t>Olancho</t>
  </si>
  <si>
    <t>Coordinador lo esencial, docnetes, VUS y VOAE</t>
  </si>
  <si>
    <t>Disponer de los documentos que avalan Lo Esencial.</t>
  </si>
  <si>
    <t>Documentos</t>
  </si>
  <si>
    <t>Coordinador lo esencial, docentes y secretaria académica</t>
  </si>
  <si>
    <t>Fortaecer la identidad</t>
  </si>
  <si>
    <t>Coordinador lo esencial, coordinadores de carrera y director del Centro</t>
  </si>
  <si>
    <t>Espacios de aprendizaje creados</t>
  </si>
  <si>
    <t>Fortalecer el conocimiento del estudiante</t>
  </si>
  <si>
    <t>Reortes de giras</t>
  </si>
  <si>
    <t>Actualizar el conocimiento docente en competencias</t>
  </si>
  <si>
    <t>Docentes inscritos en programas de post grado</t>
  </si>
  <si>
    <t>Jefes de departamento, coordinadores de carrera y director del Centro.</t>
  </si>
  <si>
    <t>Docentes inscritos en programas de  movilidad</t>
  </si>
  <si>
    <t>Docentes y estudiantes</t>
  </si>
  <si>
    <t>Realizar investigaciones para dar respuesta a problemas socailes.</t>
  </si>
  <si>
    <t>Fortalacer la identidad al rescatar la memoria cultural.</t>
  </si>
  <si>
    <t>Documento</t>
  </si>
  <si>
    <t>Jefes de departamento, coordinadores de carrera y docentes.</t>
  </si>
  <si>
    <t>Departamento de humanidades y docentes</t>
  </si>
  <si>
    <t>grupos creados</t>
  </si>
  <si>
    <t>Población de Juticalpa</t>
  </si>
  <si>
    <t>Departamento de humanidades, docentes y VUS</t>
  </si>
  <si>
    <t>Estudiantes de las univerisades de la región</t>
  </si>
  <si>
    <t>Promover el deportes en los estudiantes</t>
  </si>
  <si>
    <t>Coordinador unidad de deportes y VUS</t>
  </si>
  <si>
    <t>1 taller sobre la transversalización de la ética realizado</t>
  </si>
  <si>
    <t>1 jornada para capacitar estudiantes formadores sobre ética.</t>
  </si>
  <si>
    <t>Actividades de cultura arte y deportes</t>
  </si>
  <si>
    <t>Fotos de los eventos</t>
  </si>
  <si>
    <t>100% de la comunidad estudiantil con acceso al desarrollo humano.</t>
  </si>
  <si>
    <t>Contribuir al desarrollo humano</t>
  </si>
  <si>
    <t>Listados de aspirantes, Aprobación de PAA</t>
  </si>
  <si>
    <t>Comunidad estudiantil de media del departamento de Olancho</t>
  </si>
  <si>
    <t>Coordinador de PAA, Jefes y Coordinadores de Carrera, Administrador del CURNO.</t>
  </si>
  <si>
    <t>Archivo Metálico</t>
  </si>
  <si>
    <t>Publicidad y Progaganda</t>
  </si>
  <si>
    <t>DATA</t>
  </si>
  <si>
    <t>TINTA COLOR NEGRO</t>
  </si>
  <si>
    <t>TINTAS DE COLORES</t>
  </si>
  <si>
    <t>Cultura de innovación educativa del CURNO creada</t>
  </si>
  <si>
    <t>Cultura de innovación educativa del CURNO fortalecida</t>
  </si>
  <si>
    <t>Al menos el 80% de los Profesores y Alumnos del CURNO presentan iniciativas para innovar en el desarrollo de las labores académicas en el CURNO al finalizar el año acadèmico  2016.</t>
  </si>
  <si>
    <t>Al menos el 90% de los Profesores  del CURNO aplican mecanismos y usan recursos para innovar en el desarrollo de las labores académicas en el CURNO al finalizar el año 2015.</t>
  </si>
  <si>
    <t>100% de docentes capacitados</t>
  </si>
  <si>
    <t>1. Reuniones para revisión del plan de estudio de la carrera de Enfermería,  Rediseño del Plan de Estudio de Comercio Internacional.</t>
  </si>
  <si>
    <t xml:space="preserve">2. Socialización de los planes de estudio de las carreras que se ofertan en el CURNO </t>
  </si>
  <si>
    <t>3.Revision del proceso de implementación de los planes de estudio</t>
  </si>
  <si>
    <t>4. Diagnóstico de las Carreras Técnicas propuestas para implementarse en el CURNO: TU Admon de Empresas Cafetaleras, TU en Lácteos, TU en Veterinaria, Ing. Forestal, Ing. En Sistemas .</t>
  </si>
  <si>
    <t>1. Crear un plan y calendarizacion de capacitacion a los docentes en el uso correcto de la plataforma integrada.</t>
  </si>
  <si>
    <t>2.Ejecucion del plan de capacitacion en coordinacion con la DEGT y DIE</t>
  </si>
  <si>
    <t>Innovación curriculurar en consonancia con el modelo educativo.</t>
  </si>
  <si>
    <t>Oficios de invitación, Listas de asistencias,  Informes</t>
  </si>
  <si>
    <t>Comunidad universitaria CURNO</t>
  </si>
  <si>
    <t>Coordinadores de carrera, Subcomisiones de Desarrollo curricular de las carreras.</t>
  </si>
  <si>
    <t>informar sobre los avances que se tienen el DC.</t>
  </si>
  <si>
    <t>Fortalecida la oferta acadèmica de la CURNO a travès de la innovaciòn curricular.</t>
  </si>
  <si>
    <t>Lis. Informes</t>
  </si>
  <si>
    <t>Comunidad universitaria de la zona nor-oriental.</t>
  </si>
  <si>
    <t>Jefes y coordinadores de carreras, sub comisiones curriculares.</t>
  </si>
  <si>
    <t>Aplicar la politica bimodal</t>
  </si>
  <si>
    <t>Listado de asistencia, diplomas</t>
  </si>
  <si>
    <t>Comunidad Universitaria</t>
  </si>
  <si>
    <t>Docentes con competencias tecnologicas y pedagogicas actualizadas</t>
  </si>
  <si>
    <t>Comunidad docente CURNO</t>
  </si>
  <si>
    <t xml:space="preserve">Jefes de Departamento, Admon </t>
  </si>
  <si>
    <t>1. Establecimiento de alianzas (ver informe autoevaluacion)</t>
  </si>
  <si>
    <t>2. Formación de redes</t>
  </si>
  <si>
    <t>Docentes realizando investigaciones científicas, desarrollando un impacto local y nacional e internacional.</t>
  </si>
  <si>
    <t>Cooperación interinstitucional para el desarrollo de la inv.</t>
  </si>
  <si>
    <t>Convenios firmados</t>
  </si>
  <si>
    <t>Comunidad universitaria, otras instituciones</t>
  </si>
  <si>
    <t>Coord. Regional de Investigación y coordinadores de los diferentes comites de investigación por cada carrera.</t>
  </si>
  <si>
    <t>Fomento y cumplimiento a la investigación</t>
  </si>
  <si>
    <t>Listas de asistencias de reuniones</t>
  </si>
  <si>
    <t>Comunidad universitaria</t>
  </si>
  <si>
    <t>Retroalimentacion para el forrtalecimientde conocimiento en el proceso de la investigación.</t>
  </si>
  <si>
    <t>Listas de asistencias e informe.</t>
  </si>
  <si>
    <t>Coordinador Regional de Investigación.</t>
  </si>
  <si>
    <t>Fortalecer el área de la Investigación en los docentes del CURNO</t>
  </si>
  <si>
    <t>lista de asistencia, fotografias</t>
  </si>
  <si>
    <t>Docentes CURNO</t>
  </si>
  <si>
    <t>Coordinador Regional de Investigacion, Director, DICU</t>
  </si>
  <si>
    <t>Fortalecida la alianza entre el CURNO y la sociedad olanchana.</t>
  </si>
  <si>
    <t>Al menos 5 proyectos vinculados entre el CURNO y la Sociedad olanchana.</t>
  </si>
  <si>
    <t>Reducción del analfabetismo de Población mayor a 15 de los barrios Chacón, Chorizo, Calona y Colonia Mina Guífarro.</t>
  </si>
  <si>
    <t>Fortalecida las capacidades de los microempresarios.</t>
  </si>
  <si>
    <t>Al menos 25 empresarios capacitados en el desarrollo de planes de negocio al mes de noviembre 2016</t>
  </si>
  <si>
    <t>Capacidad lectora mejorada.</t>
  </si>
  <si>
    <t xml:space="preserve">Comunidad asistida en la atención primaria en salud. </t>
  </si>
  <si>
    <t>3 comunidades de  la ciudad de Juticalpa asistidas con APS</t>
  </si>
  <si>
    <t>Mejorada las condiciones de inocuidad de las plantas procesadoras de leche de los municipios de Juticalpa, Catacamas y Santa María del Real</t>
  </si>
  <si>
    <t>Personal que labora en las plantas procesadoras de lacteos capacitados en las normas de inocuidad</t>
  </si>
  <si>
    <t>Fortalecida las alianzas con los sectores productivos y sociales de la ciudad de Juticalpa</t>
  </si>
  <si>
    <t>Por lo menos 4 alianzas con sectores productivos de la ciudad de Juticalpa</t>
  </si>
  <si>
    <t>Fortalecida la vinculación del CURNO con sus graduados</t>
  </si>
  <si>
    <t>Conformada la Asociación de graduados del CURNO por carreras.</t>
  </si>
  <si>
    <t>Fortalececimiento de la Vinculación CURNO-Sociedad OLANCHANA</t>
  </si>
  <si>
    <t>DOCUMENTO IMPRESO Y ACREDITADO EN LA DVUS</t>
  </si>
  <si>
    <t>COMUNIDAD UNIVERSITARIA, SOCIEDAD DE OLANCHO</t>
  </si>
  <si>
    <t>Coordinador Regional de Vinculación, Director, DVUS, Coordinador regional de Investigación,Planificador</t>
  </si>
  <si>
    <t>Informe, fotos y facturas</t>
  </si>
  <si>
    <t>COMUNIDAD JUTICALPENSE</t>
  </si>
  <si>
    <t>VOAE, CARRERA DE ENFERMERIA</t>
  </si>
  <si>
    <t>INFORMES, LISTAS DE ASISTENCIAS</t>
  </si>
  <si>
    <t>25 MIPYMES DE LA CIUDAD DE JUTICALPA</t>
  </si>
  <si>
    <t>DOCENTES DEL AREA DE CIENCIAS ECONOMICAS ADMINISTRATIVAS Y CONTABLES</t>
  </si>
  <si>
    <t>INFORME, LISTAS DE ASISTENCIA</t>
  </si>
  <si>
    <t>2 ESCUELAS DE LA CIUDAD DE JUTICALPA</t>
  </si>
  <si>
    <t>DEPARTAMENTO DE HUMANIDADES CURNO</t>
  </si>
  <si>
    <t>3 COMUNIDADES DE LA CIUDAD DE JUTICALPA</t>
  </si>
  <si>
    <t>CARRERA DE ENFERMERIA</t>
  </si>
  <si>
    <t>EMPRESAS PROCESADORAS DE LACTEOS DE JUTICALPA, CATACAMAS Y SANTA MARIA DEL REAL.</t>
  </si>
  <si>
    <t>CARRERA DE AGROOINDUSTRIA</t>
  </si>
  <si>
    <t>ortalececimiento de la Vinculación CURNO-Sociedad OLANCHANA</t>
  </si>
  <si>
    <t>CURNO, SECTOR PODUCTIVO Y SOCIAL DE OLANCHO</t>
  </si>
  <si>
    <t>COORDINADOREGIONAL DE VINCULACION, JEFES Y COORDINADORES DE CARRERA</t>
  </si>
  <si>
    <t>LISTAS DE ASISTENCIA, DIPLOMAS, INVITACIONES</t>
  </si>
  <si>
    <t>EGRESADOS CURNO</t>
  </si>
  <si>
    <t>Personal Docente implementando prácticas innovadoras, alineadas con el modelo educativo.</t>
  </si>
  <si>
    <t>El 100% de los docentes del Centro Universitario Nor-Oriental CURNO implementan prácticas innovadoras alineadas al modelo educativo.</t>
  </si>
  <si>
    <t>Los docentes no tienen el conocimiento completo del modelo educativo</t>
  </si>
  <si>
    <t>listados de asistencia de los docentes participantes</t>
  </si>
  <si>
    <t>Personal docente del CURNO</t>
  </si>
  <si>
    <t>Jefes de departamento y coordinadores de carrera</t>
  </si>
  <si>
    <t>Verificacion de la implementacion de las practicas innovadoras alineadas al modelo educativo</t>
  </si>
  <si>
    <t>presentacion de instrumentos por los docentes relacionados con las practicas innovadoras en docencia</t>
  </si>
  <si>
    <t>Estudiantes orientados profesionalmente a través del Centro Vocacional universitario</t>
  </si>
  <si>
    <t>Estudiantes adaptados a la vida universitaria</t>
  </si>
  <si>
    <t>Estudiantes orietandos psicopedagògicamente</t>
  </si>
  <si>
    <t>Clinica médica con los recursos humanos y materiales básicos funcionando</t>
  </si>
  <si>
    <t>Centro de Orientación vocacional para que atienda estudiantes de primer ingreso</t>
  </si>
  <si>
    <t>Programa para apoyar a los estudiantes en el proceso de adaptación de la vida universitaria.</t>
  </si>
  <si>
    <t>Programa de orientación psicopedagógica</t>
  </si>
  <si>
    <t>Clínica médica en funcionamiento</t>
  </si>
  <si>
    <t>Estudiantes universitarios de excelencia académica favorecidos con becas</t>
  </si>
  <si>
    <t>Clínica odontológica</t>
  </si>
  <si>
    <t>1. Aplicación de exámenes de orientación vocacional.</t>
  </si>
  <si>
    <t>2. Desarrollo de jornadas de inducción para estudiantes de primer ingreso</t>
  </si>
  <si>
    <t xml:space="preserve">3. Introducción a la vida universitaria </t>
  </si>
  <si>
    <t xml:space="preserve">1. Adquisición lote de medicamentos para atención médica.                       </t>
  </si>
  <si>
    <t>1. Gestión de becas con excelencia académica</t>
  </si>
  <si>
    <t xml:space="preserve">Equipamiento clínica odontológica </t>
  </si>
  <si>
    <t>Estimulos académicos (becas)</t>
  </si>
  <si>
    <t>Premiaciones a la excelencia</t>
  </si>
  <si>
    <t>El detalle de esta cantida lo tiene la dra.</t>
  </si>
  <si>
    <t>Apoyar a los estudiantes a una mejor escogencia de su carrera</t>
  </si>
  <si>
    <t>Listas de asistencias</t>
  </si>
  <si>
    <t>Estudiantes de primer ingreso</t>
  </si>
  <si>
    <t>VOAE CURNO</t>
  </si>
  <si>
    <t>Orientar a los estudiantes en el perfil de su carrera</t>
  </si>
  <si>
    <t>Listados de asistencia</t>
  </si>
  <si>
    <t>Facilitar la adaptación de los estudiantes a la vida universitaria</t>
  </si>
  <si>
    <t>Atender problema de salud curativa y preventiva de la comunidad universitaria</t>
  </si>
  <si>
    <t>Registro de atenciones</t>
  </si>
  <si>
    <t>Resultados permanentes y sostenidos de contribución al Desarrollo Humano Sostenible regional, generados por la Red Educativa Regional del CURNO.</t>
  </si>
  <si>
    <t>Gestión exitosa del Sistema de Difusión Científica y Cultural del CURNO, con participación sostenida y permanente en redes asociativas nacionales e internacionales.</t>
  </si>
  <si>
    <t>GC.6.1.a.1</t>
  </si>
  <si>
    <t>GC.6.1.a.2</t>
  </si>
  <si>
    <t>GC.6.1.b.1</t>
  </si>
  <si>
    <t>GC.6.1.c.1</t>
  </si>
  <si>
    <t>* 100% Funcionamiento del consejo interregional y del consejo directivo regional  de redes.                                              * 100% de las redes tiene un proyecto de vinculación, investigación o de  docencia con perspectiva regional.</t>
  </si>
  <si>
    <t>1.Gestionar la creación de nuevas carreras y ampliación de la red educativa</t>
  </si>
  <si>
    <t>1. Llevar a cabo al menos 2 eventos culturales para promover la cultura</t>
  </si>
  <si>
    <t>Dar mayor cobertura de educación superior</t>
  </si>
  <si>
    <t>Telecentros</t>
  </si>
  <si>
    <t>Estudiantes de Patuca y Campamento</t>
  </si>
  <si>
    <t xml:space="preserve">Coordinador de la Red educativa </t>
  </si>
  <si>
    <t>Fortalecer las competencias del cuerpo docente</t>
  </si>
  <si>
    <t>Convenios, certificados, diplomas</t>
  </si>
  <si>
    <t>Director, jefes de departamento y coord. Carrera</t>
  </si>
  <si>
    <t>Ampliar la oferta académica</t>
  </si>
  <si>
    <t>Carreras aprobadas por el consejo superior</t>
  </si>
  <si>
    <t>Director y coord.  De Carrera</t>
  </si>
  <si>
    <t>Población académica de la región</t>
  </si>
  <si>
    <t>Coord. Regional de investigación y Director</t>
  </si>
  <si>
    <t>Institucionalizar la promoción de la cultura.</t>
  </si>
  <si>
    <t>Informes de los eventos</t>
  </si>
  <si>
    <t>Estudiantes y población de Juticalpa</t>
  </si>
  <si>
    <t>Profesores de Humanidades y Coord. Lo Esencial</t>
  </si>
  <si>
    <t>Consolidado en todas las Unidades Académicas del CURNO, el Sistema de Gestión de la Calidad, con procesos permanentes y sostenidos de autoevaluación y acreditación institucional,  de programas y carreras; de certificación y recertificación profesional de los profesores universitarios.</t>
  </si>
  <si>
    <t>Consolidado en todos los niveles de gestión académica, el Sub-sistema de Planificación, Monitoria y Evaluación de la Gestión Académica.</t>
  </si>
  <si>
    <r>
      <t xml:space="preserve">- 100% de personal administrativo y docente adoptan una cultura de calidad a través de la incorporación del Sistema de Gestión de la Calidad.   as.         - Porcentaje de docentes capacitados                             </t>
    </r>
    <r>
      <rPr>
        <sz val="12"/>
        <color rgb="FF00B050"/>
        <rFont val="Arial Narrow"/>
        <family val="2"/>
      </rPr>
      <t xml:space="preserve">- </t>
    </r>
    <r>
      <rPr>
        <sz val="12"/>
        <color theme="1"/>
        <rFont val="Arial Narrow"/>
        <family val="2"/>
      </rPr>
      <t>Porcentaje de  carreras certificadas                  - Porcentaje de carreras nuevas</t>
    </r>
    <r>
      <rPr>
        <sz val="12"/>
        <color rgb="FF00B050"/>
        <rFont val="Arial Narrow"/>
        <family val="2"/>
      </rPr>
      <t>.</t>
    </r>
  </si>
  <si>
    <t>100% de las Unidades Académicas implementan el Subsistema de Planificación, Monitoria y Evaluación de la Gestión Académica.</t>
  </si>
  <si>
    <t xml:space="preserve">1. Ejecutar los planes de mejora de las diferentes carreras.                                </t>
  </si>
  <si>
    <t>Acreditacion de las diferentes carreras</t>
  </si>
  <si>
    <t>Comunidad Universitaria del CURNO</t>
  </si>
  <si>
    <t>Director, administracion, Comisiones y sub-comisiones de autoevaluacion</t>
  </si>
  <si>
    <t>Docentes de CURNO; estudiantes de CURNO</t>
  </si>
  <si>
    <t>Crear una cultura de innovación en las labores académicas del CURNO</t>
  </si>
  <si>
    <t>Jornalizaciones de los Docentes. Evaluaciones de desempeño a Docentes por parte de estudiantes. Rendimiento académico de los Estudiantes</t>
  </si>
  <si>
    <t>Docentes de CURNO</t>
  </si>
  <si>
    <t>DIE, Centros Regionales, Jefes de Departamento, Autoridades académicas, todas las direcciones involucradas en la innovación educativa, IPSD.</t>
  </si>
  <si>
    <t xml:space="preserve">Mejorar la formación del personal docente y  administrativo.           Garantizar el relevo docente y administrativo contando con personal altamente capacitado para cubrir las vacantes que surjan en los proximos 5 años. </t>
  </si>
  <si>
    <t>100% del personal docente y administrativo capacitado.</t>
  </si>
  <si>
    <t>1. Capacitaciones al personal  docente  y administrativo en en  áreas disciplinares según corrreponda.</t>
  </si>
  <si>
    <t>Fortalecer las competencias del personal docente y administrativo.</t>
  </si>
  <si>
    <t>Diplomas</t>
  </si>
  <si>
    <t>Personal docente y administrativo</t>
  </si>
  <si>
    <t>VRA, Director, , RRHH, jefes de departamento.</t>
  </si>
  <si>
    <t>Las unidades  académicas de las diferentes carreras del CURNO integradas y articuladas en los procesos de gestión, impulsando la conectividad, acceso a información digital, uso de herramientas informáticas, laboratorios, plataformas de interacción y de educación virtual que apoyen a los procesos de enseñanza y a la creación de conocimiento.</t>
  </si>
  <si>
    <t>Unidades académicas evaluadas en el cumplimiento de normas y estandares definidos por la universidad.</t>
  </si>
  <si>
    <t>100% de unidades académicas implementado los procedimientos académicos y utilizando plataforma tecnológica.</t>
  </si>
  <si>
    <t xml:space="preserve"> 100% de las unidades académicas del centro con un sistema de monitoreo implementado.</t>
  </si>
  <si>
    <t>2. Equipamiento del laboratorio de informatica</t>
  </si>
  <si>
    <t>Mejora de la calidad educativa.</t>
  </si>
  <si>
    <t>Numero de docentes/ unidades académicas equipadas, haciendo uso  de la plataforma tecnológica y laboratorio de informatica</t>
  </si>
  <si>
    <t>VRA, Secretaria Academica, jefes y coordinadores de carreras</t>
  </si>
  <si>
    <t>2. Elaboración de Propuesta de movilidad académica y su respectiva gestión</t>
  </si>
  <si>
    <t>Comunidad Universitaria comprometidos en los procesos de movilidad académica.</t>
  </si>
  <si>
    <t>Propuestas y formularios enviados</t>
  </si>
  <si>
    <t>Estudiantes y Docentes CURNO</t>
  </si>
  <si>
    <t>Director, Secretaria Académica, Jefes y Coordinadores de carreras, VOAE.</t>
  </si>
  <si>
    <t>DC.1.1.1</t>
  </si>
  <si>
    <t>DC.1.1.2</t>
  </si>
  <si>
    <t>DC.1.1.4</t>
  </si>
  <si>
    <t>DC.1.2.1</t>
  </si>
  <si>
    <t>DC.1.2.2</t>
  </si>
  <si>
    <t>Aplicación de instrumentos, movilizaciones a diferentes comunidades del departamento de Olancho</t>
  </si>
  <si>
    <t>IC.2.c.1</t>
  </si>
  <si>
    <t>1. Sistematización e intercambio de experiencia</t>
  </si>
  <si>
    <t>2.Publicación de articulos científicos</t>
  </si>
  <si>
    <t>IC.2.a.1</t>
  </si>
  <si>
    <t>IC.2.a.2</t>
  </si>
  <si>
    <t>IC.2.c.2</t>
  </si>
  <si>
    <t>IC.2.d.1</t>
  </si>
  <si>
    <t>IC.2.d.2</t>
  </si>
  <si>
    <t>IC.2.d.3</t>
  </si>
  <si>
    <t>IC.2.d.7</t>
  </si>
  <si>
    <t>VUS.3.1.1</t>
  </si>
  <si>
    <t>2. Reuniones sectoriales</t>
  </si>
  <si>
    <t>VUS.3.1.2</t>
  </si>
  <si>
    <t>VUS.3.3.1</t>
  </si>
  <si>
    <t>VUS.3.3.2</t>
  </si>
  <si>
    <t>VUS.3.7.1</t>
  </si>
  <si>
    <t xml:space="preserve">1. Creación de base de datos. Convocatorias a egresados, </t>
  </si>
  <si>
    <t>VUS.3.3.3</t>
  </si>
  <si>
    <t>VUS.3.3.4</t>
  </si>
  <si>
    <t>VUS.3.3.5</t>
  </si>
  <si>
    <t>EyG.5.1</t>
  </si>
  <si>
    <t>EyG.5.2</t>
  </si>
  <si>
    <t>EyG.5.3</t>
  </si>
  <si>
    <t>EyG.5.4</t>
  </si>
  <si>
    <t>EyG.5.5</t>
  </si>
  <si>
    <t>EyG.5.7</t>
  </si>
  <si>
    <t>EyG.5.8</t>
  </si>
  <si>
    <t>EyG.5.9</t>
  </si>
  <si>
    <t>EyG.5.10</t>
  </si>
  <si>
    <t>AdC.8.1.1</t>
  </si>
  <si>
    <t>AdC.8.1.2</t>
  </si>
  <si>
    <t xml:space="preserve">2.Seguimiento para los planes de mejora de las diferentes carreras.                             </t>
  </si>
  <si>
    <t>Investigadores de la región</t>
  </si>
  <si>
    <t>Divulgación de los trabajos de investigación</t>
  </si>
  <si>
    <t>Artículos publicados</t>
  </si>
  <si>
    <t>Coordinador Regional Nor Oriental</t>
  </si>
  <si>
    <t>CURNO participa en encuentros académicos de investigación.</t>
  </si>
  <si>
    <t>CURNO publicando revistas o artículos científicos.</t>
  </si>
  <si>
    <t>2 reuniones para intercambio de experiencias en el campo de la investigación.</t>
  </si>
  <si>
    <t>2 artículos científicos publicados</t>
  </si>
  <si>
    <t>10% de los docentes del CURNO realizando investigaciones.</t>
  </si>
  <si>
    <t>Docentes capacitados en el área de la investigación científica.</t>
  </si>
  <si>
    <t>Empoderamiento de las líneas de investigación de la región.</t>
  </si>
  <si>
    <t>40 docentes empoderados de las líneas de investigación regional</t>
  </si>
  <si>
    <t xml:space="preserve">1. socializacion de los lineamientos y politicas de  Investigación  a los docentes y estudiantes de pre y post grado del Centro.                                                  </t>
  </si>
  <si>
    <t xml:space="preserve">2. Capacitaciones pertinentes al fortalecimiento de investigacion. (preparacion de articulos cientificos, CITAVI, Uso de la web en la 2.0, uso de programas cualitativos y cuantitativos  de investigación. </t>
  </si>
  <si>
    <t>Al menos el 30% de los docentes del CURNO Capacitados en la metodología de la investigación.</t>
  </si>
  <si>
    <t>CURNO participando en encuentros académicos organizados por la DICU (congresos, foros y otros de investigación científica)</t>
  </si>
  <si>
    <t>Presentar al menos (3) ponencias en los congresos de investigación  científica organizados por la DICU</t>
  </si>
  <si>
    <t>IC.3.e.1</t>
  </si>
  <si>
    <t>Docentes y estudiantes optando a becas básicas.</t>
  </si>
  <si>
    <t xml:space="preserve">1. Gestión de becas básicas </t>
  </si>
  <si>
    <t>Al menos 2 becas gestionadas</t>
  </si>
  <si>
    <t>Divulgación e intercambio de experiencias</t>
  </si>
  <si>
    <t>Coord. Regional de Investigación</t>
  </si>
  <si>
    <t>Apoyo a la actividad de investigación científica</t>
  </si>
  <si>
    <t>Solicitud de becas</t>
  </si>
  <si>
    <t>Docentes y estudiantes CURNO</t>
  </si>
  <si>
    <t>Coord. Regional Nor Oriental</t>
  </si>
  <si>
    <t>Cumplimiento de la función de investigación científica</t>
  </si>
  <si>
    <t xml:space="preserve">Fotografías, Informe de Resultados </t>
  </si>
  <si>
    <t>Coord. Regional de Investigación, unidades de investigación por carreras.</t>
  </si>
  <si>
    <t>10% de estudiantes atendidos en servicios de salud.</t>
  </si>
  <si>
    <t>Informes , fichas médicas, facturas, material odontológico, bases de datos de estudiantes atendidos.</t>
  </si>
  <si>
    <t>VOAE</t>
  </si>
  <si>
    <t>Estudiantes asistidos en servicios de salud.</t>
  </si>
  <si>
    <t>Instalados los servicios de salud en el CURNO, bajo el modelo de universidades con estilos de vida saludable y psicopedagógicas.</t>
  </si>
  <si>
    <t>1. Gestión de equipamiento para la instalación de los servicios médicos, psicopedagógicos.</t>
  </si>
  <si>
    <t>º</t>
  </si>
  <si>
    <t>Estudiantes asistidos en servicios odontológicos</t>
  </si>
  <si>
    <t>Listado de estudiantes de estudiantes atendidos.</t>
  </si>
  <si>
    <t>Comunidad Universitaria CURNO</t>
  </si>
  <si>
    <t>Comunidad estudiantil CURNO</t>
  </si>
  <si>
    <t>Becas gestionadas</t>
  </si>
  <si>
    <t>Estudiantes beneficiados por excelencia, por arte y deporte , condición social</t>
  </si>
  <si>
    <t>80% de los estudiantes que solicitaron beca son beneficiados.</t>
  </si>
  <si>
    <t>5 reuniones de premiacion</t>
  </si>
  <si>
    <t>Estudiantes premiados.</t>
  </si>
  <si>
    <t>Estimulación a comunidad estudiantil para lograr su desarrollo estudiantil  a través de la excelencia académica.</t>
  </si>
  <si>
    <t xml:space="preserve">Listados de aprobación de becas. </t>
  </si>
  <si>
    <t>Estudiantes CURNO</t>
  </si>
  <si>
    <t>Reconocimiento al desempeño académico.</t>
  </si>
  <si>
    <t>Ampliar la cobertura de servicios académicos a la región nor oriental</t>
  </si>
  <si>
    <t>Solicitud de apertura de asignaturas en línea</t>
  </si>
  <si>
    <t>Región Nor Oriental</t>
  </si>
  <si>
    <t>Jefes y Coordinadores de carreras, Director CURNO</t>
  </si>
  <si>
    <t>Solicitud de apertura de diplomados en línea</t>
  </si>
  <si>
    <t>1. Crear plan de capacitación con la DIE</t>
  </si>
  <si>
    <t>Al menos el 50% de los Profesores y Alumnos del CURNO presentan iniciativas para innovar en el desarrollo de las labores académicas en el CURNO al finalizar el I PAC de 2016</t>
  </si>
  <si>
    <t>Fortalecer la implementación de la cultura de innovación educativa</t>
  </si>
  <si>
    <t>Listado de asistencia, y plan de compromiso de las capacitaciones</t>
  </si>
  <si>
    <t>Dirección. Secretaría Académica, Administración</t>
  </si>
  <si>
    <t>Listados de asistencia y diplomas</t>
  </si>
  <si>
    <t>Jefes de departamentoS DIE</t>
  </si>
  <si>
    <t>1. Conectividad a la plataforma tecnologica educativa.</t>
  </si>
  <si>
    <t>Inno.9.1</t>
  </si>
  <si>
    <t>Inno.9.2</t>
  </si>
  <si>
    <t>Inno.9.3</t>
  </si>
  <si>
    <t xml:space="preserve">3. Capacitación docente sobre innovación educativa          y Presentación de iniciativas de innovación en las labores académicas en las respectivas jornalizaciones                              </t>
  </si>
  <si>
    <t>GA13.1</t>
  </si>
  <si>
    <t>GA13.2</t>
  </si>
  <si>
    <t>Reuniones de socializacion</t>
  </si>
  <si>
    <t>DC.1.1.3</t>
  </si>
  <si>
    <t>Reuniones para revisar planes de estudio</t>
  </si>
  <si>
    <t>Reunión de planificación de capacitación docente</t>
  </si>
  <si>
    <t>OBS. 312 (78 DOCENTES POR 4 CAPACITACIONES</t>
  </si>
  <si>
    <t>Convenios</t>
  </si>
  <si>
    <t>Reuniones virtuales</t>
  </si>
  <si>
    <t>Difusión de artículos</t>
  </si>
  <si>
    <t>Gestion ante las autoridades competentes para la contratacion de personal Administrativo, Mantenimiento y de Servicio</t>
  </si>
  <si>
    <t>3 personas contratadas en el área de mantenimiento</t>
  </si>
  <si>
    <t>2 secretaria contratadas</t>
  </si>
  <si>
    <t>2 contrataciones para el departamento de seguridad</t>
  </si>
  <si>
    <t>es necesario la contratacion de estas dos secretarias ya que en la Seccion de admisiones no se cuenta con una secretaria para eficientar los procesos y en la seccion de RR.HH es necesario para que la misma lleve un control de notas, oficios,control de archivo, etc.</t>
  </si>
  <si>
    <t>oficios dirigidos a la SEDP</t>
  </si>
  <si>
    <t>Estudiantes y seccion de Admisiones y RR.HH</t>
  </si>
  <si>
    <t>Direccion, Admnistracion, RR.HH</t>
  </si>
  <si>
    <t>se necesita la contrtacion de estas dos personas ya que el Centro va Creciendo y se necesita para la seguridad de los estudiantes del Centro universitario</t>
  </si>
  <si>
    <t>CURNO en general</t>
  </si>
  <si>
    <t>esta contratacion es necesaria para eficientar los procesos de los estudiantes</t>
  </si>
  <si>
    <t>Estudiantes y el Departamento de Registro</t>
  </si>
  <si>
    <t>se necesitan la contratacion de estas tres personas ya que el area de mantenimiento solo cuenta con tres empledos para todo el Centro, y dos de ellos oscilan entre las edades de 50 a 60 años</t>
  </si>
  <si>
    <t>Docentes capacitados en nuevas metodologías en procesamiento de alimentos, agricultura y medio ambiente.</t>
  </si>
  <si>
    <t>1 voluntario World friends Korea</t>
  </si>
  <si>
    <t>Impulsar el crecimiento socioeconomico de la región nor oriental</t>
  </si>
  <si>
    <t>Convenios, informes</t>
  </si>
  <si>
    <t>VRI, Dirección CURNO</t>
  </si>
  <si>
    <t xml:space="preserve">3 ferias de empredurismo </t>
  </si>
  <si>
    <t>Al menos 1  taller de gestión del conocimiento</t>
  </si>
  <si>
    <t>Estudiantes y docentes del área de Ciencias Económicas, Administrativas</t>
  </si>
  <si>
    <t>Jefes y Coordinadores de Carrera, docentes y estudiantes</t>
  </si>
  <si>
    <t>Informes</t>
  </si>
  <si>
    <t>Informes, Diplomas</t>
  </si>
  <si>
    <t>GA13.3</t>
  </si>
  <si>
    <t>GA13.4</t>
  </si>
  <si>
    <t>3. FERIAS DEL EMPRENDEDOR</t>
  </si>
  <si>
    <t>4. Talleres de gestión del conocmiento</t>
  </si>
  <si>
    <t>1. Propuesta de oferta académica de Postgrado CURNO</t>
  </si>
  <si>
    <t>2. Diagnóstico de la maestría en Gestión de Proyectos</t>
  </si>
  <si>
    <t>3. Diagnóstico de la maestría en Cambio Climático</t>
  </si>
  <si>
    <t>Personal calificado en para impartir asignaturas en la rama de café del TU en Admón de Empresas Cafetaleras</t>
  </si>
  <si>
    <t>Contratos</t>
  </si>
  <si>
    <t>Estudiantes del TU en Admón de Empresas Cafetaleras</t>
  </si>
  <si>
    <t>Jefe Depto, Dirección CURNO</t>
  </si>
  <si>
    <t>Fortalecidas las necesidades de personal</t>
  </si>
  <si>
    <t>2 propuestas aprobadas</t>
  </si>
  <si>
    <t>Pos10.1</t>
  </si>
  <si>
    <t>Pos10.2</t>
  </si>
  <si>
    <t>Pos10.3</t>
  </si>
  <si>
    <t>Informe terminado, oficio</t>
  </si>
  <si>
    <t>Población región Nor Oriental</t>
  </si>
  <si>
    <t>Coordinador Posgrado y Coordinadores de carrera</t>
  </si>
  <si>
    <t>Ampliación demanda académica</t>
  </si>
  <si>
    <t>Generación de ofertas acordes a las necesidades del sector</t>
  </si>
  <si>
    <t>Documento terminado, listados de asistencia</t>
  </si>
  <si>
    <t>Elaboración de anteproyectos de investigación por carreras</t>
  </si>
  <si>
    <t>IC.2.D.7</t>
  </si>
  <si>
    <t>IC.3.E.1</t>
  </si>
  <si>
    <t>COFFES, ALMUERZOS</t>
  </si>
  <si>
    <t>PROYECTO VINCULACION HUMANIDADES</t>
  </si>
  <si>
    <t>PROYECTO VINCULACION CIENCIAS ECONOMICAS</t>
  </si>
  <si>
    <t>COORDINADOR REGIONAL DE VINCULACION, JEFES Y COORDINADORES DE CARRERA</t>
  </si>
  <si>
    <t>PROYECTO VINCULACION CARRERA DE ENFERMERIA</t>
  </si>
  <si>
    <t>PROYECTO VINCULACION AGROINDUSTRIA</t>
  </si>
  <si>
    <t xml:space="preserve">SEGUIMIENTO A GRADUADOS (REUNIONES, CONGRESOS) </t>
  </si>
  <si>
    <t>ORIENTACION VOCACIONAL (EXAMENES, FOLLETOS)</t>
  </si>
  <si>
    <t>Eyg.5.2</t>
  </si>
  <si>
    <t>REUNIONES (MATERIAL IMPRESO, COFFE BREAK)</t>
  </si>
  <si>
    <t>(MATERIAL IMPRESO)</t>
  </si>
  <si>
    <t>COMPRA DE MEDICAMENTOS</t>
  </si>
  <si>
    <t>COMPRA DE EQUIPO ODONTOLOGICO</t>
  </si>
  <si>
    <t>REUNIONES DE PREMIACION</t>
  </si>
  <si>
    <t>EXCELENCIA</t>
  </si>
  <si>
    <t>DEPORTE</t>
  </si>
  <si>
    <t>ARTE</t>
  </si>
  <si>
    <t>Adc.8.1.1</t>
  </si>
  <si>
    <t>PROGRAMAS Y PROYECTOS PARA AEGURAMIENTO DE LA CALIDAD</t>
  </si>
  <si>
    <t>Adc.8.1.2</t>
  </si>
  <si>
    <t>REUNIONES DE SEGUIMIENTO DE LA CALIDAD</t>
  </si>
  <si>
    <t>Mejora continua con fines de acreditacion.</t>
  </si>
  <si>
    <t>Informes, fotografías, facturas</t>
  </si>
  <si>
    <t xml:space="preserve">Cantidad </t>
  </si>
  <si>
    <t>GTH.12.6</t>
  </si>
  <si>
    <t>GTH.12.1</t>
  </si>
  <si>
    <t>2. contratacion de tres personas para el area de mantenimiento</t>
  </si>
  <si>
    <t>3. contratacion de dos secretarias para la seccion de admisiones y RR.HH</t>
  </si>
  <si>
    <t>4. contratacion de dos personas para el departamento de Seguridad</t>
  </si>
  <si>
    <t>5. contratacion de una persona para la oficina Registro</t>
  </si>
  <si>
    <t>6. Contratación de expertos en Café.</t>
  </si>
  <si>
    <t>GTH.12.7</t>
  </si>
  <si>
    <t>Reclasificaciones</t>
  </si>
  <si>
    <t>GTH.12.8</t>
  </si>
  <si>
    <t>CONCURSO PLAZAS</t>
  </si>
  <si>
    <t>GTH.12.2</t>
  </si>
  <si>
    <t>GTH.12.3</t>
  </si>
  <si>
    <t>GTH.12.4</t>
  </si>
  <si>
    <t>GTH.12.5</t>
  </si>
  <si>
    <t>2 contrataciones</t>
  </si>
  <si>
    <t>PLAN DE CAPACITACIONES</t>
  </si>
  <si>
    <t>RECLASIFICACIONES DOCENTES</t>
  </si>
  <si>
    <t>RECLASIFICACIONES DE PERSONAL ADMINISTRATIVO</t>
  </si>
  <si>
    <t>Desarrollo humano promovido</t>
  </si>
  <si>
    <t>Reconocimiento al desarrollo del personal</t>
  </si>
  <si>
    <t>Dictamenes</t>
  </si>
  <si>
    <t>Docentes y administrativos CURNO</t>
  </si>
  <si>
    <t>Recursos Humanos, Dirección CURNO</t>
  </si>
  <si>
    <t>Aseguración de la formación científica, técnica y humanistica</t>
  </si>
  <si>
    <t>Necesidad de personal calificado en las diferentes áreas del conocimiento</t>
  </si>
  <si>
    <t>Concursos, plazas otorgadas</t>
  </si>
  <si>
    <t>Población de la región nor oriental</t>
  </si>
  <si>
    <t>Recursos Humanos, Dirección CURNO, jefes de departamento</t>
  </si>
  <si>
    <t>Fortalecimiento institutcional</t>
  </si>
  <si>
    <t>PROYECTO VINCULACION CURNO SOCIEDAD (INSTITUCIONAL)</t>
  </si>
  <si>
    <t>CONECTIVIDAD</t>
  </si>
  <si>
    <t>APOYO A ESTUDIANTES EN EL MONTAJE DE LA FERIA DEL EMPRENDEDOR</t>
  </si>
  <si>
    <t>GC.6.1.a.3</t>
  </si>
  <si>
    <t>1.  Divulgación PAA</t>
  </si>
  <si>
    <t>2. Dar seguimiento a la gestión para la creación del telecentros de Campamento</t>
  </si>
  <si>
    <t>GC.6.1.c.2</t>
  </si>
  <si>
    <t>GC.6.1.c.3</t>
  </si>
  <si>
    <t>10% de los docentes CURNO impartiendo asignaturas en línea</t>
  </si>
  <si>
    <t>2. Gestión para la apertura de asignatura en línea</t>
  </si>
  <si>
    <t>3. Gestión para diplomados en línea</t>
  </si>
  <si>
    <t>REUNIONES EN JUTICALPA Y CAMPAMENTO</t>
  </si>
  <si>
    <t>movilización docente</t>
  </si>
  <si>
    <t>Ampliación oferta académica (elaboración diagnóstico)</t>
  </si>
  <si>
    <t>eventos culturales</t>
  </si>
  <si>
    <t>I14.a.2</t>
  </si>
  <si>
    <t>I14.c.1</t>
  </si>
  <si>
    <t>1. Talleres sobre metodologías en las áreas de agricultura, medio ambiente y procesamiento de alimentos</t>
  </si>
  <si>
    <t>Elaboración propuesta</t>
  </si>
  <si>
    <t>Gastos de voluntariio Koreano</t>
  </si>
  <si>
    <t>1. Seminario taller sobre conocimiento del modelo educativo para ser realizado en el segundo ciclo academico año 2016</t>
  </si>
  <si>
    <t>2. Taller de seguimiento sobre la implementacion de practicas innovadoras alineadas al modelo educativo DIE.</t>
  </si>
  <si>
    <t>DPU.4.2</t>
  </si>
  <si>
    <t>DPU.4.1</t>
  </si>
  <si>
    <t>Reuniones de socialización en el campo de la investigación</t>
  </si>
  <si>
    <t>Papelería</t>
  </si>
  <si>
    <t>Capacitaciones personal docente y administrativo (diferentes áreas)</t>
  </si>
  <si>
    <t>GC.6.1.c.4</t>
  </si>
  <si>
    <t>1 aula equipada y lista para potenciar el conocimiento de otro idioma (inglés)</t>
  </si>
  <si>
    <t>Población estudiantil CURNO recibiendo diplomados o cursos en una lengua extranjera.</t>
  </si>
  <si>
    <t>Escritorios personales</t>
  </si>
  <si>
    <t>audifonos para PC</t>
  </si>
  <si>
    <t>equipo para sonido</t>
  </si>
  <si>
    <t>Pantalla de proyección</t>
  </si>
  <si>
    <t>Aire acondicionado</t>
  </si>
  <si>
    <t>Software</t>
  </si>
  <si>
    <t>1. Apoyo por parte de la DGT en el mantenimiento e instalación del equipo de computo y del software</t>
  </si>
  <si>
    <t>a. Plataforma tecnológica funcionando adecuadamente con equipo de cómputo con programas y licencias vigentes.</t>
  </si>
  <si>
    <t>adm11.1a1</t>
  </si>
  <si>
    <t>1. Solicitud de la presencia de técnicos de la DGT para que realicen mantenimiento preventivo y correctivo del equipo.</t>
  </si>
  <si>
    <t xml:space="preserve">contar con equipo en buen funcionamiento para atender la demanda de docentes y estudiantes del Centro. </t>
  </si>
  <si>
    <t>sollicitud a la DGT, Oficios dirigidos a la SEAF</t>
  </si>
  <si>
    <t>Docentes y Estudiantes.</t>
  </si>
  <si>
    <t>DGT, Dirección y Administración del CURNO.</t>
  </si>
  <si>
    <t>adm11.1a2</t>
  </si>
  <si>
    <t>2. Solicitar la compra de licencias de software para 50 computadoras.</t>
  </si>
  <si>
    <t>Equipo de computo con sus licencias de software vigentes.</t>
  </si>
  <si>
    <t>Solicitudes de compra al Departamento de Compras de la UNAH.</t>
  </si>
  <si>
    <t>Dirección y Administración del CURNO.</t>
  </si>
  <si>
    <t>adm11.1a3</t>
  </si>
  <si>
    <t>3. contratacion de una persona encargada en la Plataforma Tecnologica</t>
  </si>
  <si>
    <t>Plataforma funcionando en su totalidad</t>
  </si>
  <si>
    <t>oficio a la SEDP.</t>
  </si>
  <si>
    <t>Direccion,Administracion del CURNO</t>
  </si>
  <si>
    <t>1. Instalaciones y predios del CURNO en condiciones presentables y adecuadas en el área del conocimiento e infraestructura, en beneficio de la comunidad estudiantil y empleados.</t>
  </si>
  <si>
    <t>Ofrecer un servicio de calidad a los estudiantes de acorde a la oferta académica. Manteniendo una buena presentacion de infraestructura</t>
  </si>
  <si>
    <t>adm11.1b1</t>
  </si>
  <si>
    <t xml:space="preserve">1. Construcción de cinco  aulas virtuales </t>
  </si>
  <si>
    <t>Brindar al docente y estudiante un área de estudio con mayores oportunidades de desarrollo en el área de investigación</t>
  </si>
  <si>
    <t>Contratos, planos, oficios, solicitud de fondos, facturas, liquidaciones, cotizaciones.</t>
  </si>
  <si>
    <t>Docentes y estudiantes.</t>
  </si>
  <si>
    <t>Dirección y Administración del CURNO, SEAPI, DGT, SEAF.</t>
  </si>
  <si>
    <t>adm11.1b2</t>
  </si>
  <si>
    <t>2. Construcción de la Planta de Carnes.</t>
  </si>
  <si>
    <t>Reforzar el área del conocimiento a los estudiantes de la Carrera de Ingeniería Agroindustrial.</t>
  </si>
  <si>
    <t>Comunidad universitaria y Sociedad en general.</t>
  </si>
  <si>
    <t>adm11.1b3</t>
  </si>
  <si>
    <t>3. Construcción de avenida del edificio principial hacia aulas del edificio anexo</t>
  </si>
  <si>
    <t>Proteger del sol y la lluvia  a la comunidad universitaria en el trayecto hacia las aulas del edificio anexo.</t>
  </si>
  <si>
    <t>Comunidad universitaria.</t>
  </si>
  <si>
    <t>Dirección y Administración del CURNO, SEAF.</t>
  </si>
  <si>
    <t>adm11.1b4</t>
  </si>
  <si>
    <t>4. Reparacion de la fuente.</t>
  </si>
  <si>
    <t>mantener una imagen atractiva del centro, (fuente deteriorada)</t>
  </si>
  <si>
    <t>cotizaciones, fotografias,liquidacion de facturas</t>
  </si>
  <si>
    <t>comunidad Universitaria CURNO</t>
  </si>
  <si>
    <t>Direccion,Administracion,SEAF</t>
  </si>
  <si>
    <t>adm11.1.b5</t>
  </si>
  <si>
    <t xml:space="preserve">Complementar proyecto iniciado de Aquaponic. </t>
  </si>
  <si>
    <t>estudiante, docentes y empleados CURNO</t>
  </si>
  <si>
    <t>adm11.1.b6</t>
  </si>
  <si>
    <t xml:space="preserve">6. Pintura del Centro </t>
  </si>
  <si>
    <t>Mantener la imagen del Centro de manera adecuada</t>
  </si>
  <si>
    <t>adm11.1.b7</t>
  </si>
  <si>
    <t>7. Reparaciones Electricas  en diferentes areas del Centro</t>
  </si>
  <si>
    <t>contar con espacio adecuado para almacenar materiales y equipos.</t>
  </si>
  <si>
    <t>adm11.1b8</t>
  </si>
  <si>
    <t>8. construccion de un almacen</t>
  </si>
  <si>
    <t>no se cuenta con un espacio adecuado para almacen de materiales y equipos</t>
  </si>
  <si>
    <t>2. lograr que los docentes esten equipados con los implementos necesarios para el desarrollo educativo y en un ambiente confortable y adecuado</t>
  </si>
  <si>
    <t>Ofrecer una enseñanza de calidad, contando con todos los implementos necesarios y adecuados.</t>
  </si>
  <si>
    <t>adm11.2.c1</t>
  </si>
  <si>
    <t>1. realizar solicitud de compra de material de Enseñanza( marcadores,borradores,pizarras,proyectores)</t>
  </si>
  <si>
    <t xml:space="preserve">Brindar una mejor educacion contando con los materiales didacticos correspondientes </t>
  </si>
  <si>
    <t>solicitud de compra.</t>
  </si>
  <si>
    <t>todo el estudiantado y docentes</t>
  </si>
  <si>
    <t>administracion, departamento de compras UNAH</t>
  </si>
  <si>
    <t>Promover en los estudiantes un ambiente agradable de estudio y aprendizaje</t>
  </si>
  <si>
    <t>adm11.2.c2</t>
  </si>
  <si>
    <t>2. compra de 8 aires acondicionados  para aulas y sala de docentes</t>
  </si>
  <si>
    <t>brindar al estudiante y a docentes un ambiente agradable y acondicionado, de acuerdo al clima que se da en el departamento</t>
  </si>
  <si>
    <t>Todo el estudiantado y docentes</t>
  </si>
  <si>
    <t>Lograr el equiparmiento de la biblioteca del Centro, con textos modernos</t>
  </si>
  <si>
    <t>adm11.2.c3</t>
  </si>
  <si>
    <t>3. Compra de textos( enfermeria,Administracion,Comercio e ingenieria)</t>
  </si>
  <si>
    <t>en cumplimiento de la ley establecida de inversion en textos de 1% del presupuesto.</t>
  </si>
  <si>
    <t>4. compra de muebles de oficina</t>
  </si>
  <si>
    <t>oficinas funcionando adecuadamente</t>
  </si>
  <si>
    <t>5. Compra de equipo de oficina</t>
  </si>
  <si>
    <t>3. Lograr sufragar todas las demandas por parte de cada dependencia del CURNO.</t>
  </si>
  <si>
    <t>Satisfacer las necesidades de las dependencias encargadas del desarrollo educativo del CURNO.</t>
  </si>
  <si>
    <t>adm11.3.d1</t>
  </si>
  <si>
    <t>1. Atender solicitudes de alimentos y bebidas para las diferentes talleres, capacitaciones y reuniones de trabajo</t>
  </si>
  <si>
    <t xml:space="preserve">Apoyo para el desarrollo educativo </t>
  </si>
  <si>
    <t>solicitud de fondos</t>
  </si>
  <si>
    <t>Direccion, Administracion</t>
  </si>
  <si>
    <t>obtener un mejor resultado en el area de relaciones interpersonales, y valores eticos en los empleados del CURNO</t>
  </si>
  <si>
    <t xml:space="preserve">empleados siendo capacitados para mejorar el desempeño </t>
  </si>
  <si>
    <t>adm11.4.e1</t>
  </si>
  <si>
    <t>1. capacitacion de personal administrativo, servicio y vigilancia</t>
  </si>
  <si>
    <t>una mejor organización para cumplir las normas y reglas  creadas por la alma mater.</t>
  </si>
  <si>
    <t>fotografia,informes, oficios</t>
  </si>
  <si>
    <t>estudiantes y empleados del CURNO</t>
  </si>
  <si>
    <t>direccion,administracion y recursos humanos.</t>
  </si>
  <si>
    <t>utilizacion de los reglamentos para la optimizacion del funcionamiento del curno</t>
  </si>
  <si>
    <t>obtener una buena organización y un buen funcionamiento</t>
  </si>
  <si>
    <t>2. crear un reglamento de puestos y salarios ,funciones de los empleados del CURNO</t>
  </si>
  <si>
    <t>oficios ,informes</t>
  </si>
  <si>
    <t>Construcción de planta procesadoa de carnes</t>
  </si>
  <si>
    <t>Materiales de construcción</t>
  </si>
  <si>
    <t>Combustible</t>
  </si>
  <si>
    <t>adm11.2.c4</t>
  </si>
  <si>
    <t>adm11.2.c5</t>
  </si>
  <si>
    <t>Reparación de la fuente entrada CURNO</t>
  </si>
  <si>
    <t>Compra pintura y pago mano de obra pintura CURNO</t>
  </si>
  <si>
    <t>Reparaciones instalaciones eléctricas</t>
  </si>
  <si>
    <t>Construcción de un área para almacén</t>
  </si>
  <si>
    <t>compra material para la enseñanza</t>
  </si>
  <si>
    <t>Aires acondicionados</t>
  </si>
  <si>
    <t>Adquisición lote de literatura para las diferentes CURNO</t>
  </si>
  <si>
    <t>Mobiliario de oficina</t>
  </si>
  <si>
    <t>Apoyo técnico de la DGT</t>
  </si>
  <si>
    <t>Lote de equipo de oficina</t>
  </si>
  <si>
    <t>Alimentos y bebidas en talleres, capacitaciones u otras actividades que realicen en el CURNO</t>
  </si>
  <si>
    <t>adm11.4.e2</t>
  </si>
  <si>
    <t>Capacitaciones</t>
  </si>
  <si>
    <t>reuniones para consensuar reglamento de puestos y salarios</t>
  </si>
  <si>
    <t>Comunidad CURNO con amplio conocimiento en el uso de las TIC</t>
  </si>
  <si>
    <t>Plan de capacitacion elaborado</t>
  </si>
  <si>
    <t>Promover la capacitacion de los docentes en TIC</t>
  </si>
  <si>
    <t>Plan</t>
  </si>
  <si>
    <t>Docentes comunidad del CURNO</t>
  </si>
  <si>
    <t>Jefes de departaemnto y DEGT</t>
  </si>
  <si>
    <t>Portal Web activo difundiendo informacion del ambito universitario CURNO</t>
  </si>
  <si>
    <t>Creacion pagina Web CURNO</t>
  </si>
  <si>
    <t>Comunidad universidad nororiental informada</t>
  </si>
  <si>
    <t>Portal creado</t>
  </si>
  <si>
    <t>comunidad universitaria CURNO</t>
  </si>
  <si>
    <t>Docentes de informatica</t>
  </si>
  <si>
    <t>Contar con un sistema de unidades de recursos de informacion certificado</t>
  </si>
  <si>
    <t>Sistema bibliotecaria activo y estandarizado</t>
  </si>
  <si>
    <t xml:space="preserve">Comunidad universitraia CURNO adquiriendo conocimientos actualizados </t>
  </si>
  <si>
    <t>Biblioteca virtual habilitada</t>
  </si>
  <si>
    <t>Bibliotecarias, secretaria academica y direccion</t>
  </si>
  <si>
    <t>Fortalecer la docencia presencial a través de las TICs</t>
  </si>
  <si>
    <t>Laboratorio informatico equipado y funcionando</t>
  </si>
  <si>
    <t>1. Gestionar ante la DGT el equipamiento del laboratorio para informatica(Harware-software)</t>
  </si>
  <si>
    <t>Solicitudes via oficio</t>
  </si>
  <si>
    <t>comunidad universitaria nor-oriental</t>
  </si>
  <si>
    <t>Jefes de departamento, administracion y Direccion</t>
  </si>
  <si>
    <t>1. Plan de capacitacion en las TIC para docentes</t>
  </si>
  <si>
    <t>TIC.T.1</t>
  </si>
  <si>
    <t>TIC.P.1</t>
  </si>
  <si>
    <t>TIC.C.1</t>
  </si>
  <si>
    <t xml:space="preserve">1. Gestionar ante la DEGT el asesoramiento para la creacion pagina WEB del CURNO </t>
  </si>
  <si>
    <t>TIC.P.2</t>
  </si>
  <si>
    <t>2. Gestionar ante la DEGT el acceso a la biblioteca virtual Universitaria</t>
  </si>
  <si>
    <t>Reunión para elaborar plan de capacitaciones TIC</t>
  </si>
  <si>
    <t>TIC</t>
  </si>
  <si>
    <t>REUNIONES DE ASESORAMIENTO WEB</t>
  </si>
  <si>
    <t>SOLICITUD PARA  ACCESO A BIBLIOTECA VIRTUAL</t>
  </si>
  <si>
    <t>GESTION PARA EQUIPAMIENTO</t>
  </si>
  <si>
    <t>10 docentes  y 10 administrativos promovidos</t>
  </si>
  <si>
    <t>construcción de aulas virtuales (equipadas)</t>
  </si>
  <si>
    <t>6 plazas aprobadas</t>
  </si>
  <si>
    <t>COMPRA DE INSUMOS MANTENIMIENO PROYECTO AQUAPONIC</t>
  </si>
  <si>
    <t>5. Reparacion y mantenimiento de Pila para la cria de tilapia</t>
  </si>
  <si>
    <t>Reparación y  mantenimiento pila Tilapia</t>
  </si>
  <si>
    <t>5r4d2ewq</t>
  </si>
  <si>
    <t>zauy76t5r4ds2wa</t>
  </si>
  <si>
    <t>Realización congreso Olancho Polo de desarrollo.</t>
  </si>
  <si>
    <t>4. Equipamiento laboratorio de lengua</t>
  </si>
  <si>
    <t>1. Organización, coordinación, y desarrollo del evento</t>
  </si>
  <si>
    <t>Planta de Cárnicos en funcionamiento con las condiciones requeridas</t>
  </si>
  <si>
    <t>Planta de carnes equipada</t>
  </si>
  <si>
    <t>Cotizaciòn y adquisición de equipo</t>
  </si>
  <si>
    <t>Docentes CURNO realizando intercambio académico</t>
  </si>
  <si>
    <t>Al menos 2 docentes del CURNO en actividades de intercambio</t>
  </si>
  <si>
    <t>Gestionar las actividades de movilidad a través de la VRI</t>
  </si>
  <si>
    <t>1. ponencias en el undecimo congreso de inv. Cientifica de la UNAH</t>
  </si>
  <si>
    <t>1.  SEGUIMIENTO DE PROYECTO AQUAPHONICS PARA LA NUTRICION COMUNITARIA, Y REPLICA (EN LA SOCIEDAD…)</t>
  </si>
  <si>
    <t>1. Ejecución y Seguiento del Proyecto de Alfabetización de Adultos</t>
  </si>
  <si>
    <t>2. Talleres de capacitación</t>
  </si>
  <si>
    <t>3 Centros de Educación básica atendidos en la ciudad de Juticalpa.</t>
  </si>
  <si>
    <t xml:space="preserve">3. Cacitación  y seguimiento a los estudiantes y desarrollo de talleres de habilidades lectoras. </t>
  </si>
  <si>
    <t>4. Reuniones de trabajo,  talleres comunitarios, ferias de la salud</t>
  </si>
  <si>
    <t>5. Capacitaciones en BPM a las Plantas Procesadoras de Làcteos de la regiòn</t>
  </si>
  <si>
    <t>Estudiantes de sescundaria orientados en las carreras que ofrece el CURNO</t>
  </si>
  <si>
    <t>Perfiles de carreras distribuidos</t>
  </si>
  <si>
    <t>Organización de la feria vocacional</t>
  </si>
  <si>
    <t>VOAE, Coordinadores de carrera</t>
  </si>
  <si>
    <t>Comunidad estudiantil de educación media</t>
  </si>
  <si>
    <t>Fotografías. Listas de asistencias</t>
  </si>
  <si>
    <t>Promover las carreras que el CURNO ofrece</t>
  </si>
  <si>
    <t>Estudiantes becados incorporados en el proyecto de alfabetización con los empleados del CURNO</t>
  </si>
  <si>
    <t>3. Implementación del plan educatodos</t>
  </si>
  <si>
    <t>Alfabetizar empleados del CURNO</t>
  </si>
  <si>
    <t>Listas de asistencias, diplomas, fotografías</t>
  </si>
  <si>
    <t>Empleados en proceso de alfabetización</t>
  </si>
  <si>
    <t>VOAE CURNO, Estudiantes beccados</t>
  </si>
  <si>
    <t>Adolescentes formadas en educación sexual y reproductiva</t>
  </si>
  <si>
    <t>Facilitadoras capacitadas</t>
  </si>
  <si>
    <t>Talleres de capacitación para mujeres integrantes de FOMUR del municipio de Juticalpa</t>
  </si>
  <si>
    <t>Mejorar las condiciones de salud de las adolescentes.</t>
  </si>
  <si>
    <t>Listas de asistencia, fotografías, diplomas</t>
  </si>
  <si>
    <t>Mujeres organizadas FOMUR</t>
  </si>
  <si>
    <t xml:space="preserve">Lic. Argelia Gallo </t>
  </si>
  <si>
    <t>Fortalecida la convivencia de los estudiantes</t>
  </si>
  <si>
    <t>Programa especial semana del estudiante</t>
  </si>
  <si>
    <t>4. Organización de actividades deportivas, culturales, cientificas, etc.</t>
  </si>
  <si>
    <t>Fortalecer la identidad del estudiante con la universidad</t>
  </si>
  <si>
    <t>Listados de asistencia en diferentes eventos</t>
  </si>
  <si>
    <t>Estudiantes incorporados en proyectos del ámbito, social, artistico, cultural, cientifico, social como parte del proceso proyecto comunitario.</t>
  </si>
  <si>
    <t>Estudiantes participando en los diferentes proyectos</t>
  </si>
  <si>
    <t>5. Formulación e implementación de diferentes proyectos</t>
  </si>
  <si>
    <t>Trabajo comunitario como requisito de graduación</t>
  </si>
  <si>
    <t>Listados de asitencias, informes de proyectos realizados, fotografías</t>
  </si>
  <si>
    <t>Comunidad Universitaria, sociedad olanchana</t>
  </si>
  <si>
    <r>
      <t xml:space="preserve">3. Desarrollo de </t>
    </r>
    <r>
      <rPr>
        <b/>
        <sz val="12"/>
        <color indexed="8"/>
        <rFont val="Calibri"/>
        <family val="2"/>
      </rPr>
      <t>4</t>
    </r>
    <r>
      <rPr>
        <sz val="12"/>
        <color indexed="8"/>
        <rFont val="Calibri"/>
        <family val="2"/>
      </rPr>
      <t xml:space="preserve"> anteproyectos de investigación para ponencias basadas en las lineas de investigacion prioritarias.</t>
    </r>
  </si>
  <si>
    <t>3. Capacitación virtual(online)</t>
  </si>
  <si>
    <t>5 Docentes formados en el área de la investigación</t>
  </si>
  <si>
    <t>Fortalecimiento del área de investigaciones</t>
  </si>
  <si>
    <t>DICyP</t>
  </si>
  <si>
    <t>Docentes conformando grupos de investigación</t>
  </si>
  <si>
    <t>Grupos de investigación activos</t>
  </si>
  <si>
    <t>4. Organización de los grupos, priorización de problemas e investigación</t>
  </si>
  <si>
    <t>Fortalecimiento del área de investigaciones y políticas de la UNAH</t>
  </si>
  <si>
    <t>Listados assitencia, grupos registrados en la DICyP</t>
  </si>
  <si>
    <t xml:space="preserve">   </t>
  </si>
  <si>
    <t>Las unidades académicas del Centro participan en redes académicas a través de los Telecentros, la movilidad y el uso de las TICS por campo del conocimiento para la generación y promoción de la gestión del conocimiento.</t>
  </si>
  <si>
    <t>* 100% de las unidades académicas participan en redes académicas internas, nacionales e internacionales para la gestión del conocimiento.</t>
  </si>
  <si>
    <t>3. Establecer convenios con otras universidades para propiciar la movilidad docente.</t>
  </si>
  <si>
    <t>Región nororiental</t>
  </si>
  <si>
    <t>100% de la comunidad universitaria acceso a la difusión científica y cultural.</t>
  </si>
  <si>
    <t>Realizar una semana científica en el Centro para difundir el conocimiento.</t>
  </si>
  <si>
    <t>Institucionalizar la difusión científica</t>
  </si>
  <si>
    <t>Listas de participación</t>
  </si>
  <si>
    <t>Población de la región nor oriental con cobertura a los servicios académicos del CURNO</t>
  </si>
  <si>
    <t>Por lo menos 1 diplomado en línea en áreas específica del conocimiento</t>
  </si>
  <si>
    <t>Las carreras del CURNO integrándose a la realización del evento</t>
  </si>
  <si>
    <r>
      <t xml:space="preserve"> </t>
    </r>
    <r>
      <rPr>
        <sz val="12"/>
        <color theme="1"/>
        <rFont val="Arial"/>
        <family val="2"/>
      </rPr>
      <t>Al término de  5 años, por lo menos el 90%  de los beneficiariosconcluyan el sexto nivel de educación primaria.</t>
    </r>
  </si>
  <si>
    <t>% de aprobación del plan Educatodos.</t>
  </si>
  <si>
    <t>Ejecutado en un 100% el plan de capacitación docente</t>
  </si>
  <si>
    <t>Plan de capacitación con la DIE</t>
  </si>
  <si>
    <t xml:space="preserve">Porcentaje de docentes capacitados </t>
  </si>
  <si>
    <t>1 diagnóstico presentado</t>
  </si>
  <si>
    <t>2 diagnóstico presentado</t>
  </si>
  <si>
    <t xml:space="preserve">Acceso a nueva oferta académica en los Centros Regionales con posgrados académicos y profesionalizantes integrados </t>
  </si>
  <si>
    <t xml:space="preserve">Incrementada las movilidades académicas </t>
  </si>
  <si>
    <t>Propuesta de movilidad presentada</t>
  </si>
</sst>
</file>

<file path=xl/styles.xml><?xml version="1.0" encoding="utf-8"?>
<styleSheet xmlns="http://schemas.openxmlformats.org/spreadsheetml/2006/main">
  <numFmts count="15">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0_-;\-* #,##0_-;_-* &quot;-&quot;_-;_-@_-"/>
    <numFmt numFmtId="175" formatCode="_ * #,##0.0_ ;_ * \-#,##0.0_ ;_ * &quot;-&quot;??_ ;_ @_ "/>
  </numFmts>
  <fonts count="83">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color rgb="FF000000"/>
      <name val="Arial Narrow"/>
      <family val="2"/>
    </font>
    <font>
      <sz val="10"/>
      <name val="Calibri"/>
      <family val="2"/>
    </font>
    <font>
      <sz val="7"/>
      <name val="Calibri"/>
      <family val="2"/>
    </font>
    <font>
      <sz val="10"/>
      <color rgb="FF000000"/>
      <name val="Arial Narrow"/>
      <family val="2"/>
    </font>
    <font>
      <b/>
      <sz val="12"/>
      <color indexed="8"/>
      <name val="Calibri"/>
      <family val="2"/>
    </font>
    <font>
      <sz val="10"/>
      <color indexed="8"/>
      <name val="Calibri"/>
      <family val="2"/>
    </font>
    <font>
      <sz val="12"/>
      <color indexed="8"/>
      <name val="Arial Narrow"/>
      <family val="2"/>
    </font>
    <font>
      <sz val="12"/>
      <color rgb="FF00B050"/>
      <name val="Arial Narrow"/>
      <family val="2"/>
    </font>
    <font>
      <sz val="12"/>
      <color theme="1"/>
      <name val="Arial Narrow"/>
      <family val="2"/>
    </font>
    <font>
      <sz val="10"/>
      <color theme="1"/>
      <name val="Calibri"/>
      <family val="2"/>
      <scheme val="minor"/>
    </font>
    <font>
      <sz val="8"/>
      <color theme="1"/>
      <name val="Calibri"/>
      <family val="2"/>
      <scheme val="minor"/>
    </font>
    <font>
      <sz val="12"/>
      <color rgb="FFFF0000"/>
      <name val="Calibri"/>
      <family val="2"/>
      <scheme val="minor"/>
    </font>
    <font>
      <sz val="12"/>
      <color rgb="FFFF0000"/>
      <name val="Arial"/>
      <family val="2"/>
    </font>
    <font>
      <sz val="12"/>
      <color indexed="8"/>
      <name val="Arial"/>
      <family val="2"/>
    </font>
    <font>
      <sz val="12"/>
      <color rgb="FFE36C0A"/>
      <name val="Arial"/>
      <family val="2"/>
    </font>
    <font>
      <sz val="12"/>
      <color theme="1"/>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1">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5" fillId="0" borderId="0" applyFont="0" applyFill="0" applyBorder="0" applyAlignment="0" applyProtection="0"/>
    <xf numFmtId="165"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xf numFmtId="43" fontId="15" fillId="0" borderId="0" applyFont="0" applyFill="0" applyBorder="0" applyAlignment="0" applyProtection="0"/>
  </cellStyleXfs>
  <cellXfs count="78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6" fillId="0" borderId="0" xfId="0" applyFont="1" applyAlignment="1">
      <alignment horizontal="center" vertical="center"/>
    </xf>
    <xf numFmtId="0" fontId="36" fillId="0" borderId="0" xfId="0" applyFont="1" applyAlignment="1">
      <alignment vertical="center"/>
    </xf>
    <xf numFmtId="172" fontId="36" fillId="0" borderId="0" xfId="18" applyNumberFormat="1" applyFont="1" applyAlignment="1">
      <alignment vertical="center"/>
    </xf>
    <xf numFmtId="0" fontId="37" fillId="0" borderId="0" xfId="0" applyFont="1" applyAlignment="1">
      <alignment vertical="center"/>
    </xf>
    <xf numFmtId="172" fontId="38" fillId="0" borderId="0" xfId="18" applyNumberFormat="1" applyFont="1" applyAlignment="1">
      <alignment vertical="center"/>
    </xf>
    <xf numFmtId="0" fontId="0" fillId="0" borderId="0" xfId="0" applyAlignment="1">
      <alignment vertical="center"/>
    </xf>
    <xf numFmtId="0" fontId="39"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6" fillId="0" borderId="0" xfId="18" applyNumberFormat="1" applyFont="1" applyAlignment="1">
      <alignment horizontal="center" vertical="center"/>
    </xf>
    <xf numFmtId="172" fontId="38"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3"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4" fillId="11" borderId="26" xfId="0" applyFont="1" applyFill="1" applyBorder="1" applyAlignment="1">
      <alignment horizontal="center" vertical="center"/>
    </xf>
    <xf numFmtId="0" fontId="44" fillId="11" borderId="26" xfId="0" applyFont="1" applyFill="1" applyBorder="1" applyAlignment="1">
      <alignment vertical="center"/>
    </xf>
    <xf numFmtId="172" fontId="44" fillId="11" borderId="26" xfId="18" applyNumberFormat="1" applyFont="1" applyFill="1" applyBorder="1" applyAlignment="1">
      <alignment horizontal="center" vertical="center"/>
    </xf>
    <xf numFmtId="0" fontId="43"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5" fillId="3" borderId="26" xfId="0" applyFont="1" applyFill="1" applyBorder="1" applyAlignment="1">
      <alignment horizontal="center" vertical="center"/>
    </xf>
    <xf numFmtId="0" fontId="42" fillId="3" borderId="26" xfId="0" applyFont="1" applyFill="1" applyBorder="1" applyAlignment="1">
      <alignment horizontal="left" vertical="center"/>
    </xf>
    <xf numFmtId="172" fontId="42" fillId="3" borderId="26" xfId="18" applyNumberFormat="1" applyFont="1" applyFill="1" applyBorder="1" applyAlignment="1">
      <alignment horizontal="center" vertical="center"/>
    </xf>
    <xf numFmtId="0" fontId="44" fillId="13" borderId="41" xfId="0" applyFont="1" applyFill="1" applyBorder="1" applyAlignment="1">
      <alignment horizontal="center" vertical="center"/>
    </xf>
    <xf numFmtId="43" fontId="44" fillId="13" borderId="39" xfId="18" applyFont="1" applyFill="1" applyBorder="1" applyAlignment="1">
      <alignment horizontal="center" vertical="center"/>
    </xf>
    <xf numFmtId="0" fontId="39"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6"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1" fillId="0" borderId="0" xfId="18" applyNumberFormat="1" applyFont="1" applyAlignment="1">
      <alignment vertical="center"/>
    </xf>
    <xf numFmtId="0" fontId="47" fillId="11" borderId="0" xfId="0" applyFont="1" applyFill="1" applyAlignment="1">
      <alignment horizontal="left" vertical="center"/>
    </xf>
    <xf numFmtId="0" fontId="28" fillId="2" borderId="26" xfId="16" applyFont="1" applyFill="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8" fillId="0" borderId="0" xfId="0" applyNumberFormat="1" applyFont="1" applyFill="1" applyAlignment="1">
      <alignment horizontal="left" vertical="center"/>
    </xf>
    <xf numFmtId="43" fontId="44"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3"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3" fillId="11" borderId="0" xfId="0" applyFont="1" applyFill="1" applyAlignment="1">
      <alignment vertical="center"/>
    </xf>
    <xf numFmtId="0" fontId="49"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49"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0" fillId="0" borderId="0" xfId="0" applyFont="1" applyAlignment="1">
      <alignment horizontal="center" vertical="center"/>
    </xf>
    <xf numFmtId="43" fontId="50" fillId="0" borderId="0" xfId="18" applyFont="1" applyAlignment="1">
      <alignment vertical="center"/>
    </xf>
    <xf numFmtId="172" fontId="50" fillId="0" borderId="0" xfId="18" applyNumberFormat="1" applyFont="1" applyAlignment="1">
      <alignment vertical="center"/>
    </xf>
    <xf numFmtId="172" fontId="50"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7"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6"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1" fillId="0" borderId="0" xfId="0" applyFont="1"/>
    <xf numFmtId="0" fontId="16" fillId="0" borderId="0" xfId="0" applyFont="1"/>
    <xf numFmtId="0" fontId="52" fillId="0" borderId="0" xfId="19" applyFont="1" applyAlignment="1">
      <alignment vertical="top"/>
    </xf>
    <xf numFmtId="0" fontId="52" fillId="0" borderId="0" xfId="0" applyFont="1"/>
    <xf numFmtId="0" fontId="52" fillId="0" borderId="0" xfId="19" applyFont="1"/>
    <xf numFmtId="0" fontId="21" fillId="0" borderId="0" xfId="19" applyFont="1" applyAlignment="1">
      <alignment vertical="top"/>
    </xf>
    <xf numFmtId="0" fontId="53" fillId="0" borderId="0" xfId="19" applyFont="1" applyAlignment="1">
      <alignment wrapText="1"/>
    </xf>
    <xf numFmtId="0" fontId="17" fillId="14" borderId="15" xfId="0" applyFont="1" applyFill="1" applyBorder="1" applyAlignment="1">
      <alignment horizontal="center" vertical="center"/>
    </xf>
    <xf numFmtId="0" fontId="44" fillId="13" borderId="40" xfId="0" applyFont="1" applyFill="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3"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4" fillId="13" borderId="7" xfId="18" applyFont="1" applyFill="1" applyBorder="1" applyAlignment="1">
      <alignment horizontal="center" vertical="center" wrapText="1"/>
    </xf>
    <xf numFmtId="0" fontId="49" fillId="13" borderId="3" xfId="0" applyFont="1" applyFill="1" applyBorder="1" applyAlignment="1">
      <alignment horizontal="center" vertical="center" wrapText="1"/>
    </xf>
    <xf numFmtId="0" fontId="56" fillId="0" borderId="0" xfId="0" applyFont="1" applyFill="1" applyBorder="1" applyAlignment="1">
      <alignment vertical="center"/>
    </xf>
    <xf numFmtId="44" fontId="56" fillId="0" borderId="0" xfId="0" applyNumberFormat="1" applyFont="1" applyFill="1" applyBorder="1" applyAlignment="1">
      <alignment vertical="center"/>
    </xf>
    <xf numFmtId="3" fontId="28" fillId="0" borderId="26" xfId="19" applyNumberFormat="1" applyFont="1" applyBorder="1" applyAlignment="1">
      <alignment horizontal="center" vertical="center" wrapText="1"/>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0" fillId="0" borderId="0" xfId="0"/>
    <xf numFmtId="0" fontId="47"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2"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0" fontId="16" fillId="2" borderId="0" xfId="10" applyNumberFormat="1" applyFont="1" applyFill="1" applyAlignment="1">
      <alignment horizontal="center" vertical="center"/>
    </xf>
    <xf numFmtId="0" fontId="52"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6" fillId="17" borderId="6" xfId="0" applyFont="1" applyFill="1" applyBorder="1" applyAlignment="1">
      <alignment vertical="center"/>
    </xf>
    <xf numFmtId="44" fontId="56" fillId="17" borderId="3" xfId="0" applyNumberFormat="1" applyFont="1" applyFill="1" applyBorder="1" applyAlignment="1">
      <alignment vertical="center"/>
    </xf>
    <xf numFmtId="172" fontId="37"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4" fillId="0" borderId="53" xfId="0" applyFont="1" applyBorder="1" applyAlignment="1">
      <alignment horizontal="left" vertical="center"/>
    </xf>
    <xf numFmtId="44" fontId="0" fillId="0" borderId="54" xfId="0" applyNumberFormat="1" applyFill="1" applyBorder="1" applyAlignment="1">
      <alignment vertical="center"/>
    </xf>
    <xf numFmtId="0" fontId="66"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58"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0" fillId="3" borderId="0" xfId="10" applyNumberFormat="1" applyFont="1" applyFill="1" applyAlignment="1">
      <alignment vertical="center"/>
    </xf>
    <xf numFmtId="43" fontId="0" fillId="3" borderId="0" xfId="0" applyNumberFormat="1" applyFill="1" applyAlignment="1">
      <alignment vertical="center"/>
    </xf>
    <xf numFmtId="43" fontId="40"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3" fillId="11" borderId="26" xfId="0" applyFont="1" applyFill="1" applyBorder="1" applyAlignment="1">
      <alignment horizontal="center" vertical="center"/>
    </xf>
    <xf numFmtId="0" fontId="0" fillId="0" borderId="26" xfId="0" applyBorder="1" applyAlignment="1">
      <alignment horizontal="center" vertical="center"/>
    </xf>
    <xf numFmtId="0" fontId="44" fillId="11" borderId="26" xfId="0" applyFont="1" applyFill="1" applyBorder="1" applyAlignment="1">
      <alignment horizontal="center" vertical="center"/>
    </xf>
    <xf numFmtId="0" fontId="43" fillId="11" borderId="27" xfId="0" applyFont="1" applyFill="1" applyBorder="1" applyAlignment="1">
      <alignment horizontal="center" vertical="center"/>
    </xf>
    <xf numFmtId="0" fontId="45"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2" fontId="27" fillId="0" borderId="26" xfId="0" applyNumberFormat="1" applyFont="1" applyBorder="1" applyAlignment="1">
      <alignment horizontal="center" vertical="center" wrapText="1"/>
    </xf>
    <xf numFmtId="0" fontId="24" fillId="0" borderId="26" xfId="19" applyFont="1" applyBorder="1" applyAlignment="1">
      <alignment horizontal="center" vertical="center" wrapText="1"/>
    </xf>
    <xf numFmtId="0" fontId="27" fillId="0" borderId="30" xfId="0" applyFont="1" applyBorder="1" applyAlignment="1">
      <alignment horizontal="center" vertical="center" wrapText="1"/>
    </xf>
    <xf numFmtId="0" fontId="59" fillId="0" borderId="26" xfId="19" applyFont="1" applyBorder="1" applyAlignment="1">
      <alignment horizontal="center" vertical="center" wrapText="1"/>
    </xf>
    <xf numFmtId="0" fontId="67" fillId="0" borderId="30" xfId="0" applyFont="1" applyBorder="1" applyAlignment="1">
      <alignment horizontal="center" vertical="center" wrapText="1"/>
    </xf>
    <xf numFmtId="0" fontId="67" fillId="0" borderId="30" xfId="0" applyFont="1" applyBorder="1" applyAlignment="1">
      <alignment horizontal="left" vertical="top" wrapText="1"/>
    </xf>
    <xf numFmtId="0" fontId="28" fillId="0" borderId="30" xfId="19" applyFont="1" applyBorder="1" applyAlignment="1">
      <alignment horizontal="center" vertical="center" wrapText="1"/>
    </xf>
    <xf numFmtId="0" fontId="28" fillId="0" borderId="30" xfId="19" applyFont="1" applyBorder="1" applyAlignment="1">
      <alignment horizontal="center" vertical="center"/>
    </xf>
    <xf numFmtId="0" fontId="28" fillId="0" borderId="26" xfId="19" applyFont="1" applyBorder="1" applyAlignment="1">
      <alignment horizontal="center" vertical="center"/>
    </xf>
    <xf numFmtId="0" fontId="28" fillId="0" borderId="26" xfId="19" applyFont="1" applyBorder="1" applyAlignment="1">
      <alignment horizontal="center" vertical="top" wrapText="1"/>
    </xf>
    <xf numFmtId="0" fontId="28" fillId="0" borderId="26" xfId="19" applyNumberFormat="1" applyFont="1" applyBorder="1" applyAlignment="1">
      <alignment horizontal="center" vertical="center" wrapText="1"/>
    </xf>
    <xf numFmtId="0" fontId="30" fillId="0" borderId="26" xfId="19" applyFont="1" applyBorder="1" applyAlignment="1">
      <alignment vertical="top" wrapText="1"/>
    </xf>
    <xf numFmtId="0" fontId="68" fillId="0" borderId="26" xfId="19" applyFont="1" applyBorder="1" applyAlignment="1">
      <alignment vertical="center" wrapText="1"/>
    </xf>
    <xf numFmtId="0" fontId="28" fillId="0" borderId="26" xfId="19" applyFont="1" applyBorder="1" applyAlignment="1">
      <alignment vertical="center" wrapText="1"/>
    </xf>
    <xf numFmtId="0" fontId="69" fillId="0" borderId="26" xfId="19" applyFont="1" applyBorder="1" applyAlignment="1">
      <alignment vertical="center" wrapText="1"/>
    </xf>
    <xf numFmtId="0" fontId="28" fillId="0" borderId="28" xfId="19" applyFont="1" applyBorder="1" applyAlignment="1">
      <alignment vertical="top" wrapText="1"/>
    </xf>
    <xf numFmtId="0" fontId="68" fillId="0" borderId="28" xfId="19" applyFont="1" applyBorder="1" applyAlignment="1">
      <alignment vertical="center" wrapText="1"/>
    </xf>
    <xf numFmtId="0" fontId="28" fillId="0" borderId="28" xfId="19" applyFont="1" applyBorder="1" applyAlignment="1">
      <alignment vertical="center" wrapText="1"/>
    </xf>
    <xf numFmtId="0" fontId="70" fillId="0" borderId="30" xfId="0" applyFont="1" applyBorder="1" applyAlignment="1">
      <alignment horizontal="center" vertical="center" wrapText="1"/>
    </xf>
    <xf numFmtId="0" fontId="70" fillId="0" borderId="26" xfId="0" applyFont="1" applyBorder="1" applyAlignment="1">
      <alignment horizontal="center" vertical="center" wrapText="1"/>
    </xf>
    <xf numFmtId="0" fontId="33" fillId="0" borderId="30" xfId="19" applyFont="1" applyBorder="1" applyAlignment="1">
      <alignment horizontal="center" vertical="center" wrapText="1"/>
    </xf>
    <xf numFmtId="0" fontId="68" fillId="0" borderId="26" xfId="19" applyFont="1" applyBorder="1" applyAlignment="1">
      <alignment horizontal="center" vertical="center" wrapText="1"/>
    </xf>
    <xf numFmtId="0" fontId="72" fillId="0" borderId="26" xfId="19" applyFont="1" applyBorder="1" applyAlignment="1">
      <alignment horizontal="center" vertical="center" wrapText="1"/>
    </xf>
    <xf numFmtId="0" fontId="33" fillId="0" borderId="30" xfId="19" applyFont="1" applyFill="1" applyBorder="1" applyAlignment="1">
      <alignment horizontal="center" vertical="center" wrapText="1"/>
    </xf>
    <xf numFmtId="9" fontId="28" fillId="0" borderId="30" xfId="19" applyNumberFormat="1" applyFont="1" applyBorder="1" applyAlignment="1">
      <alignment horizontal="center" vertical="center" wrapText="1"/>
    </xf>
    <xf numFmtId="43" fontId="28" fillId="0" borderId="30" xfId="18" applyFont="1" applyBorder="1" applyAlignment="1">
      <alignment horizontal="center" vertical="center" wrapText="1"/>
    </xf>
    <xf numFmtId="0" fontId="28" fillId="0" borderId="30" xfId="19" applyNumberFormat="1" applyFont="1" applyBorder="1" applyAlignment="1">
      <alignment horizontal="center" vertical="center" wrapText="1"/>
    </xf>
    <xf numFmtId="0" fontId="8" fillId="0" borderId="26" xfId="19" applyBorder="1" applyAlignment="1">
      <alignment vertical="top"/>
    </xf>
    <xf numFmtId="9" fontId="8" fillId="0" borderId="26" xfId="19" applyNumberFormat="1" applyFont="1" applyBorder="1" applyAlignment="1">
      <alignment horizontal="center" vertical="center"/>
    </xf>
    <xf numFmtId="0" fontId="8" fillId="0" borderId="26" xfId="19" applyFont="1" applyBorder="1" applyAlignment="1">
      <alignment horizontal="center" vertical="center"/>
    </xf>
    <xf numFmtId="0" fontId="28" fillId="0" borderId="26" xfId="19" applyNumberFormat="1" applyFont="1" applyFill="1" applyBorder="1" applyAlignment="1">
      <alignment horizontal="center" vertical="center" wrapText="1"/>
    </xf>
    <xf numFmtId="43" fontId="16" fillId="2" borderId="26" xfId="18" applyFont="1" applyFill="1" applyBorder="1" applyAlignment="1">
      <alignment horizontal="center" vertical="center" wrapText="1"/>
    </xf>
    <xf numFmtId="0" fontId="28" fillId="0" borderId="30" xfId="19" applyFont="1" applyBorder="1" applyAlignment="1">
      <alignment horizontal="center" vertical="center" wrapText="1"/>
    </xf>
    <xf numFmtId="0" fontId="28" fillId="2" borderId="26" xfId="19" applyFont="1" applyFill="1" applyBorder="1" applyAlignment="1">
      <alignment vertical="center" wrapText="1"/>
    </xf>
    <xf numFmtId="0" fontId="27" fillId="0" borderId="30" xfId="0" applyFont="1" applyBorder="1" applyAlignment="1">
      <alignment horizontal="center" vertical="center"/>
    </xf>
    <xf numFmtId="0" fontId="32" fillId="0" borderId="30" xfId="19" applyFont="1" applyBorder="1" applyAlignment="1">
      <alignment horizontal="center" vertical="center" wrapText="1"/>
    </xf>
    <xf numFmtId="43" fontId="27" fillId="0" borderId="30" xfId="20" applyFont="1" applyBorder="1" applyAlignment="1">
      <alignment horizontal="center" vertical="center" wrapText="1"/>
    </xf>
    <xf numFmtId="0" fontId="28" fillId="0" borderId="30" xfId="19" applyFont="1" applyFill="1" applyBorder="1" applyAlignment="1">
      <alignment horizontal="center" vertical="center" wrapText="1"/>
    </xf>
    <xf numFmtId="9" fontId="28" fillId="0" borderId="26" xfId="19" applyNumberFormat="1" applyFont="1" applyFill="1" applyBorder="1" applyAlignment="1">
      <alignment horizontal="center" vertical="center" wrapText="1"/>
    </xf>
    <xf numFmtId="9" fontId="28" fillId="0" borderId="30" xfId="19" applyNumberFormat="1" applyFont="1" applyFill="1" applyBorder="1" applyAlignment="1">
      <alignment horizontal="center" vertical="center" wrapText="1"/>
    </xf>
    <xf numFmtId="43" fontId="28" fillId="0" borderId="30" xfId="18" applyFont="1" applyFill="1" applyBorder="1" applyAlignment="1">
      <alignment horizontal="center" vertical="center" wrapText="1"/>
    </xf>
    <xf numFmtId="0" fontId="73" fillId="0" borderId="26" xfId="19" applyFont="1" applyFill="1" applyBorder="1" applyAlignment="1">
      <alignment horizontal="justify" vertical="top" wrapText="1"/>
    </xf>
    <xf numFmtId="0" fontId="24" fillId="0" borderId="26" xfId="19" applyFont="1" applyFill="1" applyBorder="1" applyAlignment="1">
      <alignment horizontal="center" vertical="top" wrapText="1"/>
    </xf>
    <xf numFmtId="174" fontId="16" fillId="0" borderId="3" xfId="10" applyNumberFormat="1" applyFont="1" applyFill="1" applyBorder="1" applyAlignment="1">
      <alignment horizontal="center" vertical="center"/>
    </xf>
    <xf numFmtId="0" fontId="75" fillId="0" borderId="26" xfId="0" applyFont="1" applyBorder="1" applyAlignment="1">
      <alignment horizontal="justify" vertical="top"/>
    </xf>
    <xf numFmtId="0" fontId="75" fillId="0" borderId="26" xfId="0" applyFont="1" applyFill="1" applyBorder="1" applyAlignment="1">
      <alignment horizontal="justify" vertical="top" wrapText="1"/>
    </xf>
    <xf numFmtId="0" fontId="27" fillId="0" borderId="26" xfId="0" applyNumberFormat="1" applyFont="1" applyBorder="1" applyAlignment="1">
      <alignment horizontal="center" vertical="center" wrapText="1"/>
    </xf>
    <xf numFmtId="0" fontId="76" fillId="0" borderId="30" xfId="0" applyFont="1" applyBorder="1" applyAlignment="1">
      <alignment horizontal="center" vertical="center" wrapText="1"/>
    </xf>
    <xf numFmtId="49" fontId="27" fillId="0" borderId="30" xfId="0" applyNumberFormat="1" applyFont="1" applyBorder="1" applyAlignment="1">
      <alignment horizontal="left" vertical="center" wrapText="1"/>
    </xf>
    <xf numFmtId="0" fontId="32" fillId="0" borderId="30" xfId="0" applyFont="1" applyBorder="1" applyAlignment="1">
      <alignment horizontal="center" vertical="top" wrapText="1"/>
    </xf>
    <xf numFmtId="0" fontId="32" fillId="0" borderId="26" xfId="0" applyFont="1" applyBorder="1" applyAlignment="1">
      <alignment vertical="top" wrapText="1"/>
    </xf>
    <xf numFmtId="9" fontId="76" fillId="0" borderId="26" xfId="0" applyNumberFormat="1" applyFont="1" applyFill="1" applyBorder="1" applyAlignment="1">
      <alignment vertical="center" wrapText="1"/>
    </xf>
    <xf numFmtId="0" fontId="17" fillId="5" borderId="12" xfId="0" applyFont="1" applyFill="1" applyBorder="1" applyAlignment="1">
      <alignment vertical="center" wrapText="1"/>
    </xf>
    <xf numFmtId="43" fontId="34" fillId="0" borderId="30" xfId="19" applyNumberFormat="1" applyFont="1" applyBorder="1" applyAlignment="1">
      <alignment horizontal="center" vertical="center" wrapText="1"/>
    </xf>
    <xf numFmtId="43" fontId="34" fillId="0" borderId="30" xfId="18" applyNumberFormat="1" applyFont="1" applyBorder="1" applyAlignment="1">
      <alignment horizontal="center" vertical="center" wrapText="1"/>
    </xf>
    <xf numFmtId="0" fontId="34" fillId="0" borderId="30" xfId="19" applyFont="1" applyBorder="1" applyAlignment="1">
      <alignment horizontal="center" vertical="center" wrapText="1"/>
    </xf>
    <xf numFmtId="0" fontId="21" fillId="0" borderId="26" xfId="19" applyFont="1" applyBorder="1" applyAlignment="1">
      <alignment horizontal="center" vertical="center" wrapText="1"/>
    </xf>
    <xf numFmtId="0" fontId="21" fillId="0" borderId="26" xfId="19" applyFont="1" applyBorder="1" applyAlignment="1">
      <alignment vertical="top" wrapText="1"/>
    </xf>
    <xf numFmtId="0" fontId="28" fillId="0" borderId="26" xfId="17" applyNumberFormat="1" applyFont="1" applyBorder="1" applyAlignment="1">
      <alignment horizontal="center" vertical="center" wrapText="1"/>
    </xf>
    <xf numFmtId="9" fontId="28" fillId="2" borderId="26" xfId="19" applyNumberFormat="1" applyFont="1" applyFill="1" applyBorder="1" applyAlignment="1">
      <alignment horizontal="center" vertical="center" wrapText="1"/>
    </xf>
    <xf numFmtId="0" fontId="0" fillId="0" borderId="26" xfId="0" applyBorder="1"/>
    <xf numFmtId="43" fontId="0" fillId="0" borderId="26" xfId="18" applyFont="1" applyBorder="1"/>
    <xf numFmtId="43" fontId="0" fillId="0" borderId="26" xfId="0" applyNumberFormat="1" applyBorder="1"/>
    <xf numFmtId="43" fontId="0" fillId="0" borderId="26" xfId="18" applyNumberFormat="1" applyFont="1" applyBorder="1"/>
    <xf numFmtId="0" fontId="68" fillId="2" borderId="26" xfId="19" applyFont="1" applyFill="1" applyBorder="1" applyAlignment="1">
      <alignment vertical="center" wrapText="1"/>
    </xf>
    <xf numFmtId="0" fontId="0" fillId="0" borderId="26" xfId="0" applyBorder="1" applyAlignment="1">
      <alignment horizontal="center" wrapText="1"/>
    </xf>
    <xf numFmtId="0" fontId="0" fillId="0" borderId="26" xfId="0" applyBorder="1" applyAlignment="1">
      <alignment wrapText="1"/>
    </xf>
    <xf numFmtId="0" fontId="28" fillId="0" borderId="26" xfId="19" applyFont="1" applyFill="1" applyBorder="1" applyAlignment="1">
      <alignment vertical="top" wrapText="1"/>
    </xf>
    <xf numFmtId="0" fontId="68" fillId="0" borderId="26" xfId="19" applyFont="1" applyFill="1" applyBorder="1" applyAlignment="1">
      <alignment horizontal="center" vertical="center" wrapText="1"/>
    </xf>
    <xf numFmtId="0" fontId="0" fillId="0" borderId="26" xfId="0" applyBorder="1" applyAlignment="1">
      <alignment vertical="top" wrapText="1"/>
    </xf>
    <xf numFmtId="9" fontId="27" fillId="0" borderId="26" xfId="18" applyNumberFormat="1" applyFont="1" applyBorder="1" applyAlignment="1">
      <alignment horizontal="center" vertical="center"/>
    </xf>
    <xf numFmtId="0" fontId="27" fillId="0" borderId="26" xfId="0" applyNumberFormat="1" applyFont="1" applyBorder="1" applyAlignment="1">
      <alignment horizontal="center" vertical="center"/>
    </xf>
    <xf numFmtId="9" fontId="28" fillId="0" borderId="26" xfId="16" applyNumberFormat="1" applyFont="1" applyFill="1" applyBorder="1" applyAlignment="1">
      <alignment horizontal="center" vertical="center" wrapText="1"/>
    </xf>
    <xf numFmtId="0" fontId="27" fillId="0" borderId="26" xfId="17" applyNumberFormat="1" applyFont="1" applyBorder="1" applyAlignment="1">
      <alignment horizontal="center" vertical="center" wrapText="1"/>
    </xf>
    <xf numFmtId="2" fontId="27" fillId="0" borderId="26" xfId="18" applyNumberFormat="1" applyFont="1" applyBorder="1" applyAlignment="1">
      <alignment horizontal="center" vertical="center" wrapText="1"/>
    </xf>
    <xf numFmtId="9" fontId="28" fillId="0" borderId="26" xfId="17" applyFont="1" applyFill="1" applyBorder="1" applyAlignment="1">
      <alignment horizontal="center" vertical="center" wrapText="1"/>
    </xf>
    <xf numFmtId="0" fontId="76" fillId="0" borderId="26" xfId="0" applyFont="1" applyBorder="1" applyAlignment="1">
      <alignment horizontal="center" vertical="center" wrapText="1"/>
    </xf>
    <xf numFmtId="0" fontId="77" fillId="0" borderId="26" xfId="0" applyFont="1" applyBorder="1" applyAlignment="1">
      <alignment horizontal="center" vertical="center" wrapText="1"/>
    </xf>
    <xf numFmtId="0" fontId="28" fillId="0" borderId="26" xfId="18" applyNumberFormat="1" applyFont="1" applyFill="1" applyBorder="1" applyAlignment="1">
      <alignment horizontal="center" vertical="center" wrapText="1"/>
    </xf>
    <xf numFmtId="9" fontId="34" fillId="0" borderId="30" xfId="17" applyFont="1" applyBorder="1" applyAlignment="1">
      <alignment horizontal="center" vertical="center" wrapText="1"/>
    </xf>
    <xf numFmtId="39" fontId="28" fillId="0" borderId="26" xfId="18" applyNumberFormat="1" applyFont="1" applyFill="1" applyBorder="1" applyAlignment="1">
      <alignment horizontal="center" vertical="center" wrapText="1"/>
    </xf>
    <xf numFmtId="9" fontId="27" fillId="0" borderId="26" xfId="17" applyFont="1" applyFill="1" applyBorder="1" applyAlignment="1">
      <alignment horizontal="center" vertical="center" wrapText="1"/>
    </xf>
    <xf numFmtId="0" fontId="32" fillId="0" borderId="26" xfId="0" applyFont="1" applyBorder="1" applyAlignment="1">
      <alignment horizontal="left" vertical="center" wrapText="1"/>
    </xf>
    <xf numFmtId="175" fontId="32" fillId="0" borderId="26" xfId="18" applyNumberFormat="1" applyFont="1" applyFill="1" applyBorder="1" applyAlignment="1">
      <alignment horizontal="center" vertical="center" wrapText="1"/>
    </xf>
    <xf numFmtId="9" fontId="78" fillId="0" borderId="26" xfId="0" applyNumberFormat="1" applyFont="1" applyBorder="1" applyAlignment="1">
      <alignment horizontal="center" vertical="center"/>
    </xf>
    <xf numFmtId="43" fontId="78" fillId="0" borderId="26" xfId="18" applyFont="1" applyBorder="1" applyAlignment="1">
      <alignment horizontal="center" vertical="center"/>
    </xf>
    <xf numFmtId="43" fontId="79" fillId="0" borderId="26" xfId="19" applyNumberFormat="1" applyFont="1" applyFill="1" applyBorder="1" applyAlignment="1">
      <alignment horizontal="center" vertical="center"/>
    </xf>
    <xf numFmtId="43" fontId="79" fillId="0" borderId="26" xfId="18" applyNumberFormat="1" applyFont="1" applyFill="1" applyBorder="1" applyAlignment="1">
      <alignment horizontal="center" vertical="center"/>
    </xf>
    <xf numFmtId="0" fontId="27" fillId="0" borderId="26" xfId="0" applyFont="1" applyFill="1" applyBorder="1" applyAlignment="1">
      <alignment vertical="center" wrapText="1"/>
    </xf>
    <xf numFmtId="0" fontId="24" fillId="0" borderId="27" xfId="19" applyFont="1" applyBorder="1" applyAlignment="1">
      <alignment horizontal="center" vertical="center" wrapText="1"/>
    </xf>
    <xf numFmtId="0" fontId="30" fillId="5" borderId="26" xfId="19" applyFont="1" applyFill="1" applyBorder="1" applyAlignment="1">
      <alignment horizontal="left" vertical="top" wrapText="1"/>
    </xf>
    <xf numFmtId="0" fontId="28" fillId="5" borderId="26" xfId="19" applyFont="1" applyFill="1" applyBorder="1" applyAlignment="1">
      <alignment horizontal="left" vertical="center" wrapText="1"/>
    </xf>
    <xf numFmtId="0" fontId="28" fillId="5" borderId="30" xfId="19" applyFont="1" applyFill="1" applyBorder="1" applyAlignment="1">
      <alignment horizontal="center" vertical="top" wrapText="1"/>
    </xf>
    <xf numFmtId="0" fontId="28" fillId="5" borderId="27" xfId="19" applyFont="1" applyFill="1" applyBorder="1" applyAlignment="1">
      <alignment horizontal="left" vertical="top" wrapText="1"/>
    </xf>
    <xf numFmtId="0" fontId="28" fillId="5" borderId="26" xfId="19" applyFont="1" applyFill="1" applyBorder="1" applyAlignment="1">
      <alignment horizontal="center" vertical="center" wrapText="1"/>
    </xf>
    <xf numFmtId="0" fontId="30" fillId="5" borderId="26" xfId="19" applyFont="1" applyFill="1" applyBorder="1" applyAlignment="1">
      <alignment horizontal="center" vertical="center" wrapText="1"/>
    </xf>
    <xf numFmtId="9" fontId="0" fillId="0" borderId="26" xfId="0" applyNumberFormat="1" applyBorder="1"/>
    <xf numFmtId="0" fontId="8" fillId="0" borderId="26" xfId="19" applyBorder="1" applyAlignment="1">
      <alignment vertical="top" wrapText="1"/>
    </xf>
    <xf numFmtId="9" fontId="8" fillId="0" borderId="26" xfId="19" applyNumberFormat="1" applyBorder="1" applyAlignment="1">
      <alignment vertical="top"/>
    </xf>
    <xf numFmtId="43" fontId="8" fillId="0" borderId="26" xfId="18" applyFont="1" applyBorder="1" applyAlignment="1">
      <alignment vertical="top"/>
    </xf>
    <xf numFmtId="41" fontId="16" fillId="23" borderId="24" xfId="0" applyNumberFormat="1" applyFont="1" applyFill="1" applyBorder="1" applyAlignment="1">
      <alignment horizontal="center" vertical="center"/>
    </xf>
    <xf numFmtId="41" fontId="17" fillId="23" borderId="12" xfId="0" applyNumberFormat="1" applyFont="1" applyFill="1" applyBorder="1" applyAlignment="1">
      <alignment horizontal="center" vertical="center"/>
    </xf>
    <xf numFmtId="0" fontId="33" fillId="3" borderId="26" xfId="19" applyFont="1" applyFill="1" applyBorder="1" applyAlignment="1">
      <alignment horizontal="center" vertical="center" wrapText="1"/>
    </xf>
    <xf numFmtId="0" fontId="21" fillId="3" borderId="26" xfId="19" applyFont="1" applyFill="1" applyBorder="1" applyAlignment="1">
      <alignment vertical="center" wrapText="1"/>
    </xf>
    <xf numFmtId="0" fontId="27" fillId="3" borderId="26" xfId="0" applyFont="1" applyFill="1" applyBorder="1" applyAlignment="1">
      <alignment horizontal="center" vertical="center" wrapText="1"/>
    </xf>
    <xf numFmtId="0" fontId="24" fillId="0" borderId="26" xfId="19" applyFont="1" applyBorder="1" applyAlignment="1">
      <alignment horizontal="center" vertical="center" wrapText="1"/>
    </xf>
    <xf numFmtId="0" fontId="24" fillId="0" borderId="26" xfId="19" applyFont="1" applyFill="1" applyBorder="1" applyAlignment="1">
      <alignment horizontal="center" vertical="center" wrapText="1"/>
    </xf>
    <xf numFmtId="0" fontId="24" fillId="0" borderId="30" xfId="16" applyFont="1" applyBorder="1" applyAlignment="1">
      <alignment vertical="center" wrapText="1"/>
    </xf>
    <xf numFmtId="0" fontId="24" fillId="0" borderId="28" xfId="16" applyFont="1" applyBorder="1" applyAlignment="1">
      <alignment vertical="center" wrapText="1"/>
    </xf>
    <xf numFmtId="0" fontId="24" fillId="0" borderId="27" xfId="16" applyFont="1" applyBorder="1" applyAlignment="1">
      <alignment vertical="center" wrapText="1"/>
    </xf>
    <xf numFmtId="0" fontId="67" fillId="14" borderId="26" xfId="0" applyFont="1" applyFill="1" applyBorder="1" applyAlignment="1">
      <alignment horizontal="center" vertical="center" wrapText="1"/>
    </xf>
    <xf numFmtId="0" fontId="24" fillId="0" borderId="30" xfId="19" applyFont="1" applyBorder="1" applyAlignment="1">
      <alignment vertical="center" wrapText="1"/>
    </xf>
    <xf numFmtId="0" fontId="33" fillId="0" borderId="30" xfId="19" applyFont="1" applyFill="1" applyBorder="1" applyAlignment="1">
      <alignment horizontal="left" vertical="center" wrapText="1"/>
    </xf>
    <xf numFmtId="43" fontId="28" fillId="0" borderId="30" xfId="20" applyFont="1" applyFill="1" applyBorder="1" applyAlignment="1">
      <alignment horizontal="center" vertical="center" wrapText="1"/>
    </xf>
    <xf numFmtId="0" fontId="33" fillId="0" borderId="26" xfId="19" applyFont="1" applyFill="1" applyBorder="1" applyAlignment="1">
      <alignment horizontal="left" vertical="center" wrapText="1"/>
    </xf>
    <xf numFmtId="0" fontId="28" fillId="0" borderId="26" xfId="17" applyNumberFormat="1" applyFont="1" applyFill="1" applyBorder="1" applyAlignment="1">
      <alignment horizontal="center" vertical="center" wrapText="1"/>
    </xf>
    <xf numFmtId="0" fontId="33" fillId="0" borderId="26" xfId="19" applyFont="1" applyFill="1" applyBorder="1" applyAlignment="1">
      <alignment vertical="center" wrapText="1"/>
    </xf>
    <xf numFmtId="0" fontId="33" fillId="3" borderId="30" xfId="19" applyFont="1" applyFill="1" applyBorder="1" applyAlignment="1">
      <alignment horizontal="center" vertical="center" wrapText="1"/>
    </xf>
    <xf numFmtId="0" fontId="33" fillId="3" borderId="30" xfId="19" applyFont="1" applyFill="1" applyBorder="1" applyAlignment="1">
      <alignment horizontal="left" vertical="center" wrapText="1"/>
    </xf>
    <xf numFmtId="0" fontId="24" fillId="0" borderId="26" xfId="19" applyFont="1" applyBorder="1" applyAlignment="1">
      <alignment vertical="center" wrapText="1"/>
    </xf>
    <xf numFmtId="0" fontId="61" fillId="0" borderId="30" xfId="0" applyFont="1" applyBorder="1" applyAlignment="1">
      <alignment vertical="center" wrapText="1"/>
    </xf>
    <xf numFmtId="0" fontId="61" fillId="0" borderId="26" xfId="0" applyFont="1" applyBorder="1" applyAlignment="1">
      <alignment vertical="center" wrapText="1"/>
    </xf>
    <xf numFmtId="0" fontId="82" fillId="0" borderId="26" xfId="0" applyFont="1" applyBorder="1" applyAlignment="1">
      <alignment horizontal="left" vertical="top" wrapText="1"/>
    </xf>
    <xf numFmtId="0" fontId="80" fillId="0" borderId="30" xfId="19" applyFont="1" applyFill="1" applyBorder="1" applyAlignment="1">
      <alignment horizontal="center" vertical="center" wrapText="1"/>
    </xf>
    <xf numFmtId="0" fontId="80" fillId="0" borderId="26" xfId="19" applyFont="1" applyFill="1" applyBorder="1" applyAlignment="1">
      <alignment horizontal="center" vertical="center" wrapText="1"/>
    </xf>
    <xf numFmtId="0" fontId="34" fillId="0" borderId="26" xfId="19" applyFont="1" applyFill="1" applyBorder="1" applyAlignment="1">
      <alignment vertical="top" wrapText="1"/>
    </xf>
    <xf numFmtId="0" fontId="80" fillId="14" borderId="26" xfId="19" applyFont="1" applyFill="1" applyBorder="1" applyAlignment="1">
      <alignment horizontal="left" vertical="top" wrapText="1"/>
    </xf>
    <xf numFmtId="0" fontId="82" fillId="14" borderId="26" xfId="0" applyFont="1" applyFill="1" applyBorder="1" applyAlignment="1">
      <alignment horizontal="left" vertical="top" wrapText="1"/>
    </xf>
    <xf numFmtId="0" fontId="34" fillId="0" borderId="26" xfId="19" applyFont="1" applyFill="1" applyBorder="1" applyAlignment="1">
      <alignment horizontal="left" vertical="top" wrapText="1"/>
    </xf>
    <xf numFmtId="0" fontId="34" fillId="0" borderId="30" xfId="19" applyFont="1" applyFill="1" applyBorder="1" applyAlignment="1">
      <alignment horizontal="left" vertical="top" wrapText="1"/>
    </xf>
    <xf numFmtId="0" fontId="34" fillId="0" borderId="26" xfId="19" applyFont="1" applyFill="1" applyBorder="1" applyAlignment="1">
      <alignment horizontal="left" vertical="top"/>
    </xf>
    <xf numFmtId="0" fontId="80" fillId="0" borderId="30" xfId="19" applyFont="1" applyFill="1" applyBorder="1" applyAlignment="1">
      <alignment horizontal="left" vertical="top" wrapText="1"/>
    </xf>
    <xf numFmtId="0" fontId="80" fillId="0" borderId="26" xfId="19" applyFont="1" applyFill="1" applyBorder="1" applyAlignment="1">
      <alignment horizontal="left" vertical="top" wrapText="1"/>
    </xf>
    <xf numFmtId="0" fontId="81" fillId="0" borderId="26" xfId="0" applyFont="1" applyFill="1" applyBorder="1" applyAlignment="1">
      <alignment horizontal="left" vertical="top" wrapText="1"/>
    </xf>
    <xf numFmtId="0" fontId="82" fillId="0" borderId="0" xfId="0" applyFont="1" applyFill="1" applyAlignment="1">
      <alignment horizontal="left" vertical="top" wrapText="1"/>
    </xf>
    <xf numFmtId="0" fontId="82" fillId="0" borderId="26" xfId="0" applyFont="1" applyFill="1" applyBorder="1" applyAlignment="1">
      <alignment horizontal="left" vertical="top" wrapText="1"/>
    </xf>
    <xf numFmtId="0" fontId="28" fillId="0" borderId="26" xfId="19" applyFont="1" applyFill="1" applyBorder="1" applyAlignment="1">
      <alignment vertical="center" wrapText="1"/>
    </xf>
    <xf numFmtId="0" fontId="0" fillId="0" borderId="26" xfId="0" applyFill="1" applyBorder="1" applyAlignment="1">
      <alignment wrapText="1"/>
    </xf>
    <xf numFmtId="0" fontId="0" fillId="0" borderId="26" xfId="0" applyFill="1" applyBorder="1"/>
    <xf numFmtId="43" fontId="31" fillId="0" borderId="26" xfId="18" applyFont="1" applyFill="1" applyBorder="1" applyAlignment="1">
      <alignment horizontal="center" vertical="center" wrapText="1"/>
    </xf>
    <xf numFmtId="43" fontId="16" fillId="0" borderId="26" xfId="18" applyFont="1" applyFill="1" applyBorder="1" applyAlignment="1">
      <alignment horizontal="center" vertical="center" wrapText="1"/>
    </xf>
    <xf numFmtId="9" fontId="28" fillId="0" borderId="26" xfId="19" applyNumberFormat="1" applyFont="1" applyFill="1" applyBorder="1" applyAlignment="1">
      <alignment vertical="center" wrapText="1"/>
    </xf>
    <xf numFmtId="43" fontId="28" fillId="0" borderId="26" xfId="18" applyFont="1" applyFill="1" applyBorder="1" applyAlignment="1">
      <alignment vertical="center" wrapText="1"/>
    </xf>
    <xf numFmtId="43" fontId="30" fillId="0" borderId="26" xfId="18" applyFont="1" applyFill="1" applyBorder="1" applyAlignment="1">
      <alignment vertical="center" wrapText="1"/>
    </xf>
    <xf numFmtId="43" fontId="0" fillId="0" borderId="26" xfId="18" applyFont="1" applyFill="1" applyBorder="1"/>
    <xf numFmtId="9" fontId="0" fillId="0" borderId="26" xfId="0" applyNumberFormat="1" applyFill="1" applyBorder="1"/>
    <xf numFmtId="0" fontId="28" fillId="0" borderId="26" xfId="19" applyFont="1" applyFill="1" applyBorder="1" applyAlignment="1">
      <alignment horizontal="left" vertical="center" wrapText="1"/>
    </xf>
    <xf numFmtId="0" fontId="28" fillId="0" borderId="26" xfId="19" applyFont="1" applyFill="1" applyBorder="1" applyAlignment="1">
      <alignment horizontal="left" vertical="top" wrapText="1"/>
    </xf>
    <xf numFmtId="0" fontId="30" fillId="0" borderId="26" xfId="19" applyFont="1" applyFill="1" applyBorder="1" applyAlignment="1">
      <alignment horizontal="left" vertical="top" wrapText="1"/>
    </xf>
    <xf numFmtId="0" fontId="0" fillId="0" borderId="26" xfId="0"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26" xfId="0" applyFont="1" applyFill="1" applyBorder="1" applyAlignment="1">
      <alignment vertical="center" wrapText="1"/>
    </xf>
    <xf numFmtId="9" fontId="27" fillId="0" borderId="30" xfId="17" applyFont="1" applyFill="1" applyBorder="1" applyAlignment="1">
      <alignment horizontal="center" vertical="center"/>
    </xf>
    <xf numFmtId="43" fontId="27" fillId="0" borderId="30" xfId="20" applyFont="1" applyFill="1" applyBorder="1" applyAlignment="1">
      <alignment horizontal="center" vertical="center"/>
    </xf>
    <xf numFmtId="0" fontId="27" fillId="0" borderId="30" xfId="0" applyFont="1" applyFill="1" applyBorder="1" applyAlignment="1">
      <alignment horizontal="center" vertical="center"/>
    </xf>
    <xf numFmtId="0" fontId="35" fillId="0" borderId="26" xfId="0" applyFont="1" applyBorder="1" applyAlignment="1">
      <alignment vertical="center" wrapText="1"/>
    </xf>
    <xf numFmtId="0" fontId="27" fillId="14" borderId="26" xfId="0" applyFont="1" applyFill="1" applyBorder="1" applyAlignment="1">
      <alignment horizontal="center" vertical="center" wrapText="1"/>
    </xf>
    <xf numFmtId="9" fontId="27" fillId="0" borderId="26" xfId="17" applyFont="1" applyBorder="1" applyAlignment="1">
      <alignment horizontal="center" vertical="center" wrapText="1"/>
    </xf>
    <xf numFmtId="0" fontId="0" fillId="14" borderId="26" xfId="0" applyFill="1" applyBorder="1" applyAlignment="1">
      <alignment horizontal="center" vertical="center" wrapText="1"/>
    </xf>
    <xf numFmtId="0" fontId="24" fillId="0" borderId="30" xfId="19" applyFont="1" applyFill="1" applyBorder="1" applyAlignment="1">
      <alignment vertical="center" wrapText="1"/>
    </xf>
    <xf numFmtId="0" fontId="24" fillId="0" borderId="28" xfId="19" applyFont="1" applyFill="1" applyBorder="1" applyAlignment="1">
      <alignment vertical="center" wrapText="1"/>
    </xf>
    <xf numFmtId="0" fontId="24" fillId="0" borderId="26" xfId="19" applyFont="1" applyFill="1" applyBorder="1" applyAlignment="1">
      <alignment vertical="center" wrapText="1"/>
    </xf>
    <xf numFmtId="0" fontId="73" fillId="0" borderId="30" xfId="19" applyFont="1" applyFill="1" applyBorder="1" applyAlignment="1">
      <alignment horizontal="left" vertical="top" wrapText="1"/>
    </xf>
    <xf numFmtId="0" fontId="73" fillId="0" borderId="30" xfId="19" quotePrefix="1" applyFont="1" applyFill="1" applyBorder="1" applyAlignment="1">
      <alignment horizontal="left" vertical="top" wrapText="1"/>
    </xf>
    <xf numFmtId="0" fontId="24" fillId="3" borderId="26" xfId="19" applyFont="1" applyFill="1" applyBorder="1" applyAlignment="1">
      <alignment vertical="top" wrapText="1"/>
    </xf>
    <xf numFmtId="0" fontId="24" fillId="3" borderId="26" xfId="19" applyFont="1" applyFill="1" applyBorder="1" applyAlignment="1">
      <alignment vertical="center" wrapText="1"/>
    </xf>
    <xf numFmtId="0" fontId="24" fillId="0" borderId="27" xfId="19" applyFont="1" applyFill="1" applyBorder="1" applyAlignment="1">
      <alignment vertical="center" wrapText="1"/>
    </xf>
    <xf numFmtId="0" fontId="24" fillId="0" borderId="30" xfId="19" applyFont="1" applyFill="1" applyBorder="1" applyAlignment="1">
      <alignment horizontal="left" vertical="top" wrapText="1"/>
    </xf>
    <xf numFmtId="9" fontId="32" fillId="0" borderId="26" xfId="17" applyFont="1" applyFill="1" applyBorder="1" applyAlignment="1">
      <alignment horizontal="center" vertical="center" wrapText="1"/>
    </xf>
    <xf numFmtId="0" fontId="32" fillId="23" borderId="26" xfId="0" applyFont="1" applyFill="1" applyBorder="1" applyAlignment="1">
      <alignment horizontal="center" vertical="center" wrapText="1"/>
    </xf>
    <xf numFmtId="0" fontId="27" fillId="23" borderId="26" xfId="0" applyFont="1" applyFill="1" applyBorder="1" applyAlignment="1">
      <alignment horizontal="center" vertical="center" wrapText="1"/>
    </xf>
    <xf numFmtId="0" fontId="82" fillId="0" borderId="26" xfId="0" applyFont="1" applyBorder="1" applyAlignment="1">
      <alignment horizontal="center" vertical="center" wrapText="1"/>
    </xf>
    <xf numFmtId="2" fontId="82" fillId="0" borderId="26" xfId="0" applyNumberFormat="1" applyFont="1" applyBorder="1" applyAlignment="1">
      <alignment horizontal="center" vertical="center" wrapText="1"/>
    </xf>
    <xf numFmtId="2" fontId="82" fillId="0" borderId="26" xfId="0" applyNumberFormat="1" applyFont="1" applyBorder="1" applyAlignment="1">
      <alignment horizontal="left" vertical="top" wrapText="1"/>
    </xf>
    <xf numFmtId="0" fontId="82" fillId="14" borderId="30" xfId="0" applyFont="1" applyFill="1" applyBorder="1" applyAlignment="1">
      <alignment horizontal="left" vertical="top" wrapText="1"/>
    </xf>
    <xf numFmtId="9" fontId="27" fillId="0" borderId="26" xfId="0" applyNumberFormat="1" applyFont="1" applyFill="1" applyBorder="1" applyAlignment="1">
      <alignment vertical="center" wrapText="1"/>
    </xf>
    <xf numFmtId="9" fontId="32" fillId="0" borderId="26" xfId="18" applyNumberFormat="1" applyFont="1" applyFill="1" applyBorder="1" applyAlignment="1">
      <alignment horizontal="center" vertical="center" wrapText="1"/>
    </xf>
    <xf numFmtId="0" fontId="4" fillId="23" borderId="26" xfId="0" applyFont="1" applyFill="1" applyBorder="1" applyAlignment="1">
      <alignment horizontal="center" vertical="center" wrapText="1"/>
    </xf>
    <xf numFmtId="0" fontId="34" fillId="0" borderId="26" xfId="0" applyFont="1" applyFill="1" applyBorder="1" applyAlignment="1">
      <alignment horizontal="left" vertical="top" wrapText="1"/>
    </xf>
    <xf numFmtId="0" fontId="34" fillId="23" borderId="26" xfId="0" applyFont="1" applyFill="1" applyBorder="1" applyAlignment="1">
      <alignment horizontal="left" vertical="top" wrapText="1"/>
    </xf>
    <xf numFmtId="9" fontId="32" fillId="0" borderId="30" xfId="0" applyNumberFormat="1" applyFont="1" applyFill="1" applyBorder="1" applyAlignment="1">
      <alignment vertical="center"/>
    </xf>
    <xf numFmtId="43" fontId="32" fillId="0" borderId="30" xfId="18" applyFont="1" applyFill="1" applyBorder="1" applyAlignment="1">
      <alignment vertical="center" wrapText="1"/>
    </xf>
    <xf numFmtId="0" fontId="24" fillId="0" borderId="30" xfId="16" applyFont="1" applyBorder="1" applyAlignment="1">
      <alignment horizontal="left" vertical="top" wrapText="1"/>
    </xf>
    <xf numFmtId="0" fontId="24" fillId="0" borderId="28" xfId="16" applyFont="1" applyBorder="1" applyAlignment="1">
      <alignment horizontal="left" vertical="top" wrapText="1"/>
    </xf>
    <xf numFmtId="0" fontId="24" fillId="0" borderId="27" xfId="16" applyFont="1" applyBorder="1" applyAlignment="1">
      <alignment horizontal="left" vertical="top" wrapText="1"/>
    </xf>
    <xf numFmtId="0" fontId="24" fillId="0" borderId="26" xfId="16" applyFont="1" applyBorder="1" applyAlignment="1">
      <alignment horizontal="left" vertical="top"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5" fillId="0" borderId="48" xfId="0" applyFont="1" applyBorder="1" applyAlignment="1">
      <alignment horizontal="center" vertical="center"/>
    </xf>
    <xf numFmtId="0" fontId="55" fillId="0" borderId="0" xfId="0" applyFont="1" applyFill="1" applyBorder="1" applyAlignment="1">
      <alignment horizontal="center" vertical="center"/>
    </xf>
    <xf numFmtId="0" fontId="55"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3"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58" fillId="19" borderId="30" xfId="0" applyFont="1" applyFill="1" applyBorder="1" applyAlignment="1" applyProtection="1">
      <alignment horizontal="center" vertical="center" wrapText="1"/>
      <protection locked="0"/>
    </xf>
    <xf numFmtId="0" fontId="58" fillId="19" borderId="28" xfId="0" applyFont="1" applyFill="1" applyBorder="1" applyAlignment="1" applyProtection="1">
      <alignment horizontal="center" vertical="center" wrapText="1"/>
      <protection locked="0"/>
    </xf>
    <xf numFmtId="0" fontId="58" fillId="19" borderId="27" xfId="0" applyFont="1" applyFill="1" applyBorder="1" applyAlignment="1" applyProtection="1">
      <alignment horizontal="center" vertical="center" wrapText="1"/>
      <protection locked="0"/>
    </xf>
    <xf numFmtId="0" fontId="65" fillId="18" borderId="28" xfId="0" applyFont="1" applyFill="1" applyBorder="1" applyAlignment="1">
      <alignment horizontal="center" vertical="center" wrapText="1"/>
    </xf>
    <xf numFmtId="0" fontId="65" fillId="18" borderId="27" xfId="0" applyFont="1" applyFill="1" applyBorder="1" applyAlignment="1">
      <alignment horizontal="center" vertical="center" wrapText="1"/>
    </xf>
    <xf numFmtId="0" fontId="65" fillId="18" borderId="30" xfId="0" applyFont="1" applyFill="1" applyBorder="1" applyAlignment="1">
      <alignment horizontal="center" vertical="center" wrapText="1"/>
    </xf>
    <xf numFmtId="0" fontId="67" fillId="0" borderId="30" xfId="0" applyFont="1" applyBorder="1" applyAlignment="1">
      <alignment horizontal="center" vertical="top" wrapText="1"/>
    </xf>
    <xf numFmtId="0" fontId="67" fillId="0" borderId="28" xfId="0" applyFont="1" applyBorder="1" applyAlignment="1">
      <alignment horizontal="center" vertical="top" wrapText="1"/>
    </xf>
    <xf numFmtId="0" fontId="67" fillId="0" borderId="27" xfId="0" applyFont="1" applyBorder="1" applyAlignment="1">
      <alignment horizontal="center" vertical="top" wrapText="1"/>
    </xf>
    <xf numFmtId="0" fontId="66" fillId="19" borderId="30" xfId="0" applyFont="1" applyFill="1" applyBorder="1" applyAlignment="1" applyProtection="1">
      <alignment horizontal="center" vertical="center" wrapText="1"/>
      <protection locked="0"/>
    </xf>
    <xf numFmtId="0" fontId="66" fillId="19" borderId="28" xfId="0" applyFont="1" applyFill="1" applyBorder="1" applyAlignment="1" applyProtection="1">
      <alignment horizontal="center" vertical="center" wrapText="1"/>
      <protection locked="0"/>
    </xf>
    <xf numFmtId="0" fontId="66" fillId="19" borderId="27" xfId="0" applyFont="1" applyFill="1" applyBorder="1" applyAlignment="1" applyProtection="1">
      <alignment horizontal="center" vertical="center" wrapText="1"/>
      <protection locked="0"/>
    </xf>
    <xf numFmtId="0" fontId="65" fillId="18" borderId="37" xfId="0" applyFont="1" applyFill="1" applyBorder="1" applyAlignment="1">
      <alignment horizontal="center" vertical="center" wrapText="1"/>
    </xf>
    <xf numFmtId="0" fontId="65" fillId="18" borderId="36" xfId="0" applyFont="1" applyFill="1" applyBorder="1" applyAlignment="1">
      <alignment horizontal="center" vertical="center" wrapText="1"/>
    </xf>
    <xf numFmtId="0" fontId="65" fillId="19" borderId="29" xfId="0" applyFont="1" applyFill="1" applyBorder="1" applyAlignment="1" applyProtection="1">
      <alignment horizontal="center" vertical="center" wrapText="1"/>
      <protection locked="0"/>
    </xf>
    <xf numFmtId="0" fontId="65" fillId="19" borderId="31" xfId="0" applyFont="1" applyFill="1" applyBorder="1" applyAlignment="1" applyProtection="1">
      <alignment horizontal="center" vertical="center" wrapText="1"/>
      <protection locked="0"/>
    </xf>
    <xf numFmtId="0" fontId="65" fillId="19" borderId="42" xfId="0" applyFont="1" applyFill="1" applyBorder="1" applyAlignment="1" applyProtection="1">
      <alignment horizontal="center" vertical="center" wrapText="1"/>
      <protection locked="0"/>
    </xf>
    <xf numFmtId="0" fontId="65" fillId="19" borderId="43" xfId="0" applyFont="1" applyFill="1" applyBorder="1" applyAlignment="1" applyProtection="1">
      <alignment horizontal="center" vertical="center" wrapText="1"/>
      <protection locked="0"/>
    </xf>
    <xf numFmtId="0" fontId="65" fillId="18" borderId="16" xfId="0" applyFont="1" applyFill="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24" fillId="0" borderId="30" xfId="19" applyFont="1" applyBorder="1" applyAlignment="1">
      <alignment horizontal="center" vertical="center" wrapText="1"/>
    </xf>
    <xf numFmtId="0" fontId="60" fillId="0" borderId="30" xfId="19" applyFont="1" applyFill="1" applyBorder="1" applyAlignment="1">
      <alignment horizontal="center" vertical="center" wrapText="1"/>
    </xf>
    <xf numFmtId="0" fontId="60" fillId="0" borderId="28"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0" borderId="30" xfId="19" applyFont="1" applyBorder="1" applyAlignment="1">
      <alignment horizontal="center" vertical="top" wrapText="1"/>
    </xf>
    <xf numFmtId="0" fontId="24" fillId="0" borderId="28" xfId="19" applyFont="1" applyBorder="1" applyAlignment="1">
      <alignment horizontal="center" vertical="top" wrapText="1"/>
    </xf>
    <xf numFmtId="0" fontId="28" fillId="0" borderId="30" xfId="19" applyFont="1" applyFill="1" applyBorder="1" applyAlignment="1">
      <alignment horizontal="left" vertical="top" wrapText="1"/>
    </xf>
    <xf numFmtId="0" fontId="28" fillId="0" borderId="27" xfId="19" applyFont="1" applyFill="1" applyBorder="1" applyAlignment="1">
      <alignment horizontal="left" vertical="top" wrapText="1"/>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5" fillId="0" borderId="26" xfId="0"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27" fillId="14" borderId="30" xfId="0" applyFont="1" applyFill="1" applyBorder="1" applyAlignment="1">
      <alignment horizontal="center" vertical="center" wrapText="1"/>
    </xf>
    <xf numFmtId="0" fontId="27" fillId="14" borderId="28" xfId="0" applyFont="1" applyFill="1" applyBorder="1" applyAlignment="1">
      <alignment horizontal="center" vertical="center" wrapText="1"/>
    </xf>
    <xf numFmtId="0" fontId="27" fillId="14" borderId="27" xfId="0"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73" fillId="0" borderId="30" xfId="19" applyFont="1" applyFill="1" applyBorder="1" applyAlignment="1">
      <alignment horizontal="center" vertical="top" wrapText="1"/>
    </xf>
    <xf numFmtId="0" fontId="73" fillId="0" borderId="28" xfId="19" applyFont="1" applyFill="1" applyBorder="1" applyAlignment="1">
      <alignment horizontal="center" vertical="top" wrapText="1"/>
    </xf>
    <xf numFmtId="0" fontId="73" fillId="0" borderId="27" xfId="19" applyFont="1" applyFill="1" applyBorder="1" applyAlignment="1">
      <alignment horizontal="center" vertical="top" wrapText="1"/>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24" fillId="0" borderId="30" xfId="19" applyFont="1" applyFill="1" applyBorder="1" applyAlignment="1">
      <alignment horizontal="left" vertical="center" wrapText="1"/>
    </xf>
    <xf numFmtId="0" fontId="24" fillId="0" borderId="27" xfId="19" applyFont="1" applyFill="1" applyBorder="1" applyAlignment="1">
      <alignment horizontal="left" vertical="center" wrapText="1"/>
    </xf>
    <xf numFmtId="0" fontId="53"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0" borderId="34" xfId="19" applyFont="1" applyBorder="1" applyAlignment="1">
      <alignment horizontal="center" vertical="center" wrapText="1"/>
    </xf>
    <xf numFmtId="0" fontId="22" fillId="0" borderId="0" xfId="19" applyFont="1" applyBorder="1" applyAlignment="1">
      <alignment horizontal="center" vertical="center" wrapText="1"/>
    </xf>
    <xf numFmtId="0" fontId="24" fillId="0" borderId="31" xfId="19" applyFont="1" applyBorder="1" applyAlignment="1">
      <alignment horizontal="center" vertical="center" wrapText="1"/>
    </xf>
    <xf numFmtId="0" fontId="24" fillId="0" borderId="44" xfId="19" applyFont="1" applyBorder="1" applyAlignment="1">
      <alignment horizontal="center" vertical="center" wrapText="1"/>
    </xf>
    <xf numFmtId="0" fontId="80" fillId="0" borderId="30" xfId="19" applyFont="1" applyFill="1" applyBorder="1" applyAlignment="1">
      <alignment horizontal="left" vertical="top" wrapText="1"/>
    </xf>
    <xf numFmtId="0" fontId="80" fillId="0" borderId="27" xfId="19" applyFont="1" applyFill="1" applyBorder="1" applyAlignment="1">
      <alignment horizontal="left" vertical="top" wrapText="1"/>
    </xf>
    <xf numFmtId="0" fontId="82" fillId="0" borderId="30" xfId="0" applyFont="1" applyBorder="1" applyAlignment="1">
      <alignment horizontal="center" vertical="center"/>
    </xf>
    <xf numFmtId="0" fontId="82" fillId="0" borderId="27" xfId="0" applyFont="1" applyBorder="1" applyAlignment="1">
      <alignment horizontal="center" vertical="center"/>
    </xf>
    <xf numFmtId="0" fontId="82" fillId="0" borderId="30" xfId="0" applyFont="1" applyBorder="1" applyAlignment="1">
      <alignment horizontal="center" vertical="top" wrapText="1"/>
    </xf>
    <xf numFmtId="0" fontId="82" fillId="0" borderId="27" xfId="0" applyFont="1" applyBorder="1" applyAlignment="1">
      <alignment horizontal="center" vertical="top" wrapText="1"/>
    </xf>
    <xf numFmtId="2" fontId="82" fillId="0" borderId="30" xfId="0" applyNumberFormat="1" applyFont="1" applyBorder="1" applyAlignment="1">
      <alignment horizontal="left" vertical="top" wrapText="1"/>
    </xf>
    <xf numFmtId="2" fontId="82" fillId="0" borderId="28" xfId="0" applyNumberFormat="1" applyFont="1" applyBorder="1" applyAlignment="1">
      <alignment horizontal="left" vertical="top" wrapText="1"/>
    </xf>
    <xf numFmtId="2" fontId="82" fillId="0" borderId="27" xfId="0" applyNumberFormat="1" applyFont="1" applyBorder="1" applyAlignment="1">
      <alignment horizontal="left" vertical="top" wrapText="1"/>
    </xf>
    <xf numFmtId="0" fontId="23" fillId="0" borderId="30" xfId="16" applyFont="1" applyBorder="1" applyAlignment="1">
      <alignment horizontal="center" vertical="center" wrapText="1"/>
    </xf>
    <xf numFmtId="0" fontId="23" fillId="0" borderId="28" xfId="16" applyFont="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80" fillId="14" borderId="30" xfId="19" applyFont="1" applyFill="1" applyBorder="1" applyAlignment="1">
      <alignment horizontal="left" vertical="top" wrapText="1"/>
    </xf>
    <xf numFmtId="0" fontId="80" fillId="14" borderId="28" xfId="19" applyFont="1" applyFill="1" applyBorder="1" applyAlignment="1">
      <alignment horizontal="left" vertical="top" wrapText="1"/>
    </xf>
    <xf numFmtId="0" fontId="80" fillId="14" borderId="27" xfId="19" applyFont="1" applyFill="1" applyBorder="1" applyAlignment="1">
      <alignment horizontal="left" vertical="top" wrapText="1"/>
    </xf>
    <xf numFmtId="0" fontId="27" fillId="0" borderId="30" xfId="0" applyFont="1" applyBorder="1" applyAlignment="1">
      <alignment horizontal="left" vertical="top" wrapText="1"/>
    </xf>
    <xf numFmtId="0" fontId="27" fillId="0" borderId="27" xfId="0" applyFont="1" applyBorder="1" applyAlignment="1">
      <alignment horizontal="left" vertical="top" wrapText="1"/>
    </xf>
    <xf numFmtId="0" fontId="27" fillId="0" borderId="30" xfId="0" applyFont="1" applyBorder="1" applyAlignment="1">
      <alignment horizontal="center" vertical="top" wrapText="1"/>
    </xf>
    <xf numFmtId="0" fontId="27" fillId="0" borderId="27" xfId="0" applyFont="1" applyBorder="1" applyAlignment="1">
      <alignment horizontal="center" vertical="top" wrapText="1"/>
    </xf>
    <xf numFmtId="0" fontId="0" fillId="0" borderId="30" xfId="0" applyBorder="1" applyAlignment="1">
      <alignment horizontal="center" vertical="top" wrapText="1"/>
    </xf>
    <xf numFmtId="0" fontId="0" fillId="0" borderId="27" xfId="0" applyBorder="1" applyAlignment="1">
      <alignment horizontal="center" vertical="top"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7" fillId="0" borderId="30" xfId="19" applyFont="1" applyBorder="1" applyAlignment="1">
      <alignment horizontal="center" vertical="center" wrapText="1"/>
    </xf>
    <xf numFmtId="0" fontId="57" fillId="0" borderId="28" xfId="19" applyFont="1" applyBorder="1" applyAlignment="1">
      <alignment horizontal="center" vertical="center" wrapText="1"/>
    </xf>
    <xf numFmtId="0" fontId="57" fillId="0" borderId="27" xfId="19" applyFont="1" applyBorder="1" applyAlignment="1">
      <alignment horizontal="center" vertical="center" wrapText="1"/>
    </xf>
    <xf numFmtId="0" fontId="54"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24" fillId="0" borderId="27" xfId="16" applyFont="1" applyBorder="1" applyAlignment="1">
      <alignment horizontal="center" vertical="center" wrapText="1"/>
    </xf>
    <xf numFmtId="0" fontId="54" fillId="0" borderId="0" xfId="16" applyFont="1" applyFill="1" applyBorder="1" applyAlignment="1">
      <alignment horizontal="center" vertical="top" wrapText="1"/>
    </xf>
    <xf numFmtId="0" fontId="24" fillId="0" borderId="30" xfId="16" applyFont="1" applyBorder="1" applyAlignment="1">
      <alignment horizontal="left" vertical="top" wrapText="1"/>
    </xf>
    <xf numFmtId="0" fontId="24" fillId="0" borderId="28" xfId="16" applyFont="1" applyBorder="1" applyAlignment="1">
      <alignment horizontal="left" vertical="top" wrapText="1"/>
    </xf>
    <xf numFmtId="0" fontId="24" fillId="0" borderId="27" xfId="16" applyFont="1" applyBorder="1" applyAlignment="1">
      <alignment horizontal="left" vertical="top" wrapText="1"/>
    </xf>
    <xf numFmtId="0" fontId="24" fillId="0" borderId="26" xfId="16" applyFont="1" applyBorder="1" applyAlignment="1">
      <alignment horizontal="left" vertical="top"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illares 2 2" xfId="20"/>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layout/>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6</c:v>
                </c:pt>
                <c:pt idx="8">
                  <c:v>0</c:v>
                </c:pt>
                <c:pt idx="9">
                  <c:v>0</c:v>
                </c:pt>
                <c:pt idx="10">
                  <c:v>0</c:v>
                </c:pt>
                <c:pt idx="11">
                  <c:v>0</c:v>
                </c:pt>
                <c:pt idx="12">
                  <c:v>0</c:v>
                </c:pt>
                <c:pt idx="13">
                  <c:v>2</c:v>
                </c:pt>
                <c:pt idx="14">
                  <c:v>2</c:v>
                </c:pt>
                <c:pt idx="15">
                  <c:v>0</c:v>
                </c:pt>
                <c:pt idx="16">
                  <c:v>8</c:v>
                </c:pt>
              </c:numCache>
            </c:numRef>
          </c:val>
        </c:ser>
        <c:shape val="box"/>
        <c:axId val="84989824"/>
        <c:axId val="85728256"/>
        <c:axId val="0"/>
      </c:bar3DChart>
      <c:catAx>
        <c:axId val="84989824"/>
        <c:scaling>
          <c:orientation val="minMax"/>
        </c:scaling>
        <c:axPos val="b"/>
        <c:numFmt formatCode="General" sourceLinked="0"/>
        <c:majorTickMark val="none"/>
        <c:tickLblPos val="nextTo"/>
        <c:txPr>
          <a:bodyPr/>
          <a:lstStyle/>
          <a:p>
            <a:pPr>
              <a:defRPr lang="es-HN"/>
            </a:pPr>
            <a:endParaRPr lang="es-ES"/>
          </a:p>
        </c:txPr>
        <c:crossAx val="85728256"/>
        <c:crosses val="autoZero"/>
        <c:auto val="1"/>
        <c:lblAlgn val="ctr"/>
        <c:lblOffset val="100"/>
      </c:catAx>
      <c:valAx>
        <c:axId val="8572825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8498982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layout/>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30</c:v>
                </c:pt>
                <c:pt idx="2">
                  <c:v>0</c:v>
                </c:pt>
                <c:pt idx="3">
                  <c:v>0</c:v>
                </c:pt>
                <c:pt idx="4">
                  <c:v>1</c:v>
                </c:pt>
                <c:pt idx="5">
                  <c:v>0</c:v>
                </c:pt>
                <c:pt idx="6">
                  <c:v>0</c:v>
                </c:pt>
                <c:pt idx="7">
                  <c:v>0</c:v>
                </c:pt>
                <c:pt idx="8">
                  <c:v>0</c:v>
                </c:pt>
                <c:pt idx="9">
                  <c:v>0</c:v>
                </c:pt>
              </c:numCache>
            </c:numRef>
          </c:val>
        </c:ser>
        <c:shape val="box"/>
        <c:axId val="96013312"/>
        <c:axId val="96408320"/>
        <c:axId val="0"/>
      </c:bar3DChart>
      <c:catAx>
        <c:axId val="96013312"/>
        <c:scaling>
          <c:orientation val="minMax"/>
        </c:scaling>
        <c:axPos val="b"/>
        <c:numFmt formatCode="General" sourceLinked="0"/>
        <c:majorTickMark val="none"/>
        <c:tickLblPos val="nextTo"/>
        <c:txPr>
          <a:bodyPr/>
          <a:lstStyle/>
          <a:p>
            <a:pPr>
              <a:defRPr lang="es-HN"/>
            </a:pPr>
            <a:endParaRPr lang="es-ES"/>
          </a:p>
        </c:txPr>
        <c:crossAx val="96408320"/>
        <c:crosses val="autoZero"/>
        <c:auto val="1"/>
        <c:lblAlgn val="ctr"/>
        <c:lblOffset val="100"/>
      </c:catAx>
      <c:valAx>
        <c:axId val="96408320"/>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96013312"/>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26</c:v>
                </c:pt>
                <c:pt idx="4">
                  <c:v>0</c:v>
                </c:pt>
                <c:pt idx="5">
                  <c:v>0</c:v>
                </c:pt>
                <c:pt idx="6">
                  <c:v>0</c:v>
                </c:pt>
                <c:pt idx="7">
                  <c:v>0</c:v>
                </c:pt>
                <c:pt idx="8">
                  <c:v>1</c:v>
                </c:pt>
                <c:pt idx="9">
                  <c:v>0</c:v>
                </c:pt>
                <c:pt idx="10">
                  <c:v>0</c:v>
                </c:pt>
                <c:pt idx="11">
                  <c:v>10</c:v>
                </c:pt>
                <c:pt idx="12">
                  <c:v>0</c:v>
                </c:pt>
                <c:pt idx="13">
                  <c:v>0</c:v>
                </c:pt>
                <c:pt idx="14">
                  <c:v>0</c:v>
                </c:pt>
                <c:pt idx="15">
                  <c:v>0</c:v>
                </c:pt>
                <c:pt idx="16">
                  <c:v>0</c:v>
                </c:pt>
              </c:numCache>
            </c:numRef>
          </c:val>
        </c:ser>
        <c:shape val="box"/>
        <c:axId val="114497024"/>
        <c:axId val="114498560"/>
        <c:axId val="0"/>
      </c:bar3DChart>
      <c:catAx>
        <c:axId val="114497024"/>
        <c:scaling>
          <c:orientation val="minMax"/>
        </c:scaling>
        <c:axPos val="b"/>
        <c:numFmt formatCode="General" sourceLinked="0"/>
        <c:majorTickMark val="none"/>
        <c:tickLblPos val="nextTo"/>
        <c:txPr>
          <a:bodyPr/>
          <a:lstStyle/>
          <a:p>
            <a:pPr>
              <a:defRPr lang="es-HN"/>
            </a:pPr>
            <a:endParaRPr lang="es-ES"/>
          </a:p>
        </c:txPr>
        <c:crossAx val="114498560"/>
        <c:crosses val="autoZero"/>
        <c:auto val="1"/>
        <c:lblAlgn val="ctr"/>
        <c:lblOffset val="100"/>
      </c:catAx>
      <c:valAx>
        <c:axId val="114498560"/>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ES"/>
          </a:p>
        </c:txPr>
        <c:crossAx val="11449702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11</xdr:row>
      <xdr:rowOff>86642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139</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64"/>
      <c r="U2" s="664"/>
      <c r="V2" s="664"/>
      <c r="W2" s="664"/>
      <c r="X2" s="664"/>
      <c r="Y2" s="664"/>
      <c r="Z2" s="664"/>
      <c r="AA2" s="664"/>
      <c r="AB2" s="664"/>
      <c r="AC2" s="664" t="s">
        <v>25</v>
      </c>
      <c r="AD2" s="664"/>
      <c r="AE2" s="664"/>
      <c r="AF2" s="664"/>
      <c r="AG2" s="664"/>
      <c r="AH2" s="664"/>
      <c r="AI2" s="664"/>
      <c r="AJ2" s="664"/>
    </row>
    <row r="3" spans="2:36" ht="16.5" customHeight="1">
      <c r="B3" s="33" t="s">
        <v>7</v>
      </c>
      <c r="C3" s="33"/>
      <c r="D3" s="33"/>
      <c r="E3" s="33"/>
      <c r="F3" s="33"/>
      <c r="G3" s="33"/>
      <c r="H3" s="33"/>
      <c r="I3" s="33"/>
      <c r="J3" s="33"/>
      <c r="K3" s="33"/>
      <c r="L3" s="33"/>
      <c r="M3" s="33"/>
      <c r="N3" s="33"/>
      <c r="O3" s="33"/>
      <c r="P3" s="33"/>
      <c r="Q3" s="33"/>
      <c r="R3" s="33"/>
      <c r="S3" s="33"/>
      <c r="T3" s="664"/>
      <c r="U3" s="664"/>
      <c r="V3" s="664"/>
      <c r="W3" s="664"/>
      <c r="X3" s="664"/>
      <c r="Y3" s="664"/>
      <c r="Z3" s="664"/>
      <c r="AA3" s="664"/>
      <c r="AB3" s="664"/>
      <c r="AC3" s="664" t="s">
        <v>7</v>
      </c>
      <c r="AD3" s="664"/>
      <c r="AE3" s="664"/>
      <c r="AF3" s="664"/>
      <c r="AG3" s="664"/>
      <c r="AH3" s="664"/>
      <c r="AI3" s="664"/>
      <c r="AJ3" s="664"/>
    </row>
    <row r="4" spans="2:36" ht="12.75" customHeight="1">
      <c r="B4" s="33" t="s">
        <v>36</v>
      </c>
      <c r="C4" s="33"/>
      <c r="D4" s="33"/>
      <c r="E4" s="33"/>
      <c r="F4" s="33"/>
      <c r="G4" s="33"/>
      <c r="H4" s="33"/>
      <c r="I4" s="33"/>
      <c r="J4" s="33"/>
      <c r="K4" s="33"/>
      <c r="L4" s="33"/>
      <c r="M4" s="33"/>
      <c r="N4" s="33"/>
      <c r="O4" s="33"/>
      <c r="P4" s="33"/>
      <c r="Q4" s="33"/>
      <c r="R4" s="33"/>
      <c r="S4" s="33"/>
      <c r="T4" s="664"/>
      <c r="U4" s="664"/>
      <c r="V4" s="664"/>
      <c r="W4" s="664"/>
      <c r="X4" s="664"/>
      <c r="Y4" s="664"/>
      <c r="Z4" s="664"/>
      <c r="AA4" s="664"/>
      <c r="AB4" s="664"/>
      <c r="AC4" s="664" t="s">
        <v>36</v>
      </c>
      <c r="AD4" s="664"/>
      <c r="AE4" s="664"/>
      <c r="AF4" s="664"/>
      <c r="AG4" s="664"/>
      <c r="AH4" s="664"/>
      <c r="AI4" s="664"/>
      <c r="AJ4" s="664"/>
    </row>
    <row r="5" spans="2:36" ht="15.75">
      <c r="B5" s="2"/>
      <c r="C5" s="2"/>
      <c r="D5" s="2"/>
    </row>
    <row r="6" spans="2:36" ht="16.5" thickBot="1">
      <c r="B6" s="2"/>
      <c r="C6" s="2"/>
      <c r="D6" s="2"/>
    </row>
    <row r="7" spans="2:36" ht="75.75" customHeight="1">
      <c r="B7" s="661" t="s">
        <v>20</v>
      </c>
      <c r="C7" s="661" t="s">
        <v>38</v>
      </c>
      <c r="D7" s="661" t="s">
        <v>39</v>
      </c>
      <c r="E7" s="670" t="s">
        <v>40</v>
      </c>
      <c r="F7" s="661" t="s">
        <v>37</v>
      </c>
      <c r="G7" s="670" t="s">
        <v>9</v>
      </c>
      <c r="H7" s="659" t="s">
        <v>0</v>
      </c>
      <c r="I7" s="659" t="s">
        <v>8</v>
      </c>
      <c r="J7" s="659" t="s">
        <v>16</v>
      </c>
      <c r="K7" s="659"/>
      <c r="L7" s="659" t="s">
        <v>13</v>
      </c>
      <c r="M7" s="659"/>
      <c r="N7" s="659"/>
      <c r="O7" s="659"/>
      <c r="P7" s="659"/>
      <c r="Q7" s="659"/>
      <c r="R7" s="659"/>
      <c r="S7" s="659"/>
      <c r="T7" s="661" t="s">
        <v>14</v>
      </c>
      <c r="U7" s="659" t="s">
        <v>18</v>
      </c>
      <c r="V7" s="659" t="s">
        <v>26</v>
      </c>
      <c r="W7" s="659"/>
      <c r="X7" s="659" t="s">
        <v>15</v>
      </c>
      <c r="Y7" s="659" t="s">
        <v>17</v>
      </c>
      <c r="Z7" s="659"/>
      <c r="AA7" s="659" t="s">
        <v>22</v>
      </c>
      <c r="AB7" s="659" t="s">
        <v>32</v>
      </c>
      <c r="AC7" s="665" t="s">
        <v>31</v>
      </c>
      <c r="AD7" s="665"/>
      <c r="AE7" s="665"/>
      <c r="AF7" s="665"/>
      <c r="AG7" s="659" t="s">
        <v>28</v>
      </c>
      <c r="AH7" s="659" t="s">
        <v>29</v>
      </c>
      <c r="AI7" s="659" t="s">
        <v>1</v>
      </c>
      <c r="AJ7" s="659" t="s">
        <v>2</v>
      </c>
    </row>
    <row r="8" spans="2:36" ht="15.75" customHeight="1">
      <c r="B8" s="662"/>
      <c r="C8" s="662"/>
      <c r="D8" s="662"/>
      <c r="E8" s="671"/>
      <c r="F8" s="662"/>
      <c r="G8" s="671"/>
      <c r="H8" s="660"/>
      <c r="I8" s="660"/>
      <c r="J8" s="660" t="s">
        <v>33</v>
      </c>
      <c r="K8" s="660" t="s">
        <v>19</v>
      </c>
      <c r="L8" s="663" t="s">
        <v>3</v>
      </c>
      <c r="M8" s="663"/>
      <c r="N8" s="663" t="s">
        <v>4</v>
      </c>
      <c r="O8" s="663"/>
      <c r="P8" s="663" t="s">
        <v>5</v>
      </c>
      <c r="Q8" s="663"/>
      <c r="R8" s="663" t="s">
        <v>6</v>
      </c>
      <c r="S8" s="663"/>
      <c r="T8" s="662"/>
      <c r="U8" s="660"/>
      <c r="V8" s="660" t="s">
        <v>23</v>
      </c>
      <c r="W8" s="660" t="s">
        <v>21</v>
      </c>
      <c r="X8" s="660"/>
      <c r="Y8" s="660" t="s">
        <v>23</v>
      </c>
      <c r="Z8" s="660" t="s">
        <v>21</v>
      </c>
      <c r="AA8" s="660"/>
      <c r="AB8" s="660"/>
      <c r="AC8" s="14" t="s">
        <v>3</v>
      </c>
      <c r="AD8" s="14" t="s">
        <v>4</v>
      </c>
      <c r="AE8" s="14" t="s">
        <v>5</v>
      </c>
      <c r="AF8" s="14" t="s">
        <v>6</v>
      </c>
      <c r="AG8" s="660"/>
      <c r="AH8" s="660"/>
      <c r="AI8" s="660"/>
      <c r="AJ8" s="660"/>
    </row>
    <row r="9" spans="2:36" ht="78.75">
      <c r="B9" s="662"/>
      <c r="C9" s="662"/>
      <c r="D9" s="662"/>
      <c r="E9" s="671"/>
      <c r="F9" s="662"/>
      <c r="G9" s="671"/>
      <c r="H9" s="660"/>
      <c r="I9" s="660"/>
      <c r="J9" s="660"/>
      <c r="K9" s="660"/>
      <c r="L9" s="32" t="s">
        <v>11</v>
      </c>
      <c r="M9" s="32" t="s">
        <v>12</v>
      </c>
      <c r="N9" s="32" t="s">
        <v>11</v>
      </c>
      <c r="O9" s="32" t="s">
        <v>12</v>
      </c>
      <c r="P9" s="32" t="s">
        <v>11</v>
      </c>
      <c r="Q9" s="32" t="s">
        <v>12</v>
      </c>
      <c r="R9" s="32" t="s">
        <v>11</v>
      </c>
      <c r="S9" s="32" t="s">
        <v>12</v>
      </c>
      <c r="T9" s="662"/>
      <c r="U9" s="660"/>
      <c r="V9" s="660"/>
      <c r="W9" s="660"/>
      <c r="X9" s="660"/>
      <c r="Y9" s="660"/>
      <c r="Z9" s="660"/>
      <c r="AA9" s="660"/>
      <c r="AB9" s="660"/>
      <c r="AC9" s="14" t="s">
        <v>24</v>
      </c>
      <c r="AD9" s="14" t="s">
        <v>24</v>
      </c>
      <c r="AE9" s="14" t="s">
        <v>24</v>
      </c>
      <c r="AF9" s="14" t="s">
        <v>24</v>
      </c>
      <c r="AG9" s="660"/>
      <c r="AH9" s="660"/>
      <c r="AI9" s="660"/>
      <c r="AJ9" s="660"/>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68" t="s">
        <v>10</v>
      </c>
      <c r="K31" s="669"/>
      <c r="L31" s="666"/>
      <c r="M31" s="667"/>
      <c r="N31" s="666"/>
      <c r="O31" s="667"/>
      <c r="P31" s="666"/>
      <c r="Q31" s="667"/>
      <c r="R31" s="666"/>
      <c r="S31" s="667"/>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398"/>
  <sheetViews>
    <sheetView showGridLines="0" topLeftCell="A4" zoomScale="86" zoomScaleNormal="86" zoomScaleSheetLayoutView="80" workbookViewId="0">
      <selection activeCell="I198" sqref="I198"/>
    </sheetView>
  </sheetViews>
  <sheetFormatPr baseColWidth="10" defaultColWidth="11.5703125" defaultRowHeight="15"/>
  <cols>
    <col min="1" max="1" width="3" style="85" customWidth="1"/>
    <col min="2" max="2" width="7.85546875" style="85" customWidth="1"/>
    <col min="3" max="3" width="38.7109375" style="85" customWidth="1"/>
    <col min="4" max="4" width="24.7109375" style="85" customWidth="1"/>
    <col min="5" max="6" width="17.42578125" style="85" customWidth="1"/>
    <col min="7" max="7" width="16.5703125" style="76" customWidth="1"/>
    <col min="8" max="8" width="18.42578125" style="85" customWidth="1"/>
    <col min="9" max="9" width="28.57031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1477</v>
      </c>
      <c r="Q2" s="121" t="s">
        <v>1519</v>
      </c>
      <c r="R2" s="442" t="str">
        <f>+Presupuesto!D11</f>
        <v>Recurrente</v>
      </c>
      <c r="S2" s="442"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7" t="s">
        <v>420</v>
      </c>
      <c r="AI2" s="437" t="s">
        <v>421</v>
      </c>
      <c r="AJ2" s="437" t="s">
        <v>422</v>
      </c>
      <c r="AK2" s="437" t="s">
        <v>423</v>
      </c>
      <c r="AL2" s="437" t="s">
        <v>424</v>
      </c>
      <c r="AM2" s="437" t="s">
        <v>427</v>
      </c>
      <c r="AN2" s="437" t="s">
        <v>425</v>
      </c>
      <c r="AO2" s="437" t="s">
        <v>426</v>
      </c>
      <c r="AP2" s="437" t="s">
        <v>428</v>
      </c>
      <c r="AQ2" s="437" t="s">
        <v>429</v>
      </c>
      <c r="AR2" s="437" t="s">
        <v>430</v>
      </c>
      <c r="AS2" s="437" t="s">
        <v>431</v>
      </c>
      <c r="AT2" s="437" t="s">
        <v>432</v>
      </c>
      <c r="AU2" s="437" t="s">
        <v>433</v>
      </c>
      <c r="AV2" s="437" t="s">
        <v>434</v>
      </c>
      <c r="AW2" s="437" t="s">
        <v>435</v>
      </c>
      <c r="AX2" s="437" t="s">
        <v>436</v>
      </c>
      <c r="AY2" s="437" t="s">
        <v>437</v>
      </c>
      <c r="AZ2" s="437" t="s">
        <v>438</v>
      </c>
      <c r="BA2" s="437" t="s">
        <v>439</v>
      </c>
      <c r="BB2" s="437" t="s">
        <v>440</v>
      </c>
      <c r="BC2" s="437" t="s">
        <v>441</v>
      </c>
      <c r="BD2" s="437" t="s">
        <v>442</v>
      </c>
      <c r="BE2" s="437" t="s">
        <v>443</v>
      </c>
      <c r="BF2" s="437" t="s">
        <v>444</v>
      </c>
      <c r="BG2" s="437" t="s">
        <v>445</v>
      </c>
      <c r="BH2" s="437" t="s">
        <v>446</v>
      </c>
      <c r="BI2" s="437" t="s">
        <v>447</v>
      </c>
      <c r="BJ2" s="437" t="s">
        <v>448</v>
      </c>
      <c r="BK2" s="437" t="s">
        <v>449</v>
      </c>
      <c r="BL2" s="437" t="s">
        <v>450</v>
      </c>
      <c r="BM2" s="437" t="s">
        <v>451</v>
      </c>
      <c r="BN2" s="437" t="s">
        <v>452</v>
      </c>
      <c r="BO2" s="437" t="s">
        <v>453</v>
      </c>
      <c r="BP2" s="437" t="s">
        <v>454</v>
      </c>
      <c r="BQ2" s="437" t="s">
        <v>455</v>
      </c>
      <c r="BR2" s="437" t="s">
        <v>456</v>
      </c>
      <c r="BS2" s="437" t="s">
        <v>457</v>
      </c>
      <c r="BT2" s="437" t="s">
        <v>458</v>
      </c>
      <c r="BU2" s="437" t="s">
        <v>459</v>
      </c>
    </row>
    <row r="3" spans="1:555" hidden="1">
      <c r="AH3" s="438">
        <v>2500</v>
      </c>
      <c r="AI3" s="438">
        <v>1900</v>
      </c>
      <c r="AJ3" s="438">
        <v>1650</v>
      </c>
      <c r="AK3" s="438">
        <v>1580</v>
      </c>
      <c r="AL3" s="438">
        <v>2250</v>
      </c>
      <c r="AM3" s="438">
        <v>1650</v>
      </c>
      <c r="AN3" s="438">
        <v>1400</v>
      </c>
      <c r="AO3" s="439">
        <v>1340</v>
      </c>
      <c r="AP3" s="439">
        <v>2000</v>
      </c>
      <c r="AQ3" s="439">
        <v>1400</v>
      </c>
      <c r="AR3" s="439">
        <v>1150</v>
      </c>
      <c r="AS3" s="439">
        <v>1100</v>
      </c>
      <c r="AT3" s="439">
        <v>1750</v>
      </c>
      <c r="AU3" s="439">
        <v>1150</v>
      </c>
      <c r="AV3" s="439">
        <v>900</v>
      </c>
      <c r="AW3" s="439">
        <v>860</v>
      </c>
      <c r="AX3" s="439">
        <v>1200</v>
      </c>
      <c r="AY3" s="440">
        <v>900</v>
      </c>
      <c r="AZ3" s="440">
        <v>650</v>
      </c>
      <c r="BA3" s="440">
        <v>620</v>
      </c>
      <c r="BB3" s="438">
        <f>+'Cuadro Resumen'!C213</f>
        <v>5605.2314999999999</v>
      </c>
      <c r="BC3" s="438">
        <f>+'Cuadro Resumen'!D213</f>
        <v>5165.6055000000006</v>
      </c>
      <c r="BD3" s="438">
        <f>+'Cuadro Resumen'!E213</f>
        <v>6594.39</v>
      </c>
      <c r="BE3" s="438">
        <f>+'Cuadro Resumen'!F213</f>
        <v>6154.7640000000001</v>
      </c>
      <c r="BF3" s="438">
        <f>+'Cuadro Resumen'!C214</f>
        <v>4945.7925000000005</v>
      </c>
      <c r="BG3" s="438">
        <f>+'Cuadro Resumen'!D214</f>
        <v>4506.1665000000003</v>
      </c>
      <c r="BH3" s="438">
        <f>+'Cuadro Resumen'!E214</f>
        <v>5934.951</v>
      </c>
      <c r="BI3" s="438">
        <f>+'Cuadro Resumen'!F214</f>
        <v>5495.3249999999998</v>
      </c>
      <c r="BJ3" s="439">
        <f>+'Cuadro Resumen'!C215</f>
        <v>4286.3535000000002</v>
      </c>
      <c r="BK3" s="439">
        <f>+'Cuadro Resumen'!D215</f>
        <v>3956.634</v>
      </c>
      <c r="BL3" s="439">
        <f>+'Cuadro Resumen'!E215</f>
        <v>5275.5120000000006</v>
      </c>
      <c r="BM3" s="439">
        <f>+'Cuadro Resumen'!F215</f>
        <v>4835.8860000000004</v>
      </c>
      <c r="BN3" s="439">
        <f>+'Cuadro Resumen'!C216</f>
        <v>3626.9145000000003</v>
      </c>
      <c r="BO3" s="439">
        <f>+'Cuadro Resumen'!D216</f>
        <v>3297.1950000000002</v>
      </c>
      <c r="BP3" s="439">
        <f>+'Cuadro Resumen'!E216</f>
        <v>4616.0730000000003</v>
      </c>
      <c r="BQ3" s="439">
        <f>+'Cuadro Resumen'!F216</f>
        <v>4286.3535000000002</v>
      </c>
      <c r="BR3" s="439">
        <f>+'Cuadro Resumen'!C217</f>
        <v>3187.2885000000001</v>
      </c>
      <c r="BS3" s="439">
        <f>+'Cuadro Resumen'!D217</f>
        <v>2967.4755</v>
      </c>
      <c r="BT3" s="439">
        <f>+'Cuadro Resumen'!E217</f>
        <v>4066.5405000000001</v>
      </c>
      <c r="BU3" s="439">
        <f>+'Cuadro Resumen'!F217</f>
        <v>3736.8210000000004</v>
      </c>
    </row>
    <row r="4" spans="1:555" ht="15.75" thickBot="1"/>
    <row r="5" spans="1:555" ht="39.75" customHeight="1" thickBot="1">
      <c r="C5" s="86" t="s">
        <v>389</v>
      </c>
      <c r="D5" s="197">
        <f>SUMIF(C:C,$C$10,D:D)</f>
        <v>6633000</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row>
    <row r="10" spans="1:555" ht="15.75" thickBot="1">
      <c r="C10" s="156" t="s">
        <v>53</v>
      </c>
      <c r="D10" s="357">
        <f>SUM(F17:F37)</f>
        <v>40000</v>
      </c>
      <c r="F10" s="70"/>
      <c r="G10" s="78"/>
      <c r="H10" s="70"/>
      <c r="I10" s="70"/>
    </row>
    <row r="11" spans="1:555">
      <c r="C11" s="70"/>
      <c r="D11" s="31"/>
      <c r="E11" s="92"/>
      <c r="F11" s="92"/>
      <c r="G11" s="92"/>
      <c r="H11" s="75"/>
      <c r="I11" s="75"/>
      <c r="J11" s="75"/>
      <c r="K11" s="111"/>
    </row>
    <row r="12" spans="1:555" ht="15.75">
      <c r="B12" s="92"/>
      <c r="C12" s="296" t="s">
        <v>392</v>
      </c>
      <c r="D12" s="353" t="s">
        <v>1967</v>
      </c>
      <c r="E12" s="92"/>
      <c r="F12" s="92"/>
      <c r="G12" s="92"/>
      <c r="H12" s="75"/>
      <c r="I12" s="75"/>
      <c r="J12" s="75"/>
      <c r="K12" s="111"/>
    </row>
    <row r="13" spans="1:555" ht="18.75">
      <c r="B13" s="92"/>
      <c r="C13" s="207"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1. Conectividad a la plataforma tecnologica educativa.</v>
      </c>
      <c r="D13" s="31"/>
      <c r="E13" s="92"/>
      <c r="F13" s="92"/>
      <c r="G13" s="92"/>
      <c r="H13" s="75"/>
      <c r="I13" s="75"/>
      <c r="J13" s="75"/>
      <c r="K13" s="111"/>
    </row>
    <row r="14" spans="1:555">
      <c r="B14" s="92"/>
      <c r="E14" s="92"/>
      <c r="F14" s="92"/>
      <c r="G14" s="92"/>
      <c r="H14" s="75"/>
      <c r="I14" s="75"/>
      <c r="J14" s="75"/>
      <c r="K14" s="111"/>
    </row>
    <row r="15" spans="1:555" ht="15.75" thickBot="1">
      <c r="F15" s="92"/>
      <c r="G15" s="75"/>
      <c r="H15" s="75"/>
      <c r="I15" s="75"/>
    </row>
    <row r="16" spans="1:555" ht="30.75" thickBot="1">
      <c r="C16" s="128" t="s">
        <v>44</v>
      </c>
      <c r="D16" s="133" t="s">
        <v>55</v>
      </c>
      <c r="E16" s="135" t="s">
        <v>57</v>
      </c>
      <c r="F16" s="134" t="s">
        <v>27</v>
      </c>
      <c r="G16" s="132" t="s">
        <v>131</v>
      </c>
      <c r="H16" s="135" t="s">
        <v>46</v>
      </c>
      <c r="I16" s="132" t="s">
        <v>132</v>
      </c>
      <c r="J16" s="132" t="s">
        <v>410</v>
      </c>
      <c r="K16" s="132" t="s">
        <v>411</v>
      </c>
      <c r="L16" s="132" t="s">
        <v>121</v>
      </c>
    </row>
    <row r="17" spans="3:12">
      <c r="C17" s="140"/>
      <c r="D17" s="157"/>
      <c r="E17" s="114"/>
      <c r="F17" s="96">
        <f t="shared" ref="F17:F37" si="0">D17*E17</f>
        <v>0</v>
      </c>
      <c r="G17" s="160"/>
      <c r="H17" s="141"/>
      <c r="I17" s="129" t="e">
        <f>VLOOKUP(H17,Presupuesto!$B$11:$C$565,2,0)</f>
        <v>#N/A</v>
      </c>
      <c r="J17" s="215" t="s">
        <v>1453</v>
      </c>
      <c r="K17" s="97" t="s">
        <v>394</v>
      </c>
      <c r="L17" s="97"/>
    </row>
    <row r="18" spans="3:12">
      <c r="C18" s="140"/>
      <c r="D18" s="157"/>
      <c r="E18" s="122"/>
      <c r="F18" s="96">
        <f t="shared" si="0"/>
        <v>0</v>
      </c>
      <c r="G18" s="160"/>
      <c r="H18" s="141"/>
      <c r="I18" s="129" t="e">
        <f>VLOOKUP(H18,Presupuesto!$B$11:$C$565,2,0)</f>
        <v>#N/A</v>
      </c>
      <c r="J18" s="97" t="str">
        <f>$J$17</f>
        <v>Posgrado</v>
      </c>
      <c r="K18" s="97" t="s">
        <v>412</v>
      </c>
      <c r="L18" s="97"/>
    </row>
    <row r="19" spans="3:12">
      <c r="C19" s="140" t="s">
        <v>2081</v>
      </c>
      <c r="D19" s="157">
        <v>4</v>
      </c>
      <c r="E19" s="122">
        <v>10000</v>
      </c>
      <c r="F19" s="96">
        <f t="shared" si="0"/>
        <v>40000</v>
      </c>
      <c r="G19" s="160" t="s">
        <v>129</v>
      </c>
      <c r="H19" s="141" t="s">
        <v>737</v>
      </c>
      <c r="I19" s="129" t="str">
        <f>VLOOKUP(H19,Presupuesto!$B$11:$C$565,2,0)</f>
        <v>SERVICIOS DE INTERNET</v>
      </c>
      <c r="J19" s="97" t="s">
        <v>1366</v>
      </c>
      <c r="K19" s="97" t="s">
        <v>412</v>
      </c>
      <c r="L19" s="97" t="s">
        <v>1366</v>
      </c>
    </row>
    <row r="20" spans="3:12">
      <c r="C20" s="140"/>
      <c r="D20" s="157"/>
      <c r="E20" s="122"/>
      <c r="F20" s="96">
        <f t="shared" si="0"/>
        <v>0</v>
      </c>
      <c r="G20" s="160"/>
      <c r="H20" s="141"/>
      <c r="I20" s="129" t="e">
        <f>VLOOKUP(H20,Presupuesto!$B$11:$C$565,2,0)</f>
        <v>#N/A</v>
      </c>
      <c r="J20" s="97" t="str">
        <f t="shared" ref="J20:J36" si="1">$J$17</f>
        <v>Posgrado</v>
      </c>
      <c r="K20" s="97" t="s">
        <v>412</v>
      </c>
      <c r="L20" s="97"/>
    </row>
    <row r="21" spans="3:12">
      <c r="C21" s="140"/>
      <c r="D21" s="157"/>
      <c r="E21" s="122"/>
      <c r="F21" s="96">
        <f t="shared" si="0"/>
        <v>0</v>
      </c>
      <c r="G21" s="160"/>
      <c r="H21" s="141"/>
      <c r="I21" s="129" t="e">
        <f>VLOOKUP(H21,Presupuesto!$B$11:$C$565,2,0)</f>
        <v>#N/A</v>
      </c>
      <c r="J21" s="97" t="str">
        <f t="shared" si="1"/>
        <v>Posgrado</v>
      </c>
      <c r="K21" s="97" t="s">
        <v>412</v>
      </c>
      <c r="L21" s="97"/>
    </row>
    <row r="22" spans="3:12">
      <c r="C22" s="140"/>
      <c r="D22" s="157"/>
      <c r="E22" s="122"/>
      <c r="F22" s="96">
        <f t="shared" si="0"/>
        <v>0</v>
      </c>
      <c r="G22" s="160"/>
      <c r="H22" s="141"/>
      <c r="I22" s="129" t="e">
        <f>VLOOKUP(H22,Presupuesto!$B$11:$C$565,2,0)</f>
        <v>#N/A</v>
      </c>
      <c r="J22" s="97" t="str">
        <f t="shared" si="1"/>
        <v>Posgrado</v>
      </c>
      <c r="K22" s="97" t="s">
        <v>401</v>
      </c>
      <c r="L22" s="97"/>
    </row>
    <row r="23" spans="3:12">
      <c r="C23" s="140"/>
      <c r="D23" s="157"/>
      <c r="E23" s="122"/>
      <c r="F23" s="96">
        <f t="shared" si="0"/>
        <v>0</v>
      </c>
      <c r="G23" s="160"/>
      <c r="H23" s="141"/>
      <c r="I23" s="129" t="e">
        <f>VLOOKUP(H23,Presupuesto!$B$11:$C$565,2,0)</f>
        <v>#N/A</v>
      </c>
      <c r="J23" s="97" t="str">
        <f t="shared" si="1"/>
        <v>Posgrado</v>
      </c>
      <c r="K23" s="97" t="s">
        <v>412</v>
      </c>
      <c r="L23" s="97"/>
    </row>
    <row r="24" spans="3:12">
      <c r="C24" s="140"/>
      <c r="D24" s="157"/>
      <c r="E24" s="122"/>
      <c r="F24" s="96">
        <f t="shared" si="0"/>
        <v>0</v>
      </c>
      <c r="G24" s="160"/>
      <c r="H24" s="141"/>
      <c r="I24" s="129" t="e">
        <f>VLOOKUP(H24,Presupuesto!$B$11:$C$565,2,0)</f>
        <v>#N/A</v>
      </c>
      <c r="J24" s="97" t="str">
        <f t="shared" si="1"/>
        <v>Posgrado</v>
      </c>
      <c r="K24" s="97" t="s">
        <v>412</v>
      </c>
      <c r="L24" s="97"/>
    </row>
    <row r="25" spans="3:12">
      <c r="C25" s="140"/>
      <c r="D25" s="157"/>
      <c r="E25" s="122"/>
      <c r="F25" s="96">
        <f t="shared" si="0"/>
        <v>0</v>
      </c>
      <c r="G25" s="160"/>
      <c r="H25" s="141"/>
      <c r="I25" s="129" t="e">
        <f>VLOOKUP(H25,Presupuesto!$B$11:$C$565,2,0)</f>
        <v>#N/A</v>
      </c>
      <c r="J25" s="97" t="str">
        <f t="shared" si="1"/>
        <v>Posgrado</v>
      </c>
      <c r="K25" s="97" t="s">
        <v>412</v>
      </c>
      <c r="L25" s="97"/>
    </row>
    <row r="26" spans="3:12">
      <c r="C26" s="140"/>
      <c r="D26" s="157"/>
      <c r="E26" s="122"/>
      <c r="F26" s="96">
        <f t="shared" si="0"/>
        <v>0</v>
      </c>
      <c r="G26" s="160"/>
      <c r="H26" s="141"/>
      <c r="I26" s="129" t="e">
        <f>VLOOKUP(H26,Presupuesto!$B$11:$C$565,2,0)</f>
        <v>#N/A</v>
      </c>
      <c r="J26" s="97" t="str">
        <f t="shared" si="1"/>
        <v>Posgrado</v>
      </c>
      <c r="K26" s="97" t="s">
        <v>412</v>
      </c>
      <c r="L26" s="97"/>
    </row>
    <row r="27" spans="3:12">
      <c r="C27" s="142"/>
      <c r="D27" s="157"/>
      <c r="E27" s="117"/>
      <c r="F27" s="96">
        <f t="shared" si="0"/>
        <v>0</v>
      </c>
      <c r="G27" s="160"/>
      <c r="H27" s="143"/>
      <c r="I27" s="129" t="e">
        <f>VLOOKUP(H27,Presupuesto!$B$11:$C$565,2,0)</f>
        <v>#N/A</v>
      </c>
      <c r="J27" s="97" t="str">
        <f t="shared" si="1"/>
        <v>Posgrado</v>
      </c>
      <c r="K27" s="97" t="s">
        <v>412</v>
      </c>
      <c r="L27" s="97"/>
    </row>
    <row r="28" spans="3:12">
      <c r="C28" s="142"/>
      <c r="D28" s="157"/>
      <c r="E28" s="117"/>
      <c r="F28" s="96">
        <f t="shared" si="0"/>
        <v>0</v>
      </c>
      <c r="G28" s="160"/>
      <c r="H28" s="143"/>
      <c r="I28" s="129" t="e">
        <f>VLOOKUP(H28,Presupuesto!$B$11:$C$565,2,0)</f>
        <v>#N/A</v>
      </c>
      <c r="J28" s="97" t="str">
        <f t="shared" si="1"/>
        <v>Posgrado</v>
      </c>
      <c r="K28" s="97" t="s">
        <v>412</v>
      </c>
      <c r="L28" s="97"/>
    </row>
    <row r="29" spans="3:12">
      <c r="C29" s="142"/>
      <c r="D29" s="157"/>
      <c r="E29" s="117"/>
      <c r="F29" s="96">
        <f t="shared" si="0"/>
        <v>0</v>
      </c>
      <c r="G29" s="160"/>
      <c r="H29" s="143"/>
      <c r="I29" s="129" t="e">
        <f>VLOOKUP(H29,Presupuesto!$B$11:$C$565,2,0)</f>
        <v>#N/A</v>
      </c>
      <c r="J29" s="97" t="str">
        <f t="shared" si="1"/>
        <v>Posgrado</v>
      </c>
      <c r="K29" s="97" t="s">
        <v>412</v>
      </c>
      <c r="L29" s="97"/>
    </row>
    <row r="30" spans="3:12">
      <c r="C30" s="142"/>
      <c r="D30" s="157"/>
      <c r="E30" s="117"/>
      <c r="F30" s="96">
        <f t="shared" si="0"/>
        <v>0</v>
      </c>
      <c r="G30" s="160"/>
      <c r="H30" s="143"/>
      <c r="I30" s="129" t="e">
        <f>VLOOKUP(H30,Presupuesto!$B$11:$C$565,2,0)</f>
        <v>#N/A</v>
      </c>
      <c r="J30" s="97" t="str">
        <f t="shared" si="1"/>
        <v>Posgrado</v>
      </c>
      <c r="K30" s="97" t="s">
        <v>412</v>
      </c>
      <c r="L30" s="97"/>
    </row>
    <row r="31" spans="3:12">
      <c r="C31" s="142"/>
      <c r="D31" s="157"/>
      <c r="E31" s="117"/>
      <c r="F31" s="96">
        <f t="shared" si="0"/>
        <v>0</v>
      </c>
      <c r="G31" s="160"/>
      <c r="H31" s="143"/>
      <c r="I31" s="129" t="e">
        <f>VLOOKUP(H31,Presupuesto!$B$11:$C$565,2,0)</f>
        <v>#N/A</v>
      </c>
      <c r="J31" s="97" t="str">
        <f t="shared" si="1"/>
        <v>Posgrado</v>
      </c>
      <c r="K31" s="97" t="s">
        <v>412</v>
      </c>
      <c r="L31" s="97"/>
    </row>
    <row r="32" spans="3:12">
      <c r="C32" s="142"/>
      <c r="D32" s="157"/>
      <c r="E32" s="117"/>
      <c r="F32" s="96">
        <f t="shared" si="0"/>
        <v>0</v>
      </c>
      <c r="G32" s="160"/>
      <c r="H32" s="143"/>
      <c r="I32" s="129" t="e">
        <f>VLOOKUP(H32,Presupuesto!$B$11:$C$565,2,0)</f>
        <v>#N/A</v>
      </c>
      <c r="J32" s="97" t="str">
        <f t="shared" si="1"/>
        <v>Posgrado</v>
      </c>
      <c r="K32" s="97" t="s">
        <v>412</v>
      </c>
      <c r="L32" s="97"/>
    </row>
    <row r="33" spans="3:12">
      <c r="C33" s="144"/>
      <c r="D33" s="157"/>
      <c r="E33" s="117"/>
      <c r="F33" s="96">
        <f t="shared" si="0"/>
        <v>0</v>
      </c>
      <c r="G33" s="160"/>
      <c r="H33" s="145"/>
      <c r="I33" s="129" t="e">
        <f>VLOOKUP(H33,Presupuesto!$B$11:$C$565,2,0)</f>
        <v>#N/A</v>
      </c>
      <c r="J33" s="97" t="str">
        <f t="shared" si="1"/>
        <v>Posgrado</v>
      </c>
      <c r="K33" s="97" t="s">
        <v>403</v>
      </c>
      <c r="L33" s="97"/>
    </row>
    <row r="34" spans="3:12">
      <c r="C34" s="144"/>
      <c r="D34" s="157"/>
      <c r="E34" s="117"/>
      <c r="F34" s="96">
        <f t="shared" si="0"/>
        <v>0</v>
      </c>
      <c r="G34" s="160"/>
      <c r="H34" s="145"/>
      <c r="I34" s="129" t="e">
        <f>VLOOKUP(H34,Presupuesto!$B$11:$C$565,2,0)</f>
        <v>#N/A</v>
      </c>
      <c r="J34" s="97" t="str">
        <f t="shared" si="1"/>
        <v>Posgrado</v>
      </c>
      <c r="K34" s="97" t="s">
        <v>412</v>
      </c>
      <c r="L34" s="97"/>
    </row>
    <row r="35" spans="3:12">
      <c r="C35" s="144"/>
      <c r="D35" s="157"/>
      <c r="E35" s="117"/>
      <c r="F35" s="96">
        <f t="shared" si="0"/>
        <v>0</v>
      </c>
      <c r="G35" s="160"/>
      <c r="H35" s="145"/>
      <c r="I35" s="129" t="e">
        <f>VLOOKUP(H35,Presupuesto!$B$11:$C$565,2,0)</f>
        <v>#N/A</v>
      </c>
      <c r="J35" s="97" t="str">
        <f t="shared" si="1"/>
        <v>Posgrado</v>
      </c>
      <c r="K35" s="97" t="s">
        <v>412</v>
      </c>
      <c r="L35" s="97"/>
    </row>
    <row r="36" spans="3:12">
      <c r="C36" s="144"/>
      <c r="D36" s="157"/>
      <c r="E36" s="117"/>
      <c r="F36" s="96">
        <f t="shared" si="0"/>
        <v>0</v>
      </c>
      <c r="G36" s="160"/>
      <c r="H36" s="145"/>
      <c r="I36" s="129" t="e">
        <f>VLOOKUP(H36,Presupuesto!$B$11:$C$565,2,0)</f>
        <v>#N/A</v>
      </c>
      <c r="J36" s="97" t="str">
        <f t="shared" si="1"/>
        <v>Posgrado</v>
      </c>
      <c r="K36" s="97" t="s">
        <v>412</v>
      </c>
      <c r="L36" s="97"/>
    </row>
    <row r="37" spans="3:12" ht="15.75" thickBot="1">
      <c r="C37" s="146"/>
      <c r="D37" s="219"/>
      <c r="E37" s="102"/>
      <c r="F37" s="104">
        <f t="shared" si="0"/>
        <v>0</v>
      </c>
      <c r="G37" s="161"/>
      <c r="H37" s="147"/>
      <c r="I37" s="131" t="e">
        <f>VLOOKUP(H37,Presupuesto!$B$11:$C$565,2,0)</f>
        <v>#N/A</v>
      </c>
      <c r="J37" s="105" t="str">
        <f>$J$20</f>
        <v>Posgrado</v>
      </c>
      <c r="K37" s="123" t="s">
        <v>394</v>
      </c>
      <c r="L37" s="105"/>
    </row>
    <row r="38" spans="3:12">
      <c r="F38" s="89"/>
      <c r="G38" s="88"/>
      <c r="H38" s="89"/>
      <c r="I38" s="89"/>
    </row>
    <row r="39" spans="3:12" ht="15.75" thickBot="1"/>
    <row r="40" spans="3:12" ht="15.75" thickBot="1">
      <c r="C40" s="156" t="s">
        <v>53</v>
      </c>
      <c r="D40" s="357">
        <f>SUM(F47:F67)</f>
        <v>2500000</v>
      </c>
      <c r="F40" s="70"/>
      <c r="G40" s="78"/>
      <c r="H40" s="70"/>
      <c r="I40" s="70"/>
    </row>
    <row r="41" spans="3:12">
      <c r="C41" s="70"/>
      <c r="D41" s="31"/>
      <c r="E41" s="92"/>
      <c r="F41" s="92"/>
      <c r="G41" s="92"/>
      <c r="H41" s="75"/>
      <c r="I41" s="75"/>
      <c r="J41" s="75"/>
      <c r="K41" s="111"/>
    </row>
    <row r="42" spans="3:12" ht="15.75">
      <c r="C42" s="296" t="s">
        <v>392</v>
      </c>
      <c r="D42" s="353" t="s">
        <v>2136</v>
      </c>
      <c r="E42" s="92"/>
      <c r="F42" s="92"/>
      <c r="G42" s="92"/>
      <c r="H42" s="75"/>
      <c r="I42" s="75"/>
      <c r="J42" s="75"/>
      <c r="K42" s="111"/>
    </row>
    <row r="43" spans="3:12" ht="18.75">
      <c r="C43" s="207"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 xml:space="preserve">1. Construcción de cinco  aulas virtuales </v>
      </c>
      <c r="D43" s="31"/>
      <c r="E43" s="92"/>
      <c r="F43" s="92"/>
      <c r="G43" s="92"/>
      <c r="H43" s="75"/>
      <c r="I43" s="75"/>
      <c r="J43" s="75"/>
      <c r="K43" s="111"/>
    </row>
    <row r="44" spans="3:12">
      <c r="E44" s="92"/>
      <c r="F44" s="92"/>
      <c r="G44" s="92"/>
      <c r="H44" s="75"/>
      <c r="I44" s="75"/>
      <c r="J44" s="75"/>
      <c r="K44" s="111"/>
    </row>
    <row r="45" spans="3:12" ht="15.75" thickBot="1">
      <c r="F45" s="92"/>
      <c r="G45" s="75"/>
      <c r="H45" s="75"/>
      <c r="I45" s="75"/>
    </row>
    <row r="46" spans="3:12" ht="30.75" thickBot="1">
      <c r="C46" s="128" t="s">
        <v>44</v>
      </c>
      <c r="D46" s="133" t="s">
        <v>55</v>
      </c>
      <c r="E46" s="135" t="s">
        <v>57</v>
      </c>
      <c r="F46" s="134" t="s">
        <v>27</v>
      </c>
      <c r="G46" s="132" t="s">
        <v>131</v>
      </c>
      <c r="H46" s="135" t="s">
        <v>46</v>
      </c>
      <c r="I46" s="132" t="s">
        <v>132</v>
      </c>
      <c r="J46" s="132" t="s">
        <v>410</v>
      </c>
      <c r="K46" s="132" t="s">
        <v>411</v>
      </c>
      <c r="L46" s="132" t="s">
        <v>121</v>
      </c>
    </row>
    <row r="47" spans="3:12">
      <c r="C47" s="140" t="s">
        <v>2263</v>
      </c>
      <c r="D47" s="157">
        <v>5</v>
      </c>
      <c r="E47" s="114">
        <v>500000</v>
      </c>
      <c r="F47" s="96">
        <f t="shared" ref="F47:F67" si="2">D47*E47</f>
        <v>2500000</v>
      </c>
      <c r="G47" s="160" t="s">
        <v>1507</v>
      </c>
      <c r="H47" s="141" t="s">
        <v>343</v>
      </c>
      <c r="I47" s="129" t="str">
        <f>VLOOKUP(H47,Presupuesto!$B$11:$C$565,2,0)</f>
        <v>CONSTRUCCIONES ADICIONES Y MEJORA DE EDIF (47100-00)</v>
      </c>
      <c r="J47" s="215" t="s">
        <v>1364</v>
      </c>
      <c r="K47" s="97" t="s">
        <v>394</v>
      </c>
      <c r="L47" s="97"/>
    </row>
    <row r="48" spans="3:12">
      <c r="C48" s="140"/>
      <c r="D48" s="157"/>
      <c r="E48" s="122"/>
      <c r="F48" s="96">
        <f t="shared" si="2"/>
        <v>0</v>
      </c>
      <c r="G48" s="160"/>
      <c r="H48" s="141"/>
      <c r="I48" s="129" t="e">
        <f>VLOOKUP(H48,Presupuesto!$B$11:$C$565,2,0)</f>
        <v>#N/A</v>
      </c>
      <c r="J48" s="97" t="str">
        <f>$J$47</f>
        <v>Gestión Administrativa y  financiera en apoyo al Desarrollo Académico</v>
      </c>
      <c r="K48" s="97" t="s">
        <v>412</v>
      </c>
      <c r="L48" s="97"/>
    </row>
    <row r="49" spans="3:12">
      <c r="C49" s="140"/>
      <c r="D49" s="157"/>
      <c r="E49" s="122"/>
      <c r="F49" s="96">
        <f t="shared" si="2"/>
        <v>0</v>
      </c>
      <c r="G49" s="160"/>
      <c r="H49" s="141"/>
      <c r="I49" s="129" t="e">
        <f>VLOOKUP(H49,Presupuesto!$B$11:$C$565,2,0)</f>
        <v>#N/A</v>
      </c>
      <c r="J49" s="97" t="str">
        <f t="shared" ref="J49:J67" si="3">$J$47</f>
        <v>Gestión Administrativa y  financiera en apoyo al Desarrollo Académico</v>
      </c>
      <c r="K49" s="97" t="s">
        <v>412</v>
      </c>
      <c r="L49" s="97"/>
    </row>
    <row r="50" spans="3:12">
      <c r="C50" s="140"/>
      <c r="D50" s="157"/>
      <c r="E50" s="122"/>
      <c r="F50" s="96">
        <f t="shared" si="2"/>
        <v>0</v>
      </c>
      <c r="G50" s="160"/>
      <c r="H50" s="141"/>
      <c r="I50" s="129" t="e">
        <f>VLOOKUP(H50,Presupuesto!$B$11:$C$565,2,0)</f>
        <v>#N/A</v>
      </c>
      <c r="J50" s="97" t="str">
        <f t="shared" si="3"/>
        <v>Gestión Administrativa y  financiera en apoyo al Desarrollo Académico</v>
      </c>
      <c r="K50" s="97" t="s">
        <v>412</v>
      </c>
      <c r="L50" s="97"/>
    </row>
    <row r="51" spans="3:12">
      <c r="C51" s="140"/>
      <c r="D51" s="157"/>
      <c r="E51" s="122"/>
      <c r="F51" s="96">
        <f t="shared" si="2"/>
        <v>0</v>
      </c>
      <c r="G51" s="160"/>
      <c r="H51" s="141"/>
      <c r="I51" s="129" t="e">
        <f>VLOOKUP(H51,Presupuesto!$B$11:$C$565,2,0)</f>
        <v>#N/A</v>
      </c>
      <c r="J51" s="97" t="str">
        <f t="shared" si="3"/>
        <v>Gestión Administrativa y  financiera en apoyo al Desarrollo Académico</v>
      </c>
      <c r="K51" s="97" t="s">
        <v>412</v>
      </c>
      <c r="L51" s="97"/>
    </row>
    <row r="52" spans="3:12">
      <c r="C52" s="140"/>
      <c r="D52" s="157"/>
      <c r="E52" s="122"/>
      <c r="F52" s="96">
        <f t="shared" si="2"/>
        <v>0</v>
      </c>
      <c r="G52" s="160"/>
      <c r="H52" s="141"/>
      <c r="I52" s="129" t="e">
        <f>VLOOKUP(H52,Presupuesto!$B$11:$C$565,2,0)</f>
        <v>#N/A</v>
      </c>
      <c r="J52" s="97" t="str">
        <f t="shared" si="3"/>
        <v>Gestión Administrativa y  financiera en apoyo al Desarrollo Académico</v>
      </c>
      <c r="K52" s="97" t="s">
        <v>401</v>
      </c>
      <c r="L52" s="97"/>
    </row>
    <row r="53" spans="3:12">
      <c r="C53" s="140"/>
      <c r="D53" s="157"/>
      <c r="E53" s="122"/>
      <c r="F53" s="96">
        <f t="shared" si="2"/>
        <v>0</v>
      </c>
      <c r="G53" s="160"/>
      <c r="H53" s="141"/>
      <c r="I53" s="129" t="e">
        <f>VLOOKUP(H53,Presupuesto!$B$11:$C$565,2,0)</f>
        <v>#N/A</v>
      </c>
      <c r="J53" s="97" t="str">
        <f t="shared" si="3"/>
        <v>Gestión Administrativa y  financiera en apoyo al Desarrollo Académico</v>
      </c>
      <c r="K53" s="97" t="s">
        <v>412</v>
      </c>
      <c r="L53" s="97"/>
    </row>
    <row r="54" spans="3:12">
      <c r="C54" s="140"/>
      <c r="D54" s="157"/>
      <c r="E54" s="122"/>
      <c r="F54" s="96">
        <f t="shared" si="2"/>
        <v>0</v>
      </c>
      <c r="G54" s="160"/>
      <c r="H54" s="141"/>
      <c r="I54" s="129" t="e">
        <f>VLOOKUP(H54,Presupuesto!$B$11:$C$565,2,0)</f>
        <v>#N/A</v>
      </c>
      <c r="J54" s="97" t="str">
        <f t="shared" si="3"/>
        <v>Gestión Administrativa y  financiera en apoyo al Desarrollo Académico</v>
      </c>
      <c r="K54" s="97" t="s">
        <v>412</v>
      </c>
      <c r="L54" s="97"/>
    </row>
    <row r="55" spans="3:12">
      <c r="C55" s="140"/>
      <c r="D55" s="157"/>
      <c r="E55" s="122"/>
      <c r="F55" s="96">
        <f t="shared" si="2"/>
        <v>0</v>
      </c>
      <c r="G55" s="160"/>
      <c r="H55" s="141"/>
      <c r="I55" s="129" t="e">
        <f>VLOOKUP(H55,Presupuesto!$B$11:$C$565,2,0)</f>
        <v>#N/A</v>
      </c>
      <c r="J55" s="97" t="str">
        <f t="shared" si="3"/>
        <v>Gestión Administrativa y  financiera en apoyo al Desarrollo Académico</v>
      </c>
      <c r="K55" s="97" t="s">
        <v>412</v>
      </c>
      <c r="L55" s="97"/>
    </row>
    <row r="56" spans="3:12">
      <c r="C56" s="140"/>
      <c r="D56" s="157"/>
      <c r="E56" s="122"/>
      <c r="F56" s="96">
        <f t="shared" si="2"/>
        <v>0</v>
      </c>
      <c r="G56" s="160"/>
      <c r="H56" s="141"/>
      <c r="I56" s="129" t="e">
        <f>VLOOKUP(H56,Presupuesto!$B$11:$C$565,2,0)</f>
        <v>#N/A</v>
      </c>
      <c r="J56" s="97" t="str">
        <f t="shared" si="3"/>
        <v>Gestión Administrativa y  financiera en apoyo al Desarrollo Académico</v>
      </c>
      <c r="K56" s="97" t="s">
        <v>412</v>
      </c>
      <c r="L56" s="97"/>
    </row>
    <row r="57" spans="3:12">
      <c r="C57" s="142"/>
      <c r="D57" s="157"/>
      <c r="E57" s="117"/>
      <c r="F57" s="96">
        <f t="shared" si="2"/>
        <v>0</v>
      </c>
      <c r="G57" s="160"/>
      <c r="H57" s="143"/>
      <c r="I57" s="129" t="e">
        <f>VLOOKUP(H57,Presupuesto!$B$11:$C$565,2,0)</f>
        <v>#N/A</v>
      </c>
      <c r="J57" s="97" t="str">
        <f t="shared" si="3"/>
        <v>Gestión Administrativa y  financiera en apoyo al Desarrollo Académico</v>
      </c>
      <c r="K57" s="97" t="s">
        <v>412</v>
      </c>
      <c r="L57" s="97"/>
    </row>
    <row r="58" spans="3:12">
      <c r="C58" s="142"/>
      <c r="D58" s="157"/>
      <c r="E58" s="117"/>
      <c r="F58" s="96">
        <f t="shared" si="2"/>
        <v>0</v>
      </c>
      <c r="G58" s="160"/>
      <c r="H58" s="143"/>
      <c r="I58" s="129" t="e">
        <f>VLOOKUP(H58,Presupuesto!$B$11:$C$565,2,0)</f>
        <v>#N/A</v>
      </c>
      <c r="J58" s="97" t="str">
        <f t="shared" si="3"/>
        <v>Gestión Administrativa y  financiera en apoyo al Desarrollo Académico</v>
      </c>
      <c r="K58" s="97" t="s">
        <v>412</v>
      </c>
      <c r="L58" s="97"/>
    </row>
    <row r="59" spans="3:12">
      <c r="C59" s="142"/>
      <c r="D59" s="157"/>
      <c r="E59" s="117"/>
      <c r="F59" s="96">
        <f t="shared" si="2"/>
        <v>0</v>
      </c>
      <c r="G59" s="160"/>
      <c r="H59" s="143"/>
      <c r="I59" s="129" t="e">
        <f>VLOOKUP(H59,Presupuesto!$B$11:$C$565,2,0)</f>
        <v>#N/A</v>
      </c>
      <c r="J59" s="97" t="str">
        <f t="shared" si="3"/>
        <v>Gestión Administrativa y  financiera en apoyo al Desarrollo Académico</v>
      </c>
      <c r="K59" s="97" t="s">
        <v>412</v>
      </c>
      <c r="L59" s="97"/>
    </row>
    <row r="60" spans="3:12">
      <c r="C60" s="142"/>
      <c r="D60" s="157"/>
      <c r="E60" s="117"/>
      <c r="F60" s="96">
        <f t="shared" si="2"/>
        <v>0</v>
      </c>
      <c r="G60" s="160"/>
      <c r="H60" s="143"/>
      <c r="I60" s="129" t="e">
        <f>VLOOKUP(H60,Presupuesto!$B$11:$C$565,2,0)</f>
        <v>#N/A</v>
      </c>
      <c r="J60" s="97" t="str">
        <f t="shared" si="3"/>
        <v>Gestión Administrativa y  financiera en apoyo al Desarrollo Académico</v>
      </c>
      <c r="K60" s="97" t="s">
        <v>412</v>
      </c>
      <c r="L60" s="97"/>
    </row>
    <row r="61" spans="3:12">
      <c r="C61" s="142"/>
      <c r="D61" s="157"/>
      <c r="E61" s="117"/>
      <c r="F61" s="96">
        <f t="shared" si="2"/>
        <v>0</v>
      </c>
      <c r="G61" s="160"/>
      <c r="H61" s="143"/>
      <c r="I61" s="129" t="e">
        <f>VLOOKUP(H61,Presupuesto!$B$11:$C$565,2,0)</f>
        <v>#N/A</v>
      </c>
      <c r="J61" s="97" t="str">
        <f t="shared" si="3"/>
        <v>Gestión Administrativa y  financiera en apoyo al Desarrollo Académico</v>
      </c>
      <c r="K61" s="97" t="s">
        <v>412</v>
      </c>
      <c r="L61" s="97"/>
    </row>
    <row r="62" spans="3:12">
      <c r="C62" s="142"/>
      <c r="D62" s="157"/>
      <c r="E62" s="117"/>
      <c r="F62" s="96">
        <f t="shared" si="2"/>
        <v>0</v>
      </c>
      <c r="G62" s="160"/>
      <c r="H62" s="143"/>
      <c r="I62" s="129" t="e">
        <f>VLOOKUP(H62,Presupuesto!$B$11:$C$565,2,0)</f>
        <v>#N/A</v>
      </c>
      <c r="J62" s="97" t="str">
        <f t="shared" si="3"/>
        <v>Gestión Administrativa y  financiera en apoyo al Desarrollo Académico</v>
      </c>
      <c r="K62" s="97" t="s">
        <v>412</v>
      </c>
      <c r="L62" s="97"/>
    </row>
    <row r="63" spans="3:12">
      <c r="C63" s="144"/>
      <c r="D63" s="157"/>
      <c r="E63" s="117"/>
      <c r="F63" s="96">
        <f t="shared" si="2"/>
        <v>0</v>
      </c>
      <c r="G63" s="160"/>
      <c r="H63" s="145"/>
      <c r="I63" s="129" t="e">
        <f>VLOOKUP(H63,Presupuesto!$B$11:$C$565,2,0)</f>
        <v>#N/A</v>
      </c>
      <c r="J63" s="97" t="str">
        <f t="shared" si="3"/>
        <v>Gestión Administrativa y  financiera en apoyo al Desarrollo Académico</v>
      </c>
      <c r="K63" s="97" t="s">
        <v>403</v>
      </c>
      <c r="L63" s="97"/>
    </row>
    <row r="64" spans="3:12">
      <c r="C64" s="144"/>
      <c r="D64" s="157"/>
      <c r="E64" s="117"/>
      <c r="F64" s="96">
        <f t="shared" si="2"/>
        <v>0</v>
      </c>
      <c r="G64" s="160"/>
      <c r="H64" s="145"/>
      <c r="I64" s="129" t="e">
        <f>VLOOKUP(H64,Presupuesto!$B$11:$C$565,2,0)</f>
        <v>#N/A</v>
      </c>
      <c r="J64" s="97" t="str">
        <f t="shared" si="3"/>
        <v>Gestión Administrativa y  financiera en apoyo al Desarrollo Académico</v>
      </c>
      <c r="K64" s="97" t="s">
        <v>412</v>
      </c>
      <c r="L64" s="97"/>
    </row>
    <row r="65" spans="3:12">
      <c r="C65" s="144"/>
      <c r="D65" s="157"/>
      <c r="E65" s="117"/>
      <c r="F65" s="96">
        <f t="shared" si="2"/>
        <v>0</v>
      </c>
      <c r="G65" s="160"/>
      <c r="H65" s="145"/>
      <c r="I65" s="129" t="e">
        <f>VLOOKUP(H65,Presupuesto!$B$11:$C$565,2,0)</f>
        <v>#N/A</v>
      </c>
      <c r="J65" s="97" t="str">
        <f t="shared" si="3"/>
        <v>Gestión Administrativa y  financiera en apoyo al Desarrollo Académico</v>
      </c>
      <c r="K65" s="97" t="s">
        <v>412</v>
      </c>
      <c r="L65" s="97"/>
    </row>
    <row r="66" spans="3:12">
      <c r="C66" s="144"/>
      <c r="D66" s="157"/>
      <c r="E66" s="117"/>
      <c r="F66" s="96">
        <f t="shared" si="2"/>
        <v>0</v>
      </c>
      <c r="G66" s="160"/>
      <c r="H66" s="145"/>
      <c r="I66" s="129" t="e">
        <f>VLOOKUP(H66,Presupuesto!$B$11:$C$565,2,0)</f>
        <v>#N/A</v>
      </c>
      <c r="J66" s="97" t="str">
        <f t="shared" si="3"/>
        <v>Gestión Administrativa y  financiera en apoyo al Desarrollo Académico</v>
      </c>
      <c r="K66" s="97" t="s">
        <v>412</v>
      </c>
      <c r="L66" s="97"/>
    </row>
    <row r="67" spans="3:12" ht="15.75" thickBot="1">
      <c r="C67" s="146"/>
      <c r="D67" s="219"/>
      <c r="E67" s="102"/>
      <c r="F67" s="104">
        <f t="shared" si="2"/>
        <v>0</v>
      </c>
      <c r="G67" s="161"/>
      <c r="H67" s="147"/>
      <c r="I67" s="131" t="e">
        <f>VLOOKUP(H67,Presupuesto!$B$11:$C$565,2,0)</f>
        <v>#N/A</v>
      </c>
      <c r="J67" s="105" t="str">
        <f t="shared" si="3"/>
        <v>Gestión Administrativa y  financiera en apoyo al Desarrollo Académico</v>
      </c>
      <c r="K67" s="123" t="s">
        <v>394</v>
      </c>
      <c r="L67" s="105"/>
    </row>
    <row r="69" spans="3:12" ht="15.75" thickBot="1"/>
    <row r="70" spans="3:12" ht="15.75" thickBot="1">
      <c r="C70" s="156" t="s">
        <v>53</v>
      </c>
      <c r="D70" s="357">
        <f>SUM(F77:F97)</f>
        <v>2015000</v>
      </c>
      <c r="F70" s="70"/>
      <c r="G70" s="78"/>
      <c r="H70" s="70"/>
      <c r="I70" s="70"/>
    </row>
    <row r="71" spans="3:12">
      <c r="C71" s="70"/>
      <c r="D71" s="31"/>
      <c r="E71" s="92"/>
      <c r="F71" s="92"/>
      <c r="G71" s="92"/>
      <c r="H71" s="75"/>
      <c r="I71" s="75"/>
      <c r="J71" s="75"/>
      <c r="K71" s="111"/>
    </row>
    <row r="72" spans="3:12" ht="15.75">
      <c r="C72" s="296" t="s">
        <v>392</v>
      </c>
      <c r="D72" s="353" t="s">
        <v>2142</v>
      </c>
      <c r="E72" s="92"/>
      <c r="F72" s="92"/>
      <c r="G72" s="92"/>
      <c r="H72" s="75"/>
      <c r="I72" s="75"/>
      <c r="J72" s="75"/>
      <c r="K72" s="111"/>
    </row>
    <row r="73" spans="3:12" ht="18.75">
      <c r="C73" s="207"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2. Construcción de la Planta de Carnes.</v>
      </c>
      <c r="D73" s="31"/>
      <c r="E73" s="92"/>
      <c r="F73" s="92"/>
      <c r="G73" s="92"/>
      <c r="H73" s="75"/>
      <c r="I73" s="75"/>
      <c r="J73" s="75"/>
      <c r="K73" s="111"/>
    </row>
    <row r="74" spans="3:12">
      <c r="E74" s="92"/>
      <c r="F74" s="92"/>
      <c r="G74" s="92"/>
      <c r="H74" s="75"/>
      <c r="I74" s="75"/>
      <c r="J74" s="75"/>
      <c r="K74" s="111"/>
    </row>
    <row r="75" spans="3:12" ht="15.75" thickBot="1">
      <c r="F75" s="92"/>
      <c r="G75" s="75"/>
      <c r="H75" s="75"/>
      <c r="I75" s="75"/>
    </row>
    <row r="76" spans="3:12" ht="30.75" thickBot="1">
      <c r="C76" s="128" t="s">
        <v>44</v>
      </c>
      <c r="D76" s="133" t="s">
        <v>55</v>
      </c>
      <c r="E76" s="135" t="s">
        <v>57</v>
      </c>
      <c r="F76" s="134" t="s">
        <v>27</v>
      </c>
      <c r="G76" s="132" t="s">
        <v>131</v>
      </c>
      <c r="H76" s="135" t="s">
        <v>46</v>
      </c>
      <c r="I76" s="132" t="s">
        <v>132</v>
      </c>
      <c r="J76" s="132" t="s">
        <v>410</v>
      </c>
      <c r="K76" s="132" t="s">
        <v>411</v>
      </c>
      <c r="L76" s="132" t="s">
        <v>121</v>
      </c>
    </row>
    <row r="77" spans="3:12">
      <c r="C77" s="140" t="s">
        <v>2208</v>
      </c>
      <c r="D77" s="157">
        <v>1</v>
      </c>
      <c r="E77" s="114">
        <v>2015000</v>
      </c>
      <c r="F77" s="96">
        <f t="shared" ref="F77:F97" si="4">D77*E77</f>
        <v>2015000</v>
      </c>
      <c r="G77" s="160" t="s">
        <v>1507</v>
      </c>
      <c r="H77" s="141" t="s">
        <v>343</v>
      </c>
      <c r="I77" s="129" t="str">
        <f>VLOOKUP(H77,Presupuesto!$B$11:$C$565,2,0)</f>
        <v>CONSTRUCCIONES ADICIONES Y MEJORA DE EDIF (47100-00)</v>
      </c>
      <c r="J77" s="215" t="s">
        <v>1364</v>
      </c>
      <c r="K77" s="97" t="s">
        <v>394</v>
      </c>
      <c r="L77" s="97"/>
    </row>
    <row r="78" spans="3:12">
      <c r="C78" s="140"/>
      <c r="D78" s="157"/>
      <c r="E78" s="122"/>
      <c r="F78" s="96">
        <f t="shared" si="4"/>
        <v>0</v>
      </c>
      <c r="G78" s="160"/>
      <c r="H78" s="141"/>
      <c r="I78" s="129" t="e">
        <f>VLOOKUP(H78,Presupuesto!$B$11:$C$565,2,0)</f>
        <v>#N/A</v>
      </c>
      <c r="J78" s="97" t="str">
        <f>$J$77</f>
        <v>Gestión Administrativa y  financiera en apoyo al Desarrollo Académico</v>
      </c>
      <c r="K78" s="97" t="s">
        <v>412</v>
      </c>
      <c r="L78" s="97"/>
    </row>
    <row r="79" spans="3:12">
      <c r="C79" s="140"/>
      <c r="D79" s="157"/>
      <c r="E79" s="122"/>
      <c r="F79" s="96">
        <f t="shared" si="4"/>
        <v>0</v>
      </c>
      <c r="G79" s="160"/>
      <c r="H79" s="141"/>
      <c r="I79" s="129" t="e">
        <f>VLOOKUP(H79,Presupuesto!$B$11:$C$565,2,0)</f>
        <v>#N/A</v>
      </c>
      <c r="J79" s="97" t="str">
        <f t="shared" ref="J79:J97" si="5">$J$77</f>
        <v>Gestión Administrativa y  financiera en apoyo al Desarrollo Académico</v>
      </c>
      <c r="K79" s="97" t="s">
        <v>412</v>
      </c>
      <c r="L79" s="97"/>
    </row>
    <row r="80" spans="3:12">
      <c r="C80" s="140"/>
      <c r="D80" s="157"/>
      <c r="E80" s="122"/>
      <c r="F80" s="96">
        <f t="shared" si="4"/>
        <v>0</v>
      </c>
      <c r="G80" s="160"/>
      <c r="H80" s="141"/>
      <c r="I80" s="129" t="e">
        <f>VLOOKUP(H80,Presupuesto!$B$11:$C$565,2,0)</f>
        <v>#N/A</v>
      </c>
      <c r="J80" s="97" t="str">
        <f t="shared" si="5"/>
        <v>Gestión Administrativa y  financiera en apoyo al Desarrollo Académico</v>
      </c>
      <c r="K80" s="97" t="s">
        <v>412</v>
      </c>
      <c r="L80" s="97"/>
    </row>
    <row r="81" spans="3:12">
      <c r="C81" s="140"/>
      <c r="D81" s="157"/>
      <c r="E81" s="122"/>
      <c r="F81" s="96">
        <f t="shared" si="4"/>
        <v>0</v>
      </c>
      <c r="G81" s="160"/>
      <c r="H81" s="141"/>
      <c r="I81" s="129" t="e">
        <f>VLOOKUP(H81,Presupuesto!$B$11:$C$565,2,0)</f>
        <v>#N/A</v>
      </c>
      <c r="J81" s="97" t="str">
        <f t="shared" si="5"/>
        <v>Gestión Administrativa y  financiera en apoyo al Desarrollo Académico</v>
      </c>
      <c r="K81" s="97" t="s">
        <v>412</v>
      </c>
      <c r="L81" s="97"/>
    </row>
    <row r="82" spans="3:12">
      <c r="C82" s="140"/>
      <c r="D82" s="157"/>
      <c r="E82" s="122"/>
      <c r="F82" s="96">
        <f t="shared" si="4"/>
        <v>0</v>
      </c>
      <c r="G82" s="160"/>
      <c r="H82" s="141"/>
      <c r="I82" s="129" t="e">
        <f>VLOOKUP(H82,Presupuesto!$B$11:$C$565,2,0)</f>
        <v>#N/A</v>
      </c>
      <c r="J82" s="97" t="str">
        <f t="shared" si="5"/>
        <v>Gestión Administrativa y  financiera en apoyo al Desarrollo Académico</v>
      </c>
      <c r="K82" s="97" t="s">
        <v>401</v>
      </c>
      <c r="L82" s="97"/>
    </row>
    <row r="83" spans="3:12">
      <c r="C83" s="140"/>
      <c r="D83" s="157"/>
      <c r="E83" s="122"/>
      <c r="F83" s="96">
        <f t="shared" si="4"/>
        <v>0</v>
      </c>
      <c r="G83" s="160"/>
      <c r="H83" s="141"/>
      <c r="I83" s="129" t="e">
        <f>VLOOKUP(H83,Presupuesto!$B$11:$C$565,2,0)</f>
        <v>#N/A</v>
      </c>
      <c r="J83" s="97" t="str">
        <f t="shared" si="5"/>
        <v>Gestión Administrativa y  financiera en apoyo al Desarrollo Académico</v>
      </c>
      <c r="K83" s="97" t="s">
        <v>412</v>
      </c>
      <c r="L83" s="97"/>
    </row>
    <row r="84" spans="3:12">
      <c r="C84" s="140"/>
      <c r="D84" s="157"/>
      <c r="E84" s="122"/>
      <c r="F84" s="96">
        <f t="shared" si="4"/>
        <v>0</v>
      </c>
      <c r="G84" s="160"/>
      <c r="H84" s="141"/>
      <c r="I84" s="129" t="e">
        <f>VLOOKUP(H84,Presupuesto!$B$11:$C$565,2,0)</f>
        <v>#N/A</v>
      </c>
      <c r="J84" s="97" t="str">
        <f t="shared" si="5"/>
        <v>Gestión Administrativa y  financiera en apoyo al Desarrollo Académico</v>
      </c>
      <c r="K84" s="97" t="s">
        <v>412</v>
      </c>
      <c r="L84" s="97"/>
    </row>
    <row r="85" spans="3:12">
      <c r="C85" s="140"/>
      <c r="D85" s="157"/>
      <c r="E85" s="122"/>
      <c r="F85" s="96">
        <f t="shared" si="4"/>
        <v>0</v>
      </c>
      <c r="G85" s="160"/>
      <c r="H85" s="141"/>
      <c r="I85" s="129" t="e">
        <f>VLOOKUP(H85,Presupuesto!$B$11:$C$565,2,0)</f>
        <v>#N/A</v>
      </c>
      <c r="J85" s="97" t="str">
        <f t="shared" si="5"/>
        <v>Gestión Administrativa y  financiera en apoyo al Desarrollo Académico</v>
      </c>
      <c r="K85" s="97" t="s">
        <v>412</v>
      </c>
      <c r="L85" s="97"/>
    </row>
    <row r="86" spans="3:12">
      <c r="C86" s="140"/>
      <c r="D86" s="157"/>
      <c r="E86" s="122"/>
      <c r="F86" s="96">
        <f t="shared" si="4"/>
        <v>0</v>
      </c>
      <c r="G86" s="160"/>
      <c r="H86" s="141"/>
      <c r="I86" s="129" t="e">
        <f>VLOOKUP(H86,Presupuesto!$B$11:$C$565,2,0)</f>
        <v>#N/A</v>
      </c>
      <c r="J86" s="97" t="str">
        <f t="shared" si="5"/>
        <v>Gestión Administrativa y  financiera en apoyo al Desarrollo Académico</v>
      </c>
      <c r="K86" s="97" t="s">
        <v>412</v>
      </c>
      <c r="L86" s="97"/>
    </row>
    <row r="87" spans="3:12">
      <c r="C87" s="142"/>
      <c r="D87" s="157"/>
      <c r="E87" s="117"/>
      <c r="F87" s="96">
        <f t="shared" si="4"/>
        <v>0</v>
      </c>
      <c r="G87" s="160"/>
      <c r="H87" s="143"/>
      <c r="I87" s="129" t="e">
        <f>VLOOKUP(H87,Presupuesto!$B$11:$C$565,2,0)</f>
        <v>#N/A</v>
      </c>
      <c r="J87" s="97" t="str">
        <f t="shared" si="5"/>
        <v>Gestión Administrativa y  financiera en apoyo al Desarrollo Académico</v>
      </c>
      <c r="K87" s="97" t="s">
        <v>412</v>
      </c>
      <c r="L87" s="97"/>
    </row>
    <row r="88" spans="3:12">
      <c r="C88" s="142"/>
      <c r="D88" s="157"/>
      <c r="E88" s="117"/>
      <c r="F88" s="96">
        <f t="shared" si="4"/>
        <v>0</v>
      </c>
      <c r="G88" s="160"/>
      <c r="H88" s="143"/>
      <c r="I88" s="129" t="e">
        <f>VLOOKUP(H88,Presupuesto!$B$11:$C$565,2,0)</f>
        <v>#N/A</v>
      </c>
      <c r="J88" s="97" t="str">
        <f t="shared" si="5"/>
        <v>Gestión Administrativa y  financiera en apoyo al Desarrollo Académico</v>
      </c>
      <c r="K88" s="97" t="s">
        <v>412</v>
      </c>
      <c r="L88" s="97"/>
    </row>
    <row r="89" spans="3:12">
      <c r="C89" s="142"/>
      <c r="D89" s="157"/>
      <c r="E89" s="117"/>
      <c r="F89" s="96">
        <f t="shared" si="4"/>
        <v>0</v>
      </c>
      <c r="G89" s="160"/>
      <c r="H89" s="143"/>
      <c r="I89" s="129" t="e">
        <f>VLOOKUP(H89,Presupuesto!$B$11:$C$565,2,0)</f>
        <v>#N/A</v>
      </c>
      <c r="J89" s="97" t="str">
        <f t="shared" si="5"/>
        <v>Gestión Administrativa y  financiera en apoyo al Desarrollo Académico</v>
      </c>
      <c r="K89" s="97" t="s">
        <v>412</v>
      </c>
      <c r="L89" s="97"/>
    </row>
    <row r="90" spans="3:12">
      <c r="C90" s="142"/>
      <c r="D90" s="157"/>
      <c r="E90" s="117"/>
      <c r="F90" s="96">
        <f t="shared" si="4"/>
        <v>0</v>
      </c>
      <c r="G90" s="160"/>
      <c r="H90" s="143"/>
      <c r="I90" s="129" t="e">
        <f>VLOOKUP(H90,Presupuesto!$B$11:$C$565,2,0)</f>
        <v>#N/A</v>
      </c>
      <c r="J90" s="97" t="str">
        <f t="shared" si="5"/>
        <v>Gestión Administrativa y  financiera en apoyo al Desarrollo Académico</v>
      </c>
      <c r="K90" s="97" t="s">
        <v>412</v>
      </c>
      <c r="L90" s="97"/>
    </row>
    <row r="91" spans="3:12">
      <c r="C91" s="142"/>
      <c r="D91" s="157"/>
      <c r="E91" s="117"/>
      <c r="F91" s="96">
        <f t="shared" si="4"/>
        <v>0</v>
      </c>
      <c r="G91" s="160"/>
      <c r="H91" s="143"/>
      <c r="I91" s="129" t="e">
        <f>VLOOKUP(H91,Presupuesto!$B$11:$C$565,2,0)</f>
        <v>#N/A</v>
      </c>
      <c r="J91" s="97" t="str">
        <f t="shared" si="5"/>
        <v>Gestión Administrativa y  financiera en apoyo al Desarrollo Académico</v>
      </c>
      <c r="K91" s="97" t="s">
        <v>412</v>
      </c>
      <c r="L91" s="97"/>
    </row>
    <row r="92" spans="3:12">
      <c r="C92" s="142"/>
      <c r="D92" s="157"/>
      <c r="E92" s="117"/>
      <c r="F92" s="96">
        <f t="shared" si="4"/>
        <v>0</v>
      </c>
      <c r="G92" s="160"/>
      <c r="H92" s="143"/>
      <c r="I92" s="129" t="e">
        <f>VLOOKUP(H92,Presupuesto!$B$11:$C$565,2,0)</f>
        <v>#N/A</v>
      </c>
      <c r="J92" s="97" t="str">
        <f t="shared" si="5"/>
        <v>Gestión Administrativa y  financiera en apoyo al Desarrollo Académico</v>
      </c>
      <c r="K92" s="97" t="s">
        <v>412</v>
      </c>
      <c r="L92" s="97"/>
    </row>
    <row r="93" spans="3:12">
      <c r="C93" s="144"/>
      <c r="D93" s="157"/>
      <c r="E93" s="117"/>
      <c r="F93" s="96">
        <f t="shared" si="4"/>
        <v>0</v>
      </c>
      <c r="G93" s="160"/>
      <c r="H93" s="145"/>
      <c r="I93" s="129" t="e">
        <f>VLOOKUP(H93,Presupuesto!$B$11:$C$565,2,0)</f>
        <v>#N/A</v>
      </c>
      <c r="J93" s="97" t="str">
        <f t="shared" si="5"/>
        <v>Gestión Administrativa y  financiera en apoyo al Desarrollo Académico</v>
      </c>
      <c r="K93" s="97" t="s">
        <v>403</v>
      </c>
      <c r="L93" s="97"/>
    </row>
    <row r="94" spans="3:12">
      <c r="C94" s="144"/>
      <c r="D94" s="157"/>
      <c r="E94" s="117"/>
      <c r="F94" s="96">
        <f t="shared" si="4"/>
        <v>0</v>
      </c>
      <c r="G94" s="160"/>
      <c r="H94" s="145"/>
      <c r="I94" s="129" t="e">
        <f>VLOOKUP(H94,Presupuesto!$B$11:$C$565,2,0)</f>
        <v>#N/A</v>
      </c>
      <c r="J94" s="97" t="str">
        <f t="shared" si="5"/>
        <v>Gestión Administrativa y  financiera en apoyo al Desarrollo Académico</v>
      </c>
      <c r="K94" s="97" t="s">
        <v>412</v>
      </c>
      <c r="L94" s="97"/>
    </row>
    <row r="95" spans="3:12">
      <c r="C95" s="144"/>
      <c r="D95" s="157"/>
      <c r="E95" s="117"/>
      <c r="F95" s="96">
        <f t="shared" si="4"/>
        <v>0</v>
      </c>
      <c r="G95" s="160"/>
      <c r="H95" s="145"/>
      <c r="I95" s="129" t="e">
        <f>VLOOKUP(H95,Presupuesto!$B$11:$C$565,2,0)</f>
        <v>#N/A</v>
      </c>
      <c r="J95" s="97" t="str">
        <f t="shared" si="5"/>
        <v>Gestión Administrativa y  financiera en apoyo al Desarrollo Académico</v>
      </c>
      <c r="K95" s="97" t="s">
        <v>412</v>
      </c>
      <c r="L95" s="97"/>
    </row>
    <row r="96" spans="3:12">
      <c r="C96" s="144"/>
      <c r="D96" s="157"/>
      <c r="E96" s="117"/>
      <c r="F96" s="96">
        <f t="shared" si="4"/>
        <v>0</v>
      </c>
      <c r="G96" s="160"/>
      <c r="H96" s="145"/>
      <c r="I96" s="129" t="e">
        <f>VLOOKUP(H96,Presupuesto!$B$11:$C$565,2,0)</f>
        <v>#N/A</v>
      </c>
      <c r="J96" s="97" t="str">
        <f t="shared" si="5"/>
        <v>Gestión Administrativa y  financiera en apoyo al Desarrollo Académico</v>
      </c>
      <c r="K96" s="97" t="s">
        <v>412</v>
      </c>
      <c r="L96" s="97"/>
    </row>
    <row r="97" spans="3:12" ht="15.75" thickBot="1">
      <c r="C97" s="146"/>
      <c r="D97" s="219"/>
      <c r="E97" s="102"/>
      <c r="F97" s="104">
        <f t="shared" si="4"/>
        <v>0</v>
      </c>
      <c r="G97" s="161"/>
      <c r="H97" s="147"/>
      <c r="I97" s="131" t="e">
        <f>VLOOKUP(H97,Presupuesto!$B$11:$C$565,2,0)</f>
        <v>#N/A</v>
      </c>
      <c r="J97" s="105" t="str">
        <f t="shared" si="5"/>
        <v>Gestión Administrativa y  financiera en apoyo al Desarrollo Académico</v>
      </c>
      <c r="K97" s="123" t="s">
        <v>394</v>
      </c>
      <c r="L97" s="105"/>
    </row>
    <row r="98" spans="3:12">
      <c r="F98" s="89"/>
      <c r="G98" s="88"/>
      <c r="H98" s="89"/>
      <c r="I98" s="89"/>
    </row>
    <row r="99" spans="3:12" ht="15.75" thickBot="1"/>
    <row r="100" spans="3:12" ht="15.75" thickBot="1">
      <c r="C100" s="156" t="s">
        <v>53</v>
      </c>
      <c r="D100" s="357">
        <f>SUM(F107:F127)</f>
        <v>400000</v>
      </c>
      <c r="F100" s="70"/>
      <c r="G100" s="78"/>
      <c r="H100" s="70"/>
      <c r="I100" s="70"/>
    </row>
    <row r="101" spans="3:12">
      <c r="C101" s="70"/>
      <c r="D101" s="31"/>
      <c r="E101" s="92"/>
      <c r="F101" s="92"/>
      <c r="G101" s="92"/>
      <c r="H101" s="75"/>
      <c r="I101" s="75"/>
      <c r="J101" s="75"/>
      <c r="K101" s="111"/>
    </row>
    <row r="102" spans="3:12" ht="15.75">
      <c r="C102" s="296" t="s">
        <v>392</v>
      </c>
      <c r="D102" s="353" t="s">
        <v>2146</v>
      </c>
      <c r="E102" s="92"/>
      <c r="F102" s="92"/>
      <c r="G102" s="92"/>
      <c r="H102" s="75"/>
      <c r="I102" s="75"/>
      <c r="J102" s="75"/>
      <c r="K102" s="111"/>
    </row>
    <row r="103" spans="3:12" ht="18.75">
      <c r="C103" s="207" t="str">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3. Construcción de avenida del edificio principial hacia aulas del edificio anexo</v>
      </c>
      <c r="D103" s="31"/>
      <c r="E103" s="92"/>
      <c r="F103" s="92"/>
      <c r="G103" s="92"/>
      <c r="H103" s="75"/>
      <c r="I103" s="75"/>
      <c r="J103" s="75"/>
      <c r="K103" s="111"/>
    </row>
    <row r="104" spans="3:12">
      <c r="E104" s="92"/>
      <c r="F104" s="92"/>
      <c r="G104" s="92"/>
      <c r="H104" s="75"/>
      <c r="I104" s="75"/>
      <c r="J104" s="75"/>
      <c r="K104" s="111"/>
    </row>
    <row r="105" spans="3:12" ht="15.75" thickBot="1">
      <c r="F105" s="92"/>
      <c r="G105" s="75"/>
      <c r="H105" s="75"/>
      <c r="I105" s="75"/>
    </row>
    <row r="106" spans="3:12" ht="30.75" thickBot="1">
      <c r="C106" s="128" t="s">
        <v>44</v>
      </c>
      <c r="D106" s="133" t="s">
        <v>55</v>
      </c>
      <c r="E106" s="135" t="s">
        <v>57</v>
      </c>
      <c r="F106" s="134" t="s">
        <v>27</v>
      </c>
      <c r="G106" s="132" t="s">
        <v>131</v>
      </c>
      <c r="H106" s="135" t="s">
        <v>46</v>
      </c>
      <c r="I106" s="132" t="s">
        <v>132</v>
      </c>
      <c r="J106" s="132" t="s">
        <v>410</v>
      </c>
      <c r="K106" s="132" t="s">
        <v>411</v>
      </c>
      <c r="L106" s="132" t="s">
        <v>121</v>
      </c>
    </row>
    <row r="107" spans="3:12">
      <c r="C107" s="140" t="s">
        <v>2209</v>
      </c>
      <c r="D107" s="157">
        <v>1</v>
      </c>
      <c r="E107" s="114">
        <v>400000</v>
      </c>
      <c r="F107" s="96">
        <f t="shared" ref="F107:F127" si="6">D107*E107</f>
        <v>400000</v>
      </c>
      <c r="G107" s="160" t="s">
        <v>1507</v>
      </c>
      <c r="H107" s="141" t="s">
        <v>343</v>
      </c>
      <c r="I107" s="129" t="str">
        <f>VLOOKUP(H107,Presupuesto!$B$11:$C$565,2,0)</f>
        <v>CONSTRUCCIONES ADICIONES Y MEJORA DE EDIF (47100-00)</v>
      </c>
      <c r="J107" s="215" t="s">
        <v>1364</v>
      </c>
      <c r="K107" s="97" t="s">
        <v>394</v>
      </c>
      <c r="L107" s="97"/>
    </row>
    <row r="108" spans="3:12">
      <c r="C108" s="140" t="s">
        <v>2210</v>
      </c>
      <c r="D108" s="157"/>
      <c r="E108" s="122"/>
      <c r="F108" s="96">
        <f t="shared" si="6"/>
        <v>0</v>
      </c>
      <c r="G108" s="160"/>
      <c r="H108" s="141" t="s">
        <v>343</v>
      </c>
      <c r="I108" s="129" t="str">
        <f>VLOOKUP(H108,Presupuesto!$B$11:$C$565,2,0)</f>
        <v>CONSTRUCCIONES ADICIONES Y MEJORA DE EDIF (47100-00)</v>
      </c>
      <c r="J108" s="97" t="str">
        <f>$J$107</f>
        <v>Gestión Administrativa y  financiera en apoyo al Desarrollo Académico</v>
      </c>
      <c r="K108" s="97" t="s">
        <v>412</v>
      </c>
      <c r="L108" s="97"/>
    </row>
    <row r="109" spans="3:12">
      <c r="C109" s="140"/>
      <c r="D109" s="157"/>
      <c r="E109" s="122"/>
      <c r="F109" s="96">
        <f t="shared" si="6"/>
        <v>0</v>
      </c>
      <c r="G109" s="160"/>
      <c r="H109" s="141"/>
      <c r="I109" s="129" t="e">
        <f>VLOOKUP(H109,Presupuesto!$B$11:$C$565,2,0)</f>
        <v>#N/A</v>
      </c>
      <c r="J109" s="97" t="str">
        <f t="shared" ref="J109:J127" si="7">$J$107</f>
        <v>Gestión Administrativa y  financiera en apoyo al Desarrollo Académico</v>
      </c>
      <c r="K109" s="97" t="s">
        <v>412</v>
      </c>
      <c r="L109" s="97"/>
    </row>
    <row r="110" spans="3:12">
      <c r="C110" s="140"/>
      <c r="D110" s="157"/>
      <c r="E110" s="122"/>
      <c r="F110" s="96">
        <f t="shared" si="6"/>
        <v>0</v>
      </c>
      <c r="G110" s="160"/>
      <c r="H110" s="141"/>
      <c r="I110" s="129" t="e">
        <f>VLOOKUP(H110,Presupuesto!$B$11:$C$565,2,0)</f>
        <v>#N/A</v>
      </c>
      <c r="J110" s="97" t="str">
        <f t="shared" si="7"/>
        <v>Gestión Administrativa y  financiera en apoyo al Desarrollo Académico</v>
      </c>
      <c r="K110" s="97" t="s">
        <v>412</v>
      </c>
      <c r="L110" s="97"/>
    </row>
    <row r="111" spans="3:12">
      <c r="C111" s="140"/>
      <c r="D111" s="157"/>
      <c r="E111" s="122"/>
      <c r="F111" s="96">
        <f t="shared" si="6"/>
        <v>0</v>
      </c>
      <c r="G111" s="160"/>
      <c r="H111" s="141"/>
      <c r="I111" s="129" t="e">
        <f>VLOOKUP(H111,Presupuesto!$B$11:$C$565,2,0)</f>
        <v>#N/A</v>
      </c>
      <c r="J111" s="97" t="str">
        <f t="shared" si="7"/>
        <v>Gestión Administrativa y  financiera en apoyo al Desarrollo Académico</v>
      </c>
      <c r="K111" s="97" t="s">
        <v>412</v>
      </c>
      <c r="L111" s="97"/>
    </row>
    <row r="112" spans="3:12">
      <c r="C112" s="140"/>
      <c r="D112" s="157"/>
      <c r="E112" s="122"/>
      <c r="F112" s="96">
        <f t="shared" si="6"/>
        <v>0</v>
      </c>
      <c r="G112" s="160"/>
      <c r="H112" s="141"/>
      <c r="I112" s="129" t="e">
        <f>VLOOKUP(H112,Presupuesto!$B$11:$C$565,2,0)</f>
        <v>#N/A</v>
      </c>
      <c r="J112" s="97" t="str">
        <f t="shared" si="7"/>
        <v>Gestión Administrativa y  financiera en apoyo al Desarrollo Académico</v>
      </c>
      <c r="K112" s="97" t="s">
        <v>401</v>
      </c>
      <c r="L112" s="97"/>
    </row>
    <row r="113" spans="3:12">
      <c r="C113" s="140"/>
      <c r="D113" s="157"/>
      <c r="E113" s="122"/>
      <c r="F113" s="96">
        <f t="shared" si="6"/>
        <v>0</v>
      </c>
      <c r="G113" s="160"/>
      <c r="H113" s="141"/>
      <c r="I113" s="129" t="e">
        <f>VLOOKUP(H113,Presupuesto!$B$11:$C$565,2,0)</f>
        <v>#N/A</v>
      </c>
      <c r="J113" s="97" t="str">
        <f t="shared" si="7"/>
        <v>Gestión Administrativa y  financiera en apoyo al Desarrollo Académico</v>
      </c>
      <c r="K113" s="97" t="s">
        <v>412</v>
      </c>
      <c r="L113" s="97"/>
    </row>
    <row r="114" spans="3:12">
      <c r="C114" s="140"/>
      <c r="D114" s="157"/>
      <c r="E114" s="122"/>
      <c r="F114" s="96">
        <f t="shared" si="6"/>
        <v>0</v>
      </c>
      <c r="G114" s="160"/>
      <c r="H114" s="141"/>
      <c r="I114" s="129" t="e">
        <f>VLOOKUP(H114,Presupuesto!$B$11:$C$565,2,0)</f>
        <v>#N/A</v>
      </c>
      <c r="J114" s="97" t="str">
        <f t="shared" si="7"/>
        <v>Gestión Administrativa y  financiera en apoyo al Desarrollo Académico</v>
      </c>
      <c r="K114" s="97" t="s">
        <v>412</v>
      </c>
      <c r="L114" s="97"/>
    </row>
    <row r="115" spans="3:12">
      <c r="C115" s="140"/>
      <c r="D115" s="157"/>
      <c r="E115" s="122"/>
      <c r="F115" s="96">
        <f t="shared" si="6"/>
        <v>0</v>
      </c>
      <c r="G115" s="160"/>
      <c r="H115" s="141"/>
      <c r="I115" s="129" t="e">
        <f>VLOOKUP(H115,Presupuesto!$B$11:$C$565,2,0)</f>
        <v>#N/A</v>
      </c>
      <c r="J115" s="97" t="str">
        <f t="shared" si="7"/>
        <v>Gestión Administrativa y  financiera en apoyo al Desarrollo Académico</v>
      </c>
      <c r="K115" s="97" t="s">
        <v>412</v>
      </c>
      <c r="L115" s="97"/>
    </row>
    <row r="116" spans="3:12">
      <c r="C116" s="140"/>
      <c r="D116" s="157"/>
      <c r="E116" s="122"/>
      <c r="F116" s="96">
        <f t="shared" si="6"/>
        <v>0</v>
      </c>
      <c r="G116" s="160"/>
      <c r="H116" s="141"/>
      <c r="I116" s="129" t="e">
        <f>VLOOKUP(H116,Presupuesto!$B$11:$C$565,2,0)</f>
        <v>#N/A</v>
      </c>
      <c r="J116" s="97" t="str">
        <f t="shared" si="7"/>
        <v>Gestión Administrativa y  financiera en apoyo al Desarrollo Académico</v>
      </c>
      <c r="K116" s="97" t="s">
        <v>412</v>
      </c>
      <c r="L116" s="97"/>
    </row>
    <row r="117" spans="3:12">
      <c r="C117" s="142"/>
      <c r="D117" s="157"/>
      <c r="E117" s="117"/>
      <c r="F117" s="96">
        <f t="shared" si="6"/>
        <v>0</v>
      </c>
      <c r="G117" s="160"/>
      <c r="H117" s="143"/>
      <c r="I117" s="129" t="e">
        <f>VLOOKUP(H117,Presupuesto!$B$11:$C$565,2,0)</f>
        <v>#N/A</v>
      </c>
      <c r="J117" s="97" t="str">
        <f t="shared" si="7"/>
        <v>Gestión Administrativa y  financiera en apoyo al Desarrollo Académico</v>
      </c>
      <c r="K117" s="97" t="s">
        <v>412</v>
      </c>
      <c r="L117" s="97"/>
    </row>
    <row r="118" spans="3:12">
      <c r="C118" s="142"/>
      <c r="D118" s="157"/>
      <c r="E118" s="117"/>
      <c r="F118" s="96">
        <f t="shared" si="6"/>
        <v>0</v>
      </c>
      <c r="G118" s="160"/>
      <c r="H118" s="143"/>
      <c r="I118" s="129" t="e">
        <f>VLOOKUP(H118,Presupuesto!$B$11:$C$565,2,0)</f>
        <v>#N/A</v>
      </c>
      <c r="J118" s="97" t="str">
        <f t="shared" si="7"/>
        <v>Gestión Administrativa y  financiera en apoyo al Desarrollo Académico</v>
      </c>
      <c r="K118" s="97" t="s">
        <v>412</v>
      </c>
      <c r="L118" s="97"/>
    </row>
    <row r="119" spans="3:12">
      <c r="C119" s="142"/>
      <c r="D119" s="157"/>
      <c r="E119" s="117"/>
      <c r="F119" s="96">
        <f t="shared" si="6"/>
        <v>0</v>
      </c>
      <c r="G119" s="160"/>
      <c r="H119" s="143"/>
      <c r="I119" s="129" t="e">
        <f>VLOOKUP(H119,Presupuesto!$B$11:$C$565,2,0)</f>
        <v>#N/A</v>
      </c>
      <c r="J119" s="97" t="str">
        <f t="shared" si="7"/>
        <v>Gestión Administrativa y  financiera en apoyo al Desarrollo Académico</v>
      </c>
      <c r="K119" s="97" t="s">
        <v>412</v>
      </c>
      <c r="L119" s="97"/>
    </row>
    <row r="120" spans="3:12">
      <c r="C120" s="142"/>
      <c r="D120" s="157"/>
      <c r="E120" s="117"/>
      <c r="F120" s="96">
        <f t="shared" si="6"/>
        <v>0</v>
      </c>
      <c r="G120" s="160"/>
      <c r="H120" s="143"/>
      <c r="I120" s="129" t="e">
        <f>VLOOKUP(H120,Presupuesto!$B$11:$C$565,2,0)</f>
        <v>#N/A</v>
      </c>
      <c r="J120" s="97" t="str">
        <f t="shared" si="7"/>
        <v>Gestión Administrativa y  financiera en apoyo al Desarrollo Académico</v>
      </c>
      <c r="K120" s="97" t="s">
        <v>412</v>
      </c>
      <c r="L120" s="97"/>
    </row>
    <row r="121" spans="3:12">
      <c r="C121" s="142"/>
      <c r="D121" s="157"/>
      <c r="E121" s="117"/>
      <c r="F121" s="96">
        <f t="shared" si="6"/>
        <v>0</v>
      </c>
      <c r="G121" s="160"/>
      <c r="H121" s="143"/>
      <c r="I121" s="129" t="e">
        <f>VLOOKUP(H121,Presupuesto!$B$11:$C$565,2,0)</f>
        <v>#N/A</v>
      </c>
      <c r="J121" s="97" t="str">
        <f t="shared" si="7"/>
        <v>Gestión Administrativa y  financiera en apoyo al Desarrollo Académico</v>
      </c>
      <c r="K121" s="97" t="s">
        <v>412</v>
      </c>
      <c r="L121" s="97"/>
    </row>
    <row r="122" spans="3:12">
      <c r="C122" s="142"/>
      <c r="D122" s="157"/>
      <c r="E122" s="117"/>
      <c r="F122" s="96">
        <f t="shared" si="6"/>
        <v>0</v>
      </c>
      <c r="G122" s="160"/>
      <c r="H122" s="143"/>
      <c r="I122" s="129" t="e">
        <f>VLOOKUP(H122,Presupuesto!$B$11:$C$565,2,0)</f>
        <v>#N/A</v>
      </c>
      <c r="J122" s="97" t="str">
        <f t="shared" si="7"/>
        <v>Gestión Administrativa y  financiera en apoyo al Desarrollo Académico</v>
      </c>
      <c r="K122" s="97" t="s">
        <v>412</v>
      </c>
      <c r="L122" s="97"/>
    </row>
    <row r="123" spans="3:12">
      <c r="C123" s="144"/>
      <c r="D123" s="157"/>
      <c r="E123" s="117"/>
      <c r="F123" s="96">
        <f t="shared" si="6"/>
        <v>0</v>
      </c>
      <c r="G123" s="160"/>
      <c r="H123" s="145"/>
      <c r="I123" s="129" t="e">
        <f>VLOOKUP(H123,Presupuesto!$B$11:$C$565,2,0)</f>
        <v>#N/A</v>
      </c>
      <c r="J123" s="97" t="str">
        <f t="shared" si="7"/>
        <v>Gestión Administrativa y  financiera en apoyo al Desarrollo Académico</v>
      </c>
      <c r="K123" s="97" t="s">
        <v>403</v>
      </c>
      <c r="L123" s="97"/>
    </row>
    <row r="124" spans="3:12">
      <c r="C124" s="144"/>
      <c r="D124" s="157"/>
      <c r="E124" s="117"/>
      <c r="F124" s="96">
        <f t="shared" si="6"/>
        <v>0</v>
      </c>
      <c r="G124" s="160"/>
      <c r="H124" s="145"/>
      <c r="I124" s="129" t="e">
        <f>VLOOKUP(H124,Presupuesto!$B$11:$C$565,2,0)</f>
        <v>#N/A</v>
      </c>
      <c r="J124" s="97" t="str">
        <f t="shared" si="7"/>
        <v>Gestión Administrativa y  financiera en apoyo al Desarrollo Académico</v>
      </c>
      <c r="K124" s="97" t="s">
        <v>412</v>
      </c>
      <c r="L124" s="97"/>
    </row>
    <row r="125" spans="3:12">
      <c r="C125" s="144"/>
      <c r="D125" s="157"/>
      <c r="E125" s="117"/>
      <c r="F125" s="96">
        <f t="shared" si="6"/>
        <v>0</v>
      </c>
      <c r="G125" s="160"/>
      <c r="H125" s="145"/>
      <c r="I125" s="129" t="e">
        <f>VLOOKUP(H125,Presupuesto!$B$11:$C$565,2,0)</f>
        <v>#N/A</v>
      </c>
      <c r="J125" s="97" t="str">
        <f t="shared" si="7"/>
        <v>Gestión Administrativa y  financiera en apoyo al Desarrollo Académico</v>
      </c>
      <c r="K125" s="97" t="s">
        <v>412</v>
      </c>
      <c r="L125" s="97"/>
    </row>
    <row r="126" spans="3:12">
      <c r="C126" s="144"/>
      <c r="D126" s="157"/>
      <c r="E126" s="117"/>
      <c r="F126" s="96">
        <f t="shared" si="6"/>
        <v>0</v>
      </c>
      <c r="G126" s="160"/>
      <c r="H126" s="145"/>
      <c r="I126" s="129" t="e">
        <f>VLOOKUP(H126,Presupuesto!$B$11:$C$565,2,0)</f>
        <v>#N/A</v>
      </c>
      <c r="J126" s="97" t="str">
        <f t="shared" si="7"/>
        <v>Gestión Administrativa y  financiera en apoyo al Desarrollo Académico</v>
      </c>
      <c r="K126" s="97" t="s">
        <v>412</v>
      </c>
      <c r="L126" s="97"/>
    </row>
    <row r="127" spans="3:12" ht="15.75" thickBot="1">
      <c r="C127" s="146"/>
      <c r="D127" s="219"/>
      <c r="E127" s="102"/>
      <c r="F127" s="104">
        <f t="shared" si="6"/>
        <v>0</v>
      </c>
      <c r="G127" s="161"/>
      <c r="H127" s="147"/>
      <c r="I127" s="131" t="e">
        <f>VLOOKUP(H127,Presupuesto!$B$11:$C$565,2,0)</f>
        <v>#N/A</v>
      </c>
      <c r="J127" s="105" t="str">
        <f t="shared" si="7"/>
        <v>Gestión Administrativa y  financiera en apoyo al Desarrollo Académico</v>
      </c>
      <c r="K127" s="123" t="s">
        <v>394</v>
      </c>
      <c r="L127" s="105"/>
    </row>
    <row r="129" spans="3:12" ht="15.75" thickBot="1"/>
    <row r="130" spans="3:12" ht="15.75" thickBot="1">
      <c r="C130" s="156" t="s">
        <v>53</v>
      </c>
      <c r="D130" s="357">
        <f>SUM(F137:F157)</f>
        <v>30000</v>
      </c>
      <c r="F130" s="70"/>
      <c r="G130" s="78"/>
      <c r="H130" s="70"/>
      <c r="I130" s="70"/>
    </row>
    <row r="131" spans="3:12">
      <c r="C131" s="70"/>
      <c r="D131" s="31"/>
      <c r="E131" s="92"/>
      <c r="F131" s="92"/>
      <c r="G131" s="92"/>
      <c r="H131" s="75"/>
      <c r="I131" s="75"/>
      <c r="J131" s="75"/>
      <c r="K131" s="111"/>
    </row>
    <row r="132" spans="3:12" ht="15.75">
      <c r="C132" s="296" t="s">
        <v>392</v>
      </c>
      <c r="D132" s="353" t="s">
        <v>2151</v>
      </c>
      <c r="E132" s="92"/>
      <c r="F132" s="92"/>
      <c r="G132" s="92"/>
      <c r="H132" s="75"/>
      <c r="I132" s="75"/>
      <c r="J132" s="75"/>
      <c r="K132" s="111"/>
    </row>
    <row r="133" spans="3:12" ht="18.75">
      <c r="C133" s="207" t="str">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4. Reparacion de la fuente.</v>
      </c>
      <c r="D133" s="31"/>
      <c r="E133" s="92"/>
      <c r="F133" s="92"/>
      <c r="G133" s="92"/>
      <c r="H133" s="75"/>
      <c r="I133" s="75"/>
      <c r="J133" s="75"/>
      <c r="K133" s="111"/>
    </row>
    <row r="134" spans="3:12">
      <c r="E134" s="92"/>
      <c r="F134" s="92"/>
      <c r="G134" s="92"/>
      <c r="H134" s="75"/>
      <c r="I134" s="75"/>
      <c r="J134" s="75"/>
      <c r="K134" s="111"/>
    </row>
    <row r="135" spans="3:12" ht="15.75" thickBot="1">
      <c r="F135" s="92"/>
      <c r="G135" s="75"/>
      <c r="H135" s="75"/>
      <c r="I135" s="75"/>
    </row>
    <row r="136" spans="3:12" ht="30.75" thickBot="1">
      <c r="C136" s="128" t="s">
        <v>44</v>
      </c>
      <c r="D136" s="133" t="s">
        <v>55</v>
      </c>
      <c r="E136" s="135" t="s">
        <v>57</v>
      </c>
      <c r="F136" s="134" t="s">
        <v>27</v>
      </c>
      <c r="G136" s="132" t="s">
        <v>131</v>
      </c>
      <c r="H136" s="135" t="s">
        <v>46</v>
      </c>
      <c r="I136" s="132" t="s">
        <v>132</v>
      </c>
      <c r="J136" s="132" t="s">
        <v>410</v>
      </c>
      <c r="K136" s="132" t="s">
        <v>411</v>
      </c>
      <c r="L136" s="132" t="s">
        <v>121</v>
      </c>
    </row>
    <row r="137" spans="3:12">
      <c r="C137" s="140" t="s">
        <v>2213</v>
      </c>
      <c r="D137" s="157">
        <v>1</v>
      </c>
      <c r="E137" s="114">
        <v>30000</v>
      </c>
      <c r="F137" s="96">
        <f t="shared" ref="F137:F157" si="8">D137*E137</f>
        <v>30000</v>
      </c>
      <c r="G137" s="160" t="s">
        <v>1507</v>
      </c>
      <c r="H137" s="141" t="s">
        <v>343</v>
      </c>
      <c r="I137" s="129" t="str">
        <f>VLOOKUP(H137,Presupuesto!$B$11:$C$565,2,0)</f>
        <v>CONSTRUCCIONES ADICIONES Y MEJORA DE EDIF (47100-00)</v>
      </c>
      <c r="J137" s="215" t="s">
        <v>1364</v>
      </c>
      <c r="K137" s="97" t="s">
        <v>394</v>
      </c>
      <c r="L137" s="97"/>
    </row>
    <row r="138" spans="3:12">
      <c r="C138" s="140"/>
      <c r="D138" s="157"/>
      <c r="E138" s="122"/>
      <c r="F138" s="96">
        <f t="shared" si="8"/>
        <v>0</v>
      </c>
      <c r="G138" s="160"/>
      <c r="H138" s="141"/>
      <c r="I138" s="129" t="e">
        <f>VLOOKUP(H138,Presupuesto!$B$11:$C$565,2,0)</f>
        <v>#N/A</v>
      </c>
      <c r="J138" s="97" t="str">
        <f>$J$137</f>
        <v>Gestión Administrativa y  financiera en apoyo al Desarrollo Académico</v>
      </c>
      <c r="K138" s="97" t="s">
        <v>412</v>
      </c>
      <c r="L138" s="97"/>
    </row>
    <row r="139" spans="3:12">
      <c r="C139" s="140"/>
      <c r="D139" s="157"/>
      <c r="E139" s="122"/>
      <c r="F139" s="96">
        <f t="shared" si="8"/>
        <v>0</v>
      </c>
      <c r="G139" s="160"/>
      <c r="H139" s="141"/>
      <c r="I139" s="129" t="e">
        <f>VLOOKUP(H139,Presupuesto!$B$11:$C$565,2,0)</f>
        <v>#N/A</v>
      </c>
      <c r="J139" s="97" t="str">
        <f t="shared" ref="J139:J157" si="9">$J$137</f>
        <v>Gestión Administrativa y  financiera en apoyo al Desarrollo Académico</v>
      </c>
      <c r="K139" s="97" t="s">
        <v>412</v>
      </c>
      <c r="L139" s="97"/>
    </row>
    <row r="140" spans="3:12">
      <c r="C140" s="140"/>
      <c r="D140" s="157"/>
      <c r="E140" s="122"/>
      <c r="F140" s="96">
        <f t="shared" si="8"/>
        <v>0</v>
      </c>
      <c r="G140" s="160"/>
      <c r="H140" s="141"/>
      <c r="I140" s="129" t="e">
        <f>VLOOKUP(H140,Presupuesto!$B$11:$C$565,2,0)</f>
        <v>#N/A</v>
      </c>
      <c r="J140" s="97" t="str">
        <f t="shared" si="9"/>
        <v>Gestión Administrativa y  financiera en apoyo al Desarrollo Académico</v>
      </c>
      <c r="K140" s="97" t="s">
        <v>412</v>
      </c>
      <c r="L140" s="97"/>
    </row>
    <row r="141" spans="3:12">
      <c r="C141" s="140"/>
      <c r="D141" s="157"/>
      <c r="E141" s="122"/>
      <c r="F141" s="96">
        <f t="shared" si="8"/>
        <v>0</v>
      </c>
      <c r="G141" s="160"/>
      <c r="H141" s="141"/>
      <c r="I141" s="129" t="e">
        <f>VLOOKUP(H141,Presupuesto!$B$11:$C$565,2,0)</f>
        <v>#N/A</v>
      </c>
      <c r="J141" s="97" t="str">
        <f t="shared" si="9"/>
        <v>Gestión Administrativa y  financiera en apoyo al Desarrollo Académico</v>
      </c>
      <c r="K141" s="97" t="s">
        <v>412</v>
      </c>
      <c r="L141" s="97"/>
    </row>
    <row r="142" spans="3:12">
      <c r="C142" s="140"/>
      <c r="D142" s="157"/>
      <c r="E142" s="122"/>
      <c r="F142" s="96">
        <f t="shared" si="8"/>
        <v>0</v>
      </c>
      <c r="G142" s="160"/>
      <c r="H142" s="141"/>
      <c r="I142" s="129" t="e">
        <f>VLOOKUP(H142,Presupuesto!$B$11:$C$565,2,0)</f>
        <v>#N/A</v>
      </c>
      <c r="J142" s="97" t="str">
        <f t="shared" si="9"/>
        <v>Gestión Administrativa y  financiera en apoyo al Desarrollo Académico</v>
      </c>
      <c r="K142" s="97" t="s">
        <v>401</v>
      </c>
      <c r="L142" s="97"/>
    </row>
    <row r="143" spans="3:12">
      <c r="C143" s="140"/>
      <c r="D143" s="157"/>
      <c r="E143" s="122"/>
      <c r="F143" s="96">
        <f t="shared" si="8"/>
        <v>0</v>
      </c>
      <c r="G143" s="160"/>
      <c r="H143" s="141"/>
      <c r="I143" s="129" t="e">
        <f>VLOOKUP(H143,Presupuesto!$B$11:$C$565,2,0)</f>
        <v>#N/A</v>
      </c>
      <c r="J143" s="97" t="str">
        <f t="shared" si="9"/>
        <v>Gestión Administrativa y  financiera en apoyo al Desarrollo Académico</v>
      </c>
      <c r="K143" s="97" t="s">
        <v>412</v>
      </c>
      <c r="L143" s="97"/>
    </row>
    <row r="144" spans="3:12">
      <c r="C144" s="140"/>
      <c r="D144" s="157"/>
      <c r="E144" s="122"/>
      <c r="F144" s="96">
        <f t="shared" si="8"/>
        <v>0</v>
      </c>
      <c r="G144" s="160"/>
      <c r="H144" s="141"/>
      <c r="I144" s="129" t="e">
        <f>VLOOKUP(H144,Presupuesto!$B$11:$C$565,2,0)</f>
        <v>#N/A</v>
      </c>
      <c r="J144" s="97" t="str">
        <f t="shared" si="9"/>
        <v>Gestión Administrativa y  financiera en apoyo al Desarrollo Académico</v>
      </c>
      <c r="K144" s="97" t="s">
        <v>412</v>
      </c>
      <c r="L144" s="97"/>
    </row>
    <row r="145" spans="3:12">
      <c r="C145" s="140"/>
      <c r="D145" s="157"/>
      <c r="E145" s="122"/>
      <c r="F145" s="96">
        <f t="shared" si="8"/>
        <v>0</v>
      </c>
      <c r="G145" s="160"/>
      <c r="H145" s="141"/>
      <c r="I145" s="129" t="e">
        <f>VLOOKUP(H145,Presupuesto!$B$11:$C$565,2,0)</f>
        <v>#N/A</v>
      </c>
      <c r="J145" s="97" t="str">
        <f t="shared" si="9"/>
        <v>Gestión Administrativa y  financiera en apoyo al Desarrollo Académico</v>
      </c>
      <c r="K145" s="97" t="s">
        <v>412</v>
      </c>
      <c r="L145" s="97"/>
    </row>
    <row r="146" spans="3:12">
      <c r="C146" s="140"/>
      <c r="D146" s="157"/>
      <c r="E146" s="122"/>
      <c r="F146" s="96">
        <f t="shared" si="8"/>
        <v>0</v>
      </c>
      <c r="G146" s="160"/>
      <c r="H146" s="141"/>
      <c r="I146" s="129" t="e">
        <f>VLOOKUP(H146,Presupuesto!$B$11:$C$565,2,0)</f>
        <v>#N/A</v>
      </c>
      <c r="J146" s="97" t="str">
        <f t="shared" si="9"/>
        <v>Gestión Administrativa y  financiera en apoyo al Desarrollo Académico</v>
      </c>
      <c r="K146" s="97" t="s">
        <v>412</v>
      </c>
      <c r="L146" s="97"/>
    </row>
    <row r="147" spans="3:12">
      <c r="C147" s="142"/>
      <c r="D147" s="157"/>
      <c r="E147" s="117"/>
      <c r="F147" s="96">
        <f t="shared" si="8"/>
        <v>0</v>
      </c>
      <c r="G147" s="160"/>
      <c r="H147" s="143"/>
      <c r="I147" s="129" t="e">
        <f>VLOOKUP(H147,Presupuesto!$B$11:$C$565,2,0)</f>
        <v>#N/A</v>
      </c>
      <c r="J147" s="97" t="str">
        <f t="shared" si="9"/>
        <v>Gestión Administrativa y  financiera en apoyo al Desarrollo Académico</v>
      </c>
      <c r="K147" s="97" t="s">
        <v>412</v>
      </c>
      <c r="L147" s="97"/>
    </row>
    <row r="148" spans="3:12">
      <c r="C148" s="142"/>
      <c r="D148" s="157"/>
      <c r="E148" s="117"/>
      <c r="F148" s="96">
        <f t="shared" si="8"/>
        <v>0</v>
      </c>
      <c r="G148" s="160"/>
      <c r="H148" s="143"/>
      <c r="I148" s="129" t="e">
        <f>VLOOKUP(H148,Presupuesto!$B$11:$C$565,2,0)</f>
        <v>#N/A</v>
      </c>
      <c r="J148" s="97" t="str">
        <f t="shared" si="9"/>
        <v>Gestión Administrativa y  financiera en apoyo al Desarrollo Académico</v>
      </c>
      <c r="K148" s="97" t="s">
        <v>412</v>
      </c>
      <c r="L148" s="97"/>
    </row>
    <row r="149" spans="3:12">
      <c r="C149" s="142"/>
      <c r="D149" s="157"/>
      <c r="E149" s="117"/>
      <c r="F149" s="96">
        <f t="shared" si="8"/>
        <v>0</v>
      </c>
      <c r="G149" s="160"/>
      <c r="H149" s="143"/>
      <c r="I149" s="129" t="e">
        <f>VLOOKUP(H149,Presupuesto!$B$11:$C$565,2,0)</f>
        <v>#N/A</v>
      </c>
      <c r="J149" s="97" t="str">
        <f t="shared" si="9"/>
        <v>Gestión Administrativa y  financiera en apoyo al Desarrollo Académico</v>
      </c>
      <c r="K149" s="97" t="s">
        <v>412</v>
      </c>
      <c r="L149" s="97"/>
    </row>
    <row r="150" spans="3:12">
      <c r="C150" s="142"/>
      <c r="D150" s="157"/>
      <c r="E150" s="117"/>
      <c r="F150" s="96">
        <f t="shared" si="8"/>
        <v>0</v>
      </c>
      <c r="G150" s="160"/>
      <c r="H150" s="143"/>
      <c r="I150" s="129" t="e">
        <f>VLOOKUP(H150,Presupuesto!$B$11:$C$565,2,0)</f>
        <v>#N/A</v>
      </c>
      <c r="J150" s="97" t="str">
        <f t="shared" si="9"/>
        <v>Gestión Administrativa y  financiera en apoyo al Desarrollo Académico</v>
      </c>
      <c r="K150" s="97" t="s">
        <v>412</v>
      </c>
      <c r="L150" s="97"/>
    </row>
    <row r="151" spans="3:12">
      <c r="C151" s="142"/>
      <c r="D151" s="157"/>
      <c r="E151" s="117"/>
      <c r="F151" s="96">
        <f t="shared" si="8"/>
        <v>0</v>
      </c>
      <c r="G151" s="160"/>
      <c r="H151" s="143"/>
      <c r="I151" s="129" t="e">
        <f>VLOOKUP(H151,Presupuesto!$B$11:$C$565,2,0)</f>
        <v>#N/A</v>
      </c>
      <c r="J151" s="97" t="str">
        <f t="shared" si="9"/>
        <v>Gestión Administrativa y  financiera en apoyo al Desarrollo Académico</v>
      </c>
      <c r="K151" s="97" t="s">
        <v>412</v>
      </c>
      <c r="L151" s="97"/>
    </row>
    <row r="152" spans="3:12">
      <c r="C152" s="142"/>
      <c r="D152" s="157"/>
      <c r="E152" s="117"/>
      <c r="F152" s="96">
        <f t="shared" si="8"/>
        <v>0</v>
      </c>
      <c r="G152" s="160"/>
      <c r="H152" s="143"/>
      <c r="I152" s="129" t="e">
        <f>VLOOKUP(H152,Presupuesto!$B$11:$C$565,2,0)</f>
        <v>#N/A</v>
      </c>
      <c r="J152" s="97" t="str">
        <f t="shared" si="9"/>
        <v>Gestión Administrativa y  financiera en apoyo al Desarrollo Académico</v>
      </c>
      <c r="K152" s="97" t="s">
        <v>412</v>
      </c>
      <c r="L152" s="97"/>
    </row>
    <row r="153" spans="3:12">
      <c r="C153" s="144"/>
      <c r="D153" s="157"/>
      <c r="E153" s="117"/>
      <c r="F153" s="96">
        <f t="shared" si="8"/>
        <v>0</v>
      </c>
      <c r="G153" s="160"/>
      <c r="H153" s="145"/>
      <c r="I153" s="129" t="e">
        <f>VLOOKUP(H153,Presupuesto!$B$11:$C$565,2,0)</f>
        <v>#N/A</v>
      </c>
      <c r="J153" s="97" t="str">
        <f t="shared" si="9"/>
        <v>Gestión Administrativa y  financiera en apoyo al Desarrollo Académico</v>
      </c>
      <c r="K153" s="97" t="s">
        <v>403</v>
      </c>
      <c r="L153" s="97"/>
    </row>
    <row r="154" spans="3:12">
      <c r="C154" s="144"/>
      <c r="D154" s="157"/>
      <c r="E154" s="117"/>
      <c r="F154" s="96">
        <f t="shared" si="8"/>
        <v>0</v>
      </c>
      <c r="G154" s="160"/>
      <c r="H154" s="145"/>
      <c r="I154" s="129" t="e">
        <f>VLOOKUP(H154,Presupuesto!$B$11:$C$565,2,0)</f>
        <v>#N/A</v>
      </c>
      <c r="J154" s="97" t="str">
        <f t="shared" si="9"/>
        <v>Gestión Administrativa y  financiera en apoyo al Desarrollo Académico</v>
      </c>
      <c r="K154" s="97" t="s">
        <v>412</v>
      </c>
      <c r="L154" s="97"/>
    </row>
    <row r="155" spans="3:12">
      <c r="C155" s="144"/>
      <c r="D155" s="157"/>
      <c r="E155" s="117"/>
      <c r="F155" s="96">
        <f t="shared" si="8"/>
        <v>0</v>
      </c>
      <c r="G155" s="160"/>
      <c r="H155" s="145"/>
      <c r="I155" s="129" t="e">
        <f>VLOOKUP(H155,Presupuesto!$B$11:$C$565,2,0)</f>
        <v>#N/A</v>
      </c>
      <c r="J155" s="97" t="str">
        <f t="shared" si="9"/>
        <v>Gestión Administrativa y  financiera en apoyo al Desarrollo Académico</v>
      </c>
      <c r="K155" s="97" t="s">
        <v>412</v>
      </c>
      <c r="L155" s="97"/>
    </row>
    <row r="156" spans="3:12">
      <c r="C156" s="144"/>
      <c r="D156" s="157"/>
      <c r="E156" s="117"/>
      <c r="F156" s="96">
        <f t="shared" si="8"/>
        <v>0</v>
      </c>
      <c r="G156" s="160"/>
      <c r="H156" s="145"/>
      <c r="I156" s="129" t="e">
        <f>VLOOKUP(H156,Presupuesto!$B$11:$C$565,2,0)</f>
        <v>#N/A</v>
      </c>
      <c r="J156" s="97" t="str">
        <f t="shared" si="9"/>
        <v>Gestión Administrativa y  financiera en apoyo al Desarrollo Académico</v>
      </c>
      <c r="K156" s="97" t="s">
        <v>412</v>
      </c>
      <c r="L156" s="97"/>
    </row>
    <row r="157" spans="3:12" ht="15.75" thickBot="1">
      <c r="C157" s="146"/>
      <c r="D157" s="219"/>
      <c r="E157" s="102"/>
      <c r="F157" s="104">
        <f t="shared" si="8"/>
        <v>0</v>
      </c>
      <c r="G157" s="161"/>
      <c r="H157" s="147"/>
      <c r="I157" s="131" t="e">
        <f>VLOOKUP(H157,Presupuesto!$B$11:$C$565,2,0)</f>
        <v>#N/A</v>
      </c>
      <c r="J157" s="105" t="str">
        <f t="shared" si="9"/>
        <v>Gestión Administrativa y  financiera en apoyo al Desarrollo Académico</v>
      </c>
      <c r="K157" s="123" t="s">
        <v>394</v>
      </c>
      <c r="L157" s="105"/>
    </row>
    <row r="158" spans="3:12">
      <c r="F158" s="89"/>
      <c r="G158" s="88"/>
      <c r="H158" s="89"/>
      <c r="I158" s="89"/>
    </row>
    <row r="159" spans="3:12" ht="15.75" thickBot="1"/>
    <row r="160" spans="3:12" ht="15.75" thickBot="1">
      <c r="C160" s="156" t="s">
        <v>53</v>
      </c>
      <c r="D160" s="357">
        <f>SUM(F167:F187)</f>
        <v>90000</v>
      </c>
      <c r="F160" s="70"/>
      <c r="G160" s="78"/>
      <c r="H160" s="70"/>
      <c r="I160" s="70"/>
    </row>
    <row r="161" spans="3:12">
      <c r="C161" s="70"/>
      <c r="D161" s="31"/>
      <c r="E161" s="92"/>
      <c r="F161" s="92"/>
      <c r="G161" s="92"/>
      <c r="H161" s="75"/>
      <c r="I161" s="75"/>
      <c r="J161" s="75"/>
      <c r="K161" s="111"/>
    </row>
    <row r="162" spans="3:12" ht="15.75">
      <c r="C162" s="296" t="s">
        <v>392</v>
      </c>
      <c r="D162" s="353" t="s">
        <v>2160</v>
      </c>
      <c r="E162" s="92"/>
      <c r="F162" s="92"/>
      <c r="G162" s="92"/>
      <c r="H162" s="75"/>
      <c r="I162" s="75"/>
      <c r="J162" s="75"/>
      <c r="K162" s="111"/>
    </row>
    <row r="163" spans="3:12" ht="18.75">
      <c r="C163" s="207" t="str">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 xml:space="preserve">6. Pintura del Centro </v>
      </c>
      <c r="D163" s="31"/>
      <c r="E163" s="92"/>
      <c r="F163" s="92"/>
      <c r="G163" s="92"/>
      <c r="H163" s="75"/>
      <c r="I163" s="75"/>
      <c r="J163" s="75"/>
      <c r="K163" s="111"/>
    </row>
    <row r="164" spans="3:12">
      <c r="E164" s="92"/>
      <c r="F164" s="92"/>
      <c r="G164" s="92"/>
      <c r="H164" s="75"/>
      <c r="I164" s="75"/>
      <c r="J164" s="75"/>
      <c r="K164" s="111"/>
    </row>
    <row r="165" spans="3:12" ht="15.75" thickBot="1">
      <c r="F165" s="92"/>
      <c r="G165" s="75"/>
      <c r="H165" s="75"/>
      <c r="I165" s="75"/>
    </row>
    <row r="166" spans="3:12" ht="30.75" thickBot="1">
      <c r="C166" s="128" t="s">
        <v>44</v>
      </c>
      <c r="D166" s="133" t="s">
        <v>55</v>
      </c>
      <c r="E166" s="135" t="s">
        <v>57</v>
      </c>
      <c r="F166" s="134" t="s">
        <v>27</v>
      </c>
      <c r="G166" s="132" t="s">
        <v>131</v>
      </c>
      <c r="H166" s="135" t="s">
        <v>46</v>
      </c>
      <c r="I166" s="132" t="s">
        <v>132</v>
      </c>
      <c r="J166" s="132" t="s">
        <v>410</v>
      </c>
      <c r="K166" s="132" t="s">
        <v>411</v>
      </c>
      <c r="L166" s="132" t="s">
        <v>121</v>
      </c>
    </row>
    <row r="167" spans="3:12">
      <c r="C167" s="140" t="s">
        <v>2214</v>
      </c>
      <c r="D167" s="157">
        <v>1</v>
      </c>
      <c r="E167" s="114">
        <v>90000</v>
      </c>
      <c r="F167" s="96">
        <f t="shared" ref="F167:F187" si="10">D167*E167</f>
        <v>90000</v>
      </c>
      <c r="G167" s="160" t="s">
        <v>129</v>
      </c>
      <c r="H167" s="141" t="s">
        <v>343</v>
      </c>
      <c r="I167" s="129" t="str">
        <f>VLOOKUP(H167,Presupuesto!$B$11:$C$565,2,0)</f>
        <v>CONSTRUCCIONES ADICIONES Y MEJORA DE EDIF (47100-00)</v>
      </c>
      <c r="J167" s="215" t="s">
        <v>1364</v>
      </c>
      <c r="K167" s="97" t="s">
        <v>394</v>
      </c>
      <c r="L167" s="97"/>
    </row>
    <row r="168" spans="3:12">
      <c r="C168" s="140"/>
      <c r="D168" s="157"/>
      <c r="E168" s="122"/>
      <c r="F168" s="96">
        <f t="shared" si="10"/>
        <v>0</v>
      </c>
      <c r="G168" s="160"/>
      <c r="H168" s="141"/>
      <c r="I168" s="129" t="e">
        <f>VLOOKUP(H168,Presupuesto!$B$11:$C$565,2,0)</f>
        <v>#N/A</v>
      </c>
      <c r="J168" s="97" t="str">
        <f>$J$167</f>
        <v>Gestión Administrativa y  financiera en apoyo al Desarrollo Académico</v>
      </c>
      <c r="K168" s="97" t="s">
        <v>412</v>
      </c>
      <c r="L168" s="97"/>
    </row>
    <row r="169" spans="3:12">
      <c r="C169" s="140"/>
      <c r="D169" s="157"/>
      <c r="E169" s="122"/>
      <c r="F169" s="96">
        <f t="shared" si="10"/>
        <v>0</v>
      </c>
      <c r="G169" s="160"/>
      <c r="H169" s="141"/>
      <c r="I169" s="129" t="e">
        <f>VLOOKUP(H169,Presupuesto!$B$11:$C$565,2,0)</f>
        <v>#N/A</v>
      </c>
      <c r="J169" s="97" t="str">
        <f t="shared" ref="J169:J187" si="11">$J$167</f>
        <v>Gestión Administrativa y  financiera en apoyo al Desarrollo Académico</v>
      </c>
      <c r="K169" s="97" t="s">
        <v>412</v>
      </c>
      <c r="L169" s="97"/>
    </row>
    <row r="170" spans="3:12">
      <c r="C170" s="140"/>
      <c r="D170" s="157"/>
      <c r="E170" s="122"/>
      <c r="F170" s="96">
        <f t="shared" si="10"/>
        <v>0</v>
      </c>
      <c r="G170" s="160"/>
      <c r="H170" s="141"/>
      <c r="I170" s="129" t="e">
        <f>VLOOKUP(H170,Presupuesto!$B$11:$C$565,2,0)</f>
        <v>#N/A</v>
      </c>
      <c r="J170" s="97" t="str">
        <f t="shared" si="11"/>
        <v>Gestión Administrativa y  financiera en apoyo al Desarrollo Académico</v>
      </c>
      <c r="K170" s="97" t="s">
        <v>412</v>
      </c>
      <c r="L170" s="97"/>
    </row>
    <row r="171" spans="3:12">
      <c r="C171" s="140"/>
      <c r="D171" s="157"/>
      <c r="E171" s="122"/>
      <c r="F171" s="96">
        <f t="shared" si="10"/>
        <v>0</v>
      </c>
      <c r="G171" s="160"/>
      <c r="H171" s="141"/>
      <c r="I171" s="129" t="e">
        <f>VLOOKUP(H171,Presupuesto!$B$11:$C$565,2,0)</f>
        <v>#N/A</v>
      </c>
      <c r="J171" s="97" t="str">
        <f t="shared" si="11"/>
        <v>Gestión Administrativa y  financiera en apoyo al Desarrollo Académico</v>
      </c>
      <c r="K171" s="97" t="s">
        <v>412</v>
      </c>
      <c r="L171" s="97"/>
    </row>
    <row r="172" spans="3:12">
      <c r="C172" s="140"/>
      <c r="D172" s="157"/>
      <c r="E172" s="122"/>
      <c r="F172" s="96">
        <f t="shared" si="10"/>
        <v>0</v>
      </c>
      <c r="G172" s="160"/>
      <c r="H172" s="141"/>
      <c r="I172" s="129" t="e">
        <f>VLOOKUP(H172,Presupuesto!$B$11:$C$565,2,0)</f>
        <v>#N/A</v>
      </c>
      <c r="J172" s="97" t="str">
        <f t="shared" si="11"/>
        <v>Gestión Administrativa y  financiera en apoyo al Desarrollo Académico</v>
      </c>
      <c r="K172" s="97" t="s">
        <v>401</v>
      </c>
      <c r="L172" s="97"/>
    </row>
    <row r="173" spans="3:12">
      <c r="C173" s="140"/>
      <c r="D173" s="157"/>
      <c r="E173" s="122"/>
      <c r="F173" s="96">
        <f t="shared" si="10"/>
        <v>0</v>
      </c>
      <c r="G173" s="160"/>
      <c r="H173" s="141"/>
      <c r="I173" s="129" t="e">
        <f>VLOOKUP(H173,Presupuesto!$B$11:$C$565,2,0)</f>
        <v>#N/A</v>
      </c>
      <c r="J173" s="97" t="str">
        <f t="shared" si="11"/>
        <v>Gestión Administrativa y  financiera en apoyo al Desarrollo Académico</v>
      </c>
      <c r="K173" s="97" t="s">
        <v>412</v>
      </c>
      <c r="L173" s="97"/>
    </row>
    <row r="174" spans="3:12">
      <c r="C174" s="140"/>
      <c r="D174" s="157"/>
      <c r="E174" s="122"/>
      <c r="F174" s="96">
        <f t="shared" si="10"/>
        <v>0</v>
      </c>
      <c r="G174" s="160"/>
      <c r="H174" s="141"/>
      <c r="I174" s="129" t="e">
        <f>VLOOKUP(H174,Presupuesto!$B$11:$C$565,2,0)</f>
        <v>#N/A</v>
      </c>
      <c r="J174" s="97" t="str">
        <f t="shared" si="11"/>
        <v>Gestión Administrativa y  financiera en apoyo al Desarrollo Académico</v>
      </c>
      <c r="K174" s="97" t="s">
        <v>412</v>
      </c>
      <c r="L174" s="97"/>
    </row>
    <row r="175" spans="3:12">
      <c r="C175" s="140"/>
      <c r="D175" s="157"/>
      <c r="E175" s="122"/>
      <c r="F175" s="96">
        <f t="shared" si="10"/>
        <v>0</v>
      </c>
      <c r="G175" s="160"/>
      <c r="H175" s="141"/>
      <c r="I175" s="129" t="e">
        <f>VLOOKUP(H175,Presupuesto!$B$11:$C$565,2,0)</f>
        <v>#N/A</v>
      </c>
      <c r="J175" s="97" t="str">
        <f t="shared" si="11"/>
        <v>Gestión Administrativa y  financiera en apoyo al Desarrollo Académico</v>
      </c>
      <c r="K175" s="97" t="s">
        <v>412</v>
      </c>
      <c r="L175" s="97"/>
    </row>
    <row r="176" spans="3:12">
      <c r="C176" s="140"/>
      <c r="D176" s="157"/>
      <c r="E176" s="122"/>
      <c r="F176" s="96">
        <f t="shared" si="10"/>
        <v>0</v>
      </c>
      <c r="G176" s="160"/>
      <c r="H176" s="141"/>
      <c r="I176" s="129" t="e">
        <f>VLOOKUP(H176,Presupuesto!$B$11:$C$565,2,0)</f>
        <v>#N/A</v>
      </c>
      <c r="J176" s="97" t="str">
        <f t="shared" si="11"/>
        <v>Gestión Administrativa y  financiera en apoyo al Desarrollo Académico</v>
      </c>
      <c r="K176" s="97" t="s">
        <v>412</v>
      </c>
      <c r="L176" s="97"/>
    </row>
    <row r="177" spans="1:12">
      <c r="C177" s="142"/>
      <c r="D177" s="157"/>
      <c r="E177" s="117"/>
      <c r="F177" s="96">
        <f t="shared" si="10"/>
        <v>0</v>
      </c>
      <c r="G177" s="160"/>
      <c r="H177" s="143"/>
      <c r="I177" s="129" t="e">
        <f>VLOOKUP(H177,Presupuesto!$B$11:$C$565,2,0)</f>
        <v>#N/A</v>
      </c>
      <c r="J177" s="97" t="str">
        <f t="shared" si="11"/>
        <v>Gestión Administrativa y  financiera en apoyo al Desarrollo Académico</v>
      </c>
      <c r="K177" s="97" t="s">
        <v>412</v>
      </c>
      <c r="L177" s="97"/>
    </row>
    <row r="178" spans="1:12">
      <c r="C178" s="142"/>
      <c r="D178" s="157"/>
      <c r="E178" s="117"/>
      <c r="F178" s="96">
        <f t="shared" si="10"/>
        <v>0</v>
      </c>
      <c r="G178" s="160"/>
      <c r="H178" s="143"/>
      <c r="I178" s="129" t="e">
        <f>VLOOKUP(H178,Presupuesto!$B$11:$C$565,2,0)</f>
        <v>#N/A</v>
      </c>
      <c r="J178" s="97" t="str">
        <f t="shared" si="11"/>
        <v>Gestión Administrativa y  financiera en apoyo al Desarrollo Académico</v>
      </c>
      <c r="K178" s="97" t="s">
        <v>412</v>
      </c>
      <c r="L178" s="97"/>
    </row>
    <row r="179" spans="1:12">
      <c r="C179" s="142"/>
      <c r="D179" s="157"/>
      <c r="E179" s="117"/>
      <c r="F179" s="96">
        <f t="shared" si="10"/>
        <v>0</v>
      </c>
      <c r="G179" s="160"/>
      <c r="H179" s="143"/>
      <c r="I179" s="129" t="e">
        <f>VLOOKUP(H179,Presupuesto!$B$11:$C$565,2,0)</f>
        <v>#N/A</v>
      </c>
      <c r="J179" s="97" t="str">
        <f t="shared" si="11"/>
        <v>Gestión Administrativa y  financiera en apoyo al Desarrollo Académico</v>
      </c>
      <c r="K179" s="97" t="s">
        <v>412</v>
      </c>
      <c r="L179" s="97"/>
    </row>
    <row r="180" spans="1:12">
      <c r="C180" s="142"/>
      <c r="D180" s="157"/>
      <c r="E180" s="117"/>
      <c r="F180" s="96">
        <f t="shared" si="10"/>
        <v>0</v>
      </c>
      <c r="G180" s="160"/>
      <c r="H180" s="143"/>
      <c r="I180" s="129" t="e">
        <f>VLOOKUP(H180,Presupuesto!$B$11:$C$565,2,0)</f>
        <v>#N/A</v>
      </c>
      <c r="J180" s="97" t="str">
        <f t="shared" si="11"/>
        <v>Gestión Administrativa y  financiera en apoyo al Desarrollo Académico</v>
      </c>
      <c r="K180" s="97" t="s">
        <v>412</v>
      </c>
      <c r="L180" s="97"/>
    </row>
    <row r="181" spans="1:12">
      <c r="C181" s="142"/>
      <c r="D181" s="157"/>
      <c r="E181" s="117"/>
      <c r="F181" s="96">
        <f t="shared" si="10"/>
        <v>0</v>
      </c>
      <c r="G181" s="160"/>
      <c r="H181" s="143"/>
      <c r="I181" s="129" t="e">
        <f>VLOOKUP(H181,Presupuesto!$B$11:$C$565,2,0)</f>
        <v>#N/A</v>
      </c>
      <c r="J181" s="97" t="str">
        <f t="shared" si="11"/>
        <v>Gestión Administrativa y  financiera en apoyo al Desarrollo Académico</v>
      </c>
      <c r="K181" s="97" t="s">
        <v>412</v>
      </c>
      <c r="L181" s="97"/>
    </row>
    <row r="182" spans="1:12">
      <c r="C182" s="142"/>
      <c r="D182" s="157"/>
      <c r="E182" s="117"/>
      <c r="F182" s="96">
        <f t="shared" si="10"/>
        <v>0</v>
      </c>
      <c r="G182" s="160"/>
      <c r="H182" s="143"/>
      <c r="I182" s="129" t="e">
        <f>VLOOKUP(H182,Presupuesto!$B$11:$C$565,2,0)</f>
        <v>#N/A</v>
      </c>
      <c r="J182" s="97" t="str">
        <f t="shared" si="11"/>
        <v>Gestión Administrativa y  financiera en apoyo al Desarrollo Académico</v>
      </c>
      <c r="K182" s="97" t="s">
        <v>412</v>
      </c>
      <c r="L182" s="97"/>
    </row>
    <row r="183" spans="1:12">
      <c r="C183" s="144"/>
      <c r="D183" s="157"/>
      <c r="E183" s="117"/>
      <c r="F183" s="96">
        <f t="shared" si="10"/>
        <v>0</v>
      </c>
      <c r="G183" s="160"/>
      <c r="H183" s="145"/>
      <c r="I183" s="129" t="e">
        <f>VLOOKUP(H183,Presupuesto!$B$11:$C$565,2,0)</f>
        <v>#N/A</v>
      </c>
      <c r="J183" s="97" t="str">
        <f t="shared" si="11"/>
        <v>Gestión Administrativa y  financiera en apoyo al Desarrollo Académico</v>
      </c>
      <c r="K183" s="97" t="s">
        <v>403</v>
      </c>
      <c r="L183" s="97"/>
    </row>
    <row r="184" spans="1:12">
      <c r="C184" s="144"/>
      <c r="D184" s="157"/>
      <c r="E184" s="117"/>
      <c r="F184" s="96">
        <f t="shared" si="10"/>
        <v>0</v>
      </c>
      <c r="G184" s="160"/>
      <c r="H184" s="145"/>
      <c r="I184" s="129" t="e">
        <f>VLOOKUP(H184,Presupuesto!$B$11:$C$565,2,0)</f>
        <v>#N/A</v>
      </c>
      <c r="J184" s="97" t="str">
        <f t="shared" si="11"/>
        <v>Gestión Administrativa y  financiera en apoyo al Desarrollo Académico</v>
      </c>
      <c r="K184" s="97" t="s">
        <v>412</v>
      </c>
      <c r="L184" s="97"/>
    </row>
    <row r="185" spans="1:12">
      <c r="C185" s="144"/>
      <c r="D185" s="157"/>
      <c r="E185" s="117"/>
      <c r="F185" s="96">
        <f t="shared" si="10"/>
        <v>0</v>
      </c>
      <c r="G185" s="160"/>
      <c r="H185" s="145"/>
      <c r="I185" s="129" t="e">
        <f>VLOOKUP(H185,Presupuesto!$B$11:$C$565,2,0)</f>
        <v>#N/A</v>
      </c>
      <c r="J185" s="97" t="str">
        <f t="shared" si="11"/>
        <v>Gestión Administrativa y  financiera en apoyo al Desarrollo Académico</v>
      </c>
      <c r="K185" s="97" t="s">
        <v>412</v>
      </c>
      <c r="L185" s="97"/>
    </row>
    <row r="186" spans="1:12">
      <c r="C186" s="144"/>
      <c r="D186" s="157"/>
      <c r="E186" s="117"/>
      <c r="F186" s="96">
        <f t="shared" si="10"/>
        <v>0</v>
      </c>
      <c r="G186" s="160"/>
      <c r="H186" s="145"/>
      <c r="I186" s="129" t="e">
        <f>VLOOKUP(H186,Presupuesto!$B$11:$C$565,2,0)</f>
        <v>#N/A</v>
      </c>
      <c r="J186" s="97" t="str">
        <f t="shared" si="11"/>
        <v>Gestión Administrativa y  financiera en apoyo al Desarrollo Académico</v>
      </c>
      <c r="K186" s="97" t="s">
        <v>412</v>
      </c>
      <c r="L186" s="97"/>
    </row>
    <row r="187" spans="1:12" ht="15.75" thickBot="1">
      <c r="C187" s="146"/>
      <c r="D187" s="219"/>
      <c r="E187" s="102"/>
      <c r="F187" s="104">
        <f t="shared" si="10"/>
        <v>0</v>
      </c>
      <c r="G187" s="161"/>
      <c r="H187" s="147"/>
      <c r="I187" s="131" t="e">
        <f>VLOOKUP(H187,Presupuesto!$B$11:$C$565,2,0)</f>
        <v>#N/A</v>
      </c>
      <c r="J187" s="105" t="str">
        <f t="shared" si="11"/>
        <v>Gestión Administrativa y  financiera en apoyo al Desarrollo Académico</v>
      </c>
      <c r="K187" s="123" t="s">
        <v>394</v>
      </c>
      <c r="L187" s="105"/>
    </row>
    <row r="190" spans="1:12" ht="15.75" thickBot="1"/>
    <row r="191" spans="1:12" ht="15.75" thickBot="1">
      <c r="A191" s="446"/>
      <c r="B191" s="446"/>
      <c r="C191" s="156" t="s">
        <v>53</v>
      </c>
      <c r="D191" s="357">
        <f>SUM(F198:F218)</f>
        <v>400000</v>
      </c>
      <c r="E191" s="446"/>
      <c r="F191" s="70"/>
      <c r="G191" s="78"/>
      <c r="H191" s="70"/>
      <c r="I191" s="70"/>
      <c r="J191" s="446"/>
      <c r="K191" s="446"/>
      <c r="L191" s="446"/>
    </row>
    <row r="192" spans="1:12">
      <c r="A192" s="446"/>
      <c r="B192" s="446"/>
      <c r="C192" s="70"/>
      <c r="D192" s="31"/>
      <c r="E192" s="92"/>
      <c r="F192" s="92"/>
      <c r="G192" s="92"/>
      <c r="H192" s="75"/>
      <c r="I192" s="75"/>
      <c r="J192" s="75"/>
      <c r="K192" s="111"/>
      <c r="L192" s="446"/>
    </row>
    <row r="193" spans="1:12" ht="15.75">
      <c r="A193" s="446"/>
      <c r="B193" s="446"/>
      <c r="C193" s="296" t="s">
        <v>392</v>
      </c>
      <c r="D193" s="353" t="s">
        <v>2157</v>
      </c>
      <c r="E193" s="92"/>
      <c r="F193" s="92"/>
      <c r="G193" s="92"/>
      <c r="H193" s="75"/>
      <c r="I193" s="75"/>
      <c r="J193" s="75"/>
      <c r="K193" s="111"/>
      <c r="L193" s="446"/>
    </row>
    <row r="194" spans="1:12" ht="18.75">
      <c r="A194" s="446"/>
      <c r="B194" s="446"/>
      <c r="C194" s="207"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5. Reparacion y mantenimiento de Pila para la cria de tilapia</v>
      </c>
      <c r="D194" s="31"/>
      <c r="E194" s="92"/>
      <c r="F194" s="92"/>
      <c r="G194" s="92"/>
      <c r="H194" s="75"/>
      <c r="I194" s="75"/>
      <c r="J194" s="75"/>
      <c r="K194" s="111"/>
      <c r="L194" s="446"/>
    </row>
    <row r="195" spans="1:12">
      <c r="A195" s="446"/>
      <c r="B195" s="446"/>
      <c r="C195" s="446"/>
      <c r="D195" s="446"/>
      <c r="E195" s="92"/>
      <c r="F195" s="92"/>
      <c r="G195" s="92"/>
      <c r="H195" s="75"/>
      <c r="I195" s="75"/>
      <c r="J195" s="75"/>
      <c r="K195" s="111"/>
      <c r="L195" s="446"/>
    </row>
    <row r="196" spans="1:12" ht="15.75" thickBot="1">
      <c r="A196" s="446"/>
      <c r="B196" s="446"/>
      <c r="C196" s="446"/>
      <c r="D196" s="446"/>
      <c r="E196" s="446"/>
      <c r="F196" s="92"/>
      <c r="G196" s="75"/>
      <c r="H196" s="75"/>
      <c r="I196" s="75"/>
      <c r="J196" s="446"/>
      <c r="K196" s="446"/>
      <c r="L196" s="446"/>
    </row>
    <row r="197" spans="1:12" ht="30.75" thickBot="1">
      <c r="A197" s="446"/>
      <c r="B197" s="446"/>
      <c r="C197" s="128" t="s">
        <v>44</v>
      </c>
      <c r="D197" s="133" t="s">
        <v>55</v>
      </c>
      <c r="E197" s="135" t="s">
        <v>57</v>
      </c>
      <c r="F197" s="134" t="s">
        <v>27</v>
      </c>
      <c r="G197" s="132" t="s">
        <v>131</v>
      </c>
      <c r="H197" s="135" t="s">
        <v>46</v>
      </c>
      <c r="I197" s="132" t="s">
        <v>132</v>
      </c>
      <c r="J197" s="132" t="s">
        <v>410</v>
      </c>
      <c r="K197" s="132" t="s">
        <v>411</v>
      </c>
      <c r="L197" s="132" t="s">
        <v>121</v>
      </c>
    </row>
    <row r="198" spans="1:12">
      <c r="A198" s="446"/>
      <c r="B198" s="446"/>
      <c r="C198" s="140" t="s">
        <v>2267</v>
      </c>
      <c r="D198" s="157">
        <v>1</v>
      </c>
      <c r="E198" s="114">
        <v>400000</v>
      </c>
      <c r="F198" s="96">
        <f t="shared" ref="F198:F218" si="12">D198*E198</f>
        <v>400000</v>
      </c>
      <c r="G198" s="160" t="s">
        <v>1507</v>
      </c>
      <c r="H198" s="141" t="s">
        <v>343</v>
      </c>
      <c r="I198" s="129" t="str">
        <f>VLOOKUP(H198,Presupuesto!$B$11:$C$565,2,0)</f>
        <v>CONSTRUCCIONES ADICIONES Y MEJORA DE EDIF (47100-00)</v>
      </c>
      <c r="J198" s="215" t="s">
        <v>1364</v>
      </c>
      <c r="K198" s="97" t="s">
        <v>394</v>
      </c>
      <c r="L198" s="97"/>
    </row>
    <row r="199" spans="1:12">
      <c r="A199" s="446"/>
      <c r="B199" s="446"/>
      <c r="C199" s="140"/>
      <c r="D199" s="157"/>
      <c r="E199" s="122"/>
      <c r="F199" s="96">
        <f t="shared" si="12"/>
        <v>0</v>
      </c>
      <c r="G199" s="160"/>
      <c r="H199" s="141"/>
      <c r="I199" s="129" t="e">
        <f>VLOOKUP(H199,Presupuesto!$B$11:$C$565,2,0)</f>
        <v>#N/A</v>
      </c>
      <c r="J199" s="97" t="str">
        <f>$J$167</f>
        <v>Gestión Administrativa y  financiera en apoyo al Desarrollo Académico</v>
      </c>
      <c r="K199" s="97" t="s">
        <v>412</v>
      </c>
      <c r="L199" s="97"/>
    </row>
    <row r="200" spans="1:12">
      <c r="A200" s="446"/>
      <c r="B200" s="446"/>
      <c r="C200" s="140"/>
      <c r="D200" s="157"/>
      <c r="E200" s="122"/>
      <c r="F200" s="96">
        <f t="shared" si="12"/>
        <v>0</v>
      </c>
      <c r="G200" s="160"/>
      <c r="H200" s="141"/>
      <c r="I200" s="129" t="e">
        <f>VLOOKUP(H200,Presupuesto!$B$11:$C$565,2,0)</f>
        <v>#N/A</v>
      </c>
      <c r="J200" s="97" t="str">
        <f t="shared" ref="J200:J218" si="13">$J$167</f>
        <v>Gestión Administrativa y  financiera en apoyo al Desarrollo Académico</v>
      </c>
      <c r="K200" s="97" t="s">
        <v>412</v>
      </c>
      <c r="L200" s="97"/>
    </row>
    <row r="201" spans="1:12">
      <c r="A201" s="446"/>
      <c r="B201" s="446"/>
      <c r="C201" s="140"/>
      <c r="D201" s="157"/>
      <c r="E201" s="122"/>
      <c r="F201" s="96">
        <f t="shared" si="12"/>
        <v>0</v>
      </c>
      <c r="G201" s="160"/>
      <c r="H201" s="141"/>
      <c r="I201" s="129" t="e">
        <f>VLOOKUP(H201,Presupuesto!$B$11:$C$565,2,0)</f>
        <v>#N/A</v>
      </c>
      <c r="J201" s="97" t="str">
        <f t="shared" si="13"/>
        <v>Gestión Administrativa y  financiera en apoyo al Desarrollo Académico</v>
      </c>
      <c r="K201" s="97" t="s">
        <v>412</v>
      </c>
      <c r="L201" s="97"/>
    </row>
    <row r="202" spans="1:12">
      <c r="A202" s="446"/>
      <c r="B202" s="446"/>
      <c r="C202" s="140"/>
      <c r="D202" s="157"/>
      <c r="E202" s="122"/>
      <c r="F202" s="96">
        <f t="shared" si="12"/>
        <v>0</v>
      </c>
      <c r="G202" s="160"/>
      <c r="H202" s="141"/>
      <c r="I202" s="129" t="e">
        <f>VLOOKUP(H202,Presupuesto!$B$11:$C$565,2,0)</f>
        <v>#N/A</v>
      </c>
      <c r="J202" s="97" t="str">
        <f t="shared" si="13"/>
        <v>Gestión Administrativa y  financiera en apoyo al Desarrollo Académico</v>
      </c>
      <c r="K202" s="97" t="s">
        <v>412</v>
      </c>
      <c r="L202" s="97"/>
    </row>
    <row r="203" spans="1:12">
      <c r="A203" s="446"/>
      <c r="B203" s="446"/>
      <c r="C203" s="140"/>
      <c r="D203" s="157"/>
      <c r="E203" s="122"/>
      <c r="F203" s="96">
        <f t="shared" si="12"/>
        <v>0</v>
      </c>
      <c r="G203" s="160"/>
      <c r="H203" s="141"/>
      <c r="I203" s="129" t="e">
        <f>VLOOKUP(H203,Presupuesto!$B$11:$C$565,2,0)</f>
        <v>#N/A</v>
      </c>
      <c r="J203" s="97" t="str">
        <f t="shared" si="13"/>
        <v>Gestión Administrativa y  financiera en apoyo al Desarrollo Académico</v>
      </c>
      <c r="K203" s="97" t="s">
        <v>401</v>
      </c>
      <c r="L203" s="97"/>
    </row>
    <row r="204" spans="1:12">
      <c r="A204" s="446"/>
      <c r="B204" s="446"/>
      <c r="C204" s="140"/>
      <c r="D204" s="157"/>
      <c r="E204" s="122"/>
      <c r="F204" s="96">
        <f t="shared" si="12"/>
        <v>0</v>
      </c>
      <c r="G204" s="160"/>
      <c r="H204" s="141"/>
      <c r="I204" s="129" t="e">
        <f>VLOOKUP(H204,Presupuesto!$B$11:$C$565,2,0)</f>
        <v>#N/A</v>
      </c>
      <c r="J204" s="97" t="str">
        <f t="shared" si="13"/>
        <v>Gestión Administrativa y  financiera en apoyo al Desarrollo Académico</v>
      </c>
      <c r="K204" s="97" t="s">
        <v>412</v>
      </c>
      <c r="L204" s="97"/>
    </row>
    <row r="205" spans="1:12">
      <c r="A205" s="446"/>
      <c r="B205" s="446"/>
      <c r="C205" s="140"/>
      <c r="D205" s="157"/>
      <c r="E205" s="122"/>
      <c r="F205" s="96">
        <f t="shared" si="12"/>
        <v>0</v>
      </c>
      <c r="G205" s="160"/>
      <c r="H205" s="141"/>
      <c r="I205" s="129" t="e">
        <f>VLOOKUP(H205,Presupuesto!$B$11:$C$565,2,0)</f>
        <v>#N/A</v>
      </c>
      <c r="J205" s="97" t="str">
        <f t="shared" si="13"/>
        <v>Gestión Administrativa y  financiera en apoyo al Desarrollo Académico</v>
      </c>
      <c r="K205" s="97" t="s">
        <v>412</v>
      </c>
      <c r="L205" s="97"/>
    </row>
    <row r="206" spans="1:12">
      <c r="A206" s="446"/>
      <c r="B206" s="446"/>
      <c r="C206" s="140"/>
      <c r="D206" s="157"/>
      <c r="E206" s="122"/>
      <c r="F206" s="96">
        <f t="shared" si="12"/>
        <v>0</v>
      </c>
      <c r="G206" s="160"/>
      <c r="H206" s="141"/>
      <c r="I206" s="129" t="e">
        <f>VLOOKUP(H206,Presupuesto!$B$11:$C$565,2,0)</f>
        <v>#N/A</v>
      </c>
      <c r="J206" s="97" t="str">
        <f t="shared" si="13"/>
        <v>Gestión Administrativa y  financiera en apoyo al Desarrollo Académico</v>
      </c>
      <c r="K206" s="97" t="s">
        <v>412</v>
      </c>
      <c r="L206" s="97"/>
    </row>
    <row r="207" spans="1:12">
      <c r="A207" s="446"/>
      <c r="B207" s="446"/>
      <c r="C207" s="140"/>
      <c r="D207" s="157"/>
      <c r="E207" s="122"/>
      <c r="F207" s="96">
        <f t="shared" si="12"/>
        <v>0</v>
      </c>
      <c r="G207" s="160"/>
      <c r="H207" s="141"/>
      <c r="I207" s="129" t="e">
        <f>VLOOKUP(H207,Presupuesto!$B$11:$C$565,2,0)</f>
        <v>#N/A</v>
      </c>
      <c r="J207" s="97" t="str">
        <f t="shared" si="13"/>
        <v>Gestión Administrativa y  financiera en apoyo al Desarrollo Académico</v>
      </c>
      <c r="K207" s="97" t="s">
        <v>412</v>
      </c>
      <c r="L207" s="97"/>
    </row>
    <row r="208" spans="1:12">
      <c r="A208" s="446"/>
      <c r="B208" s="446"/>
      <c r="C208" s="142"/>
      <c r="D208" s="157"/>
      <c r="E208" s="117"/>
      <c r="F208" s="96">
        <f t="shared" si="12"/>
        <v>0</v>
      </c>
      <c r="G208" s="160"/>
      <c r="H208" s="143"/>
      <c r="I208" s="129" t="e">
        <f>VLOOKUP(H208,Presupuesto!$B$11:$C$565,2,0)</f>
        <v>#N/A</v>
      </c>
      <c r="J208" s="97" t="str">
        <f t="shared" si="13"/>
        <v>Gestión Administrativa y  financiera en apoyo al Desarrollo Académico</v>
      </c>
      <c r="K208" s="97" t="s">
        <v>412</v>
      </c>
      <c r="L208" s="97"/>
    </row>
    <row r="209" spans="1:12">
      <c r="A209" s="446"/>
      <c r="B209" s="446"/>
      <c r="C209" s="142"/>
      <c r="D209" s="157"/>
      <c r="E209" s="117"/>
      <c r="F209" s="96">
        <f t="shared" si="12"/>
        <v>0</v>
      </c>
      <c r="G209" s="160"/>
      <c r="H209" s="143"/>
      <c r="I209" s="129" t="e">
        <f>VLOOKUP(H209,Presupuesto!$B$11:$C$565,2,0)</f>
        <v>#N/A</v>
      </c>
      <c r="J209" s="97" t="str">
        <f t="shared" si="13"/>
        <v>Gestión Administrativa y  financiera en apoyo al Desarrollo Académico</v>
      </c>
      <c r="K209" s="97" t="s">
        <v>412</v>
      </c>
      <c r="L209" s="97"/>
    </row>
    <row r="210" spans="1:12">
      <c r="A210" s="446"/>
      <c r="B210" s="446"/>
      <c r="C210" s="142"/>
      <c r="D210" s="157"/>
      <c r="E210" s="117"/>
      <c r="F210" s="96">
        <f t="shared" si="12"/>
        <v>0</v>
      </c>
      <c r="G210" s="160"/>
      <c r="H210" s="143"/>
      <c r="I210" s="129" t="e">
        <f>VLOOKUP(H210,Presupuesto!$B$11:$C$565,2,0)</f>
        <v>#N/A</v>
      </c>
      <c r="J210" s="97" t="str">
        <f t="shared" si="13"/>
        <v>Gestión Administrativa y  financiera en apoyo al Desarrollo Académico</v>
      </c>
      <c r="K210" s="97" t="s">
        <v>412</v>
      </c>
      <c r="L210" s="97"/>
    </row>
    <row r="211" spans="1:12">
      <c r="A211" s="446"/>
      <c r="B211" s="446"/>
      <c r="C211" s="142"/>
      <c r="D211" s="157"/>
      <c r="E211" s="117"/>
      <c r="F211" s="96">
        <f t="shared" si="12"/>
        <v>0</v>
      </c>
      <c r="G211" s="160"/>
      <c r="H211" s="143"/>
      <c r="I211" s="129" t="e">
        <f>VLOOKUP(H211,Presupuesto!$B$11:$C$565,2,0)</f>
        <v>#N/A</v>
      </c>
      <c r="J211" s="97" t="str">
        <f t="shared" si="13"/>
        <v>Gestión Administrativa y  financiera en apoyo al Desarrollo Académico</v>
      </c>
      <c r="K211" s="97" t="s">
        <v>412</v>
      </c>
      <c r="L211" s="97"/>
    </row>
    <row r="212" spans="1:12">
      <c r="A212" s="446"/>
      <c r="B212" s="446"/>
      <c r="C212" s="142"/>
      <c r="D212" s="157"/>
      <c r="E212" s="117"/>
      <c r="F212" s="96">
        <f t="shared" si="12"/>
        <v>0</v>
      </c>
      <c r="G212" s="160"/>
      <c r="H212" s="143"/>
      <c r="I212" s="129" t="e">
        <f>VLOOKUP(H212,Presupuesto!$B$11:$C$565,2,0)</f>
        <v>#N/A</v>
      </c>
      <c r="J212" s="97" t="str">
        <f t="shared" si="13"/>
        <v>Gestión Administrativa y  financiera en apoyo al Desarrollo Académico</v>
      </c>
      <c r="K212" s="97" t="s">
        <v>412</v>
      </c>
      <c r="L212" s="97"/>
    </row>
    <row r="213" spans="1:12">
      <c r="A213" s="446"/>
      <c r="B213" s="446"/>
      <c r="C213" s="142"/>
      <c r="D213" s="157"/>
      <c r="E213" s="117"/>
      <c r="F213" s="96">
        <f t="shared" si="12"/>
        <v>0</v>
      </c>
      <c r="G213" s="160"/>
      <c r="H213" s="143"/>
      <c r="I213" s="129" t="e">
        <f>VLOOKUP(H213,Presupuesto!$B$11:$C$565,2,0)</f>
        <v>#N/A</v>
      </c>
      <c r="J213" s="97" t="str">
        <f t="shared" si="13"/>
        <v>Gestión Administrativa y  financiera en apoyo al Desarrollo Académico</v>
      </c>
      <c r="K213" s="97" t="s">
        <v>412</v>
      </c>
      <c r="L213" s="97"/>
    </row>
    <row r="214" spans="1:12">
      <c r="A214" s="446"/>
      <c r="B214" s="446"/>
      <c r="C214" s="144"/>
      <c r="D214" s="157"/>
      <c r="E214" s="117"/>
      <c r="F214" s="96">
        <f t="shared" si="12"/>
        <v>0</v>
      </c>
      <c r="G214" s="160"/>
      <c r="H214" s="145"/>
      <c r="I214" s="129" t="e">
        <f>VLOOKUP(H214,Presupuesto!$B$11:$C$565,2,0)</f>
        <v>#N/A</v>
      </c>
      <c r="J214" s="97" t="str">
        <f t="shared" si="13"/>
        <v>Gestión Administrativa y  financiera en apoyo al Desarrollo Académico</v>
      </c>
      <c r="K214" s="97" t="s">
        <v>403</v>
      </c>
      <c r="L214" s="97"/>
    </row>
    <row r="215" spans="1:12">
      <c r="A215" s="446"/>
      <c r="B215" s="446"/>
      <c r="C215" s="144"/>
      <c r="D215" s="157"/>
      <c r="E215" s="117"/>
      <c r="F215" s="96">
        <f t="shared" si="12"/>
        <v>0</v>
      </c>
      <c r="G215" s="160"/>
      <c r="H215" s="145"/>
      <c r="I215" s="129" t="e">
        <f>VLOOKUP(H215,Presupuesto!$B$11:$C$565,2,0)</f>
        <v>#N/A</v>
      </c>
      <c r="J215" s="97" t="str">
        <f t="shared" si="13"/>
        <v>Gestión Administrativa y  financiera en apoyo al Desarrollo Académico</v>
      </c>
      <c r="K215" s="97" t="s">
        <v>412</v>
      </c>
      <c r="L215" s="97"/>
    </row>
    <row r="216" spans="1:12">
      <c r="A216" s="446"/>
      <c r="B216" s="446"/>
      <c r="C216" s="144"/>
      <c r="D216" s="157"/>
      <c r="E216" s="117"/>
      <c r="F216" s="96">
        <f t="shared" si="12"/>
        <v>0</v>
      </c>
      <c r="G216" s="160"/>
      <c r="H216" s="145"/>
      <c r="I216" s="129" t="e">
        <f>VLOOKUP(H216,Presupuesto!$B$11:$C$565,2,0)</f>
        <v>#N/A</v>
      </c>
      <c r="J216" s="97" t="str">
        <f t="shared" si="13"/>
        <v>Gestión Administrativa y  financiera en apoyo al Desarrollo Académico</v>
      </c>
      <c r="K216" s="97" t="s">
        <v>412</v>
      </c>
      <c r="L216" s="97"/>
    </row>
    <row r="217" spans="1:12">
      <c r="A217" s="446"/>
      <c r="B217" s="446"/>
      <c r="C217" s="144"/>
      <c r="D217" s="157"/>
      <c r="E217" s="117"/>
      <c r="F217" s="96">
        <f t="shared" si="12"/>
        <v>0</v>
      </c>
      <c r="G217" s="160"/>
      <c r="H217" s="145"/>
      <c r="I217" s="129" t="e">
        <f>VLOOKUP(H217,Presupuesto!$B$11:$C$565,2,0)</f>
        <v>#N/A</v>
      </c>
      <c r="J217" s="97" t="str">
        <f t="shared" si="13"/>
        <v>Gestión Administrativa y  financiera en apoyo al Desarrollo Académico</v>
      </c>
      <c r="K217" s="97" t="s">
        <v>412</v>
      </c>
      <c r="L217" s="97"/>
    </row>
    <row r="218" spans="1:12" ht="15.75" thickBot="1">
      <c r="A218" s="446"/>
      <c r="B218" s="446"/>
      <c r="C218" s="146"/>
      <c r="D218" s="219"/>
      <c r="E218" s="102"/>
      <c r="F218" s="104">
        <f t="shared" si="12"/>
        <v>0</v>
      </c>
      <c r="G218" s="161"/>
      <c r="H218" s="147"/>
      <c r="I218" s="131" t="e">
        <f>VLOOKUP(H218,Presupuesto!$B$11:$C$565,2,0)</f>
        <v>#N/A</v>
      </c>
      <c r="J218" s="105" t="str">
        <f t="shared" si="13"/>
        <v>Gestión Administrativa y  financiera en apoyo al Desarrollo Académico</v>
      </c>
      <c r="K218" s="123" t="s">
        <v>394</v>
      </c>
      <c r="L218" s="105"/>
    </row>
    <row r="220" spans="1:12" ht="15.75" thickBot="1"/>
    <row r="221" spans="1:12" ht="15.75" thickBot="1">
      <c r="A221" s="446"/>
      <c r="B221" s="446"/>
      <c r="C221" s="156" t="s">
        <v>53</v>
      </c>
      <c r="D221" s="357">
        <f>SUM(F228:F248)</f>
        <v>50000</v>
      </c>
      <c r="E221" s="446"/>
      <c r="F221" s="70"/>
      <c r="G221" s="78"/>
      <c r="H221" s="70"/>
      <c r="I221" s="70"/>
      <c r="J221" s="446"/>
      <c r="K221" s="446"/>
      <c r="L221" s="446"/>
    </row>
    <row r="222" spans="1:12">
      <c r="A222" s="446"/>
      <c r="B222" s="446"/>
      <c r="C222" s="70"/>
      <c r="D222" s="31"/>
      <c r="E222" s="92"/>
      <c r="F222" s="92"/>
      <c r="G222" s="92"/>
      <c r="H222" s="75"/>
      <c r="I222" s="75"/>
      <c r="J222" s="75"/>
      <c r="K222" s="111"/>
      <c r="L222" s="446"/>
    </row>
    <row r="223" spans="1:12" ht="15.75">
      <c r="A223" s="446"/>
      <c r="B223" s="446"/>
      <c r="C223" s="296" t="s">
        <v>392</v>
      </c>
      <c r="D223" s="353" t="s">
        <v>2163</v>
      </c>
      <c r="E223" s="92"/>
      <c r="F223" s="92"/>
      <c r="G223" s="92"/>
      <c r="H223" s="75"/>
      <c r="I223" s="75"/>
      <c r="J223" s="75"/>
      <c r="K223" s="111"/>
      <c r="L223" s="446"/>
    </row>
    <row r="224" spans="1:12" ht="18.75">
      <c r="A224" s="446"/>
      <c r="B224" s="446"/>
      <c r="C224" s="207" t="str">
        <f>IFERROR(VLOOKUP(D223,'1. Desarrollo e Innov. Curricu.'!$E:$F,2,FALSE),IFERROR(VLOOKUP(D223,'2. Investigación Científica'!$E:$F,2,FALSE),IFERROR(VLOOKUP(D223,'3. Vinculación Univ. Sociedad'!$E:$F,2,FALSE),IFERROR(VLOOKUP(D223,'4. Docencia y Profesorado Univ.'!$E:$F,2,FALSE),IFERROR(VLOOKUP(D223,'5. Estudiantes y Graduados'!$E:$F,2,FALSE),IFERROR(VLOOKUP(D223,'11. Gestion Administrativa'!$E:$F,2,FALSE),IFERROR(VLOOKUP(D223,'13. Gestión Académica'!$E:$F,2,FALSE),IFERROR(VLOOKUP(D223,'8. Asegura. de la Calid. y M'!$E:$F,2,FALSE),IFERROR(VLOOKUP(D223,'6. Gestión del Conocimiento'!$E:$F,2,FALSE),IFERROR(VLOOKUP(D223,'15. Gobernabilidad y Proceso...'!$E:$F,2,FALSE),IFERROR(VLOOKUP(D223,'12. Gestión del Talento Humano'!$E:$F,2,FALSE),IFERROR(VLOOKUP(D223,'14. Internacional... de la E.S.'!$E:$F,2,FALSE),IFERROR(VLOOKUP(D223,'10. Posgrado'!$E:$F,2,FALSE),IFERROR(VLOOKUP(D223,'17. Gestión TIC'!$E:$F,2,FALSE),IFERROR(VLOOKUP(D223,'16. Desa. del Sistema Educ.Sup.'!$E:$F,2,FALSE),IFERROR(VLOOKUP(D223,'9. Cultura de Inno. Insti...'!$E:$F,2,FALSE),VLOOKUP(D223,'7. Lo Esencial de la Reforma U.'!$E:$F,2,0)))))))))))))))))</f>
        <v>7. Reparaciones Electricas  en diferentes areas del Centro</v>
      </c>
      <c r="D224" s="31"/>
      <c r="E224" s="92"/>
      <c r="F224" s="92"/>
      <c r="G224" s="92"/>
      <c r="H224" s="75"/>
      <c r="I224" s="75"/>
      <c r="J224" s="75"/>
      <c r="K224" s="111"/>
      <c r="L224" s="446"/>
    </row>
    <row r="225" spans="1:12">
      <c r="A225" s="446"/>
      <c r="B225" s="446"/>
      <c r="C225" s="446"/>
      <c r="D225" s="446"/>
      <c r="E225" s="92"/>
      <c r="F225" s="92"/>
      <c r="G225" s="92"/>
      <c r="H225" s="75"/>
      <c r="I225" s="75"/>
      <c r="J225" s="75"/>
      <c r="K225" s="111"/>
      <c r="L225" s="446"/>
    </row>
    <row r="226" spans="1:12" ht="15.75" thickBot="1">
      <c r="A226" s="446"/>
      <c r="B226" s="446"/>
      <c r="C226" s="446"/>
      <c r="D226" s="446"/>
      <c r="E226" s="446"/>
      <c r="F226" s="92"/>
      <c r="G226" s="75"/>
      <c r="H226" s="75"/>
      <c r="I226" s="75"/>
      <c r="J226" s="446"/>
      <c r="K226" s="446"/>
      <c r="L226" s="446"/>
    </row>
    <row r="227" spans="1:12" ht="30.75" thickBot="1">
      <c r="A227" s="446"/>
      <c r="B227" s="446"/>
      <c r="C227" s="128" t="s">
        <v>44</v>
      </c>
      <c r="D227" s="133" t="s">
        <v>55</v>
      </c>
      <c r="E227" s="135" t="s">
        <v>57</v>
      </c>
      <c r="F227" s="134" t="s">
        <v>27</v>
      </c>
      <c r="G227" s="132" t="s">
        <v>131</v>
      </c>
      <c r="H227" s="135" t="s">
        <v>46</v>
      </c>
      <c r="I227" s="132" t="s">
        <v>132</v>
      </c>
      <c r="J227" s="132" t="s">
        <v>410</v>
      </c>
      <c r="K227" s="132" t="s">
        <v>411</v>
      </c>
      <c r="L227" s="132" t="s">
        <v>121</v>
      </c>
    </row>
    <row r="228" spans="1:12">
      <c r="A228" s="446"/>
      <c r="B228" s="446"/>
      <c r="C228" s="140" t="s">
        <v>2215</v>
      </c>
      <c r="D228" s="157">
        <v>1</v>
      </c>
      <c r="E228" s="114">
        <v>50000</v>
      </c>
      <c r="F228" s="96">
        <f t="shared" ref="F228:F248" si="14">D228*E228</f>
        <v>50000</v>
      </c>
      <c r="G228" s="160" t="s">
        <v>129</v>
      </c>
      <c r="H228" s="141" t="s">
        <v>868</v>
      </c>
      <c r="I228" s="129" t="str">
        <f>VLOOKUP(H228,Presupuesto!$B$11:$C$565,2,0)</f>
        <v>TINTES, PINTURAS Y COLORANTES</v>
      </c>
      <c r="J228" s="215" t="s">
        <v>1364</v>
      </c>
      <c r="K228" s="97" t="s">
        <v>394</v>
      </c>
      <c r="L228" s="97"/>
    </row>
    <row r="229" spans="1:12">
      <c r="A229" s="446"/>
      <c r="B229" s="446"/>
      <c r="C229" s="140"/>
      <c r="D229" s="157"/>
      <c r="E229" s="122"/>
      <c r="F229" s="96">
        <f t="shared" si="14"/>
        <v>0</v>
      </c>
      <c r="G229" s="160"/>
      <c r="H229" s="141"/>
      <c r="I229" s="129" t="e">
        <f>VLOOKUP(H229,Presupuesto!$B$11:$C$565,2,0)</f>
        <v>#N/A</v>
      </c>
      <c r="J229" s="97" t="str">
        <f>$J$167</f>
        <v>Gestión Administrativa y  financiera en apoyo al Desarrollo Académico</v>
      </c>
      <c r="K229" s="97" t="s">
        <v>412</v>
      </c>
      <c r="L229" s="97"/>
    </row>
    <row r="230" spans="1:12">
      <c r="A230" s="446"/>
      <c r="B230" s="446"/>
      <c r="C230" s="140"/>
      <c r="D230" s="157"/>
      <c r="E230" s="122"/>
      <c r="F230" s="96">
        <f t="shared" si="14"/>
        <v>0</v>
      </c>
      <c r="G230" s="160"/>
      <c r="H230" s="141"/>
      <c r="I230" s="129" t="e">
        <f>VLOOKUP(H230,Presupuesto!$B$11:$C$565,2,0)</f>
        <v>#N/A</v>
      </c>
      <c r="J230" s="97" t="str">
        <f t="shared" ref="J230:J248" si="15">$J$167</f>
        <v>Gestión Administrativa y  financiera en apoyo al Desarrollo Académico</v>
      </c>
      <c r="K230" s="97" t="s">
        <v>412</v>
      </c>
      <c r="L230" s="97"/>
    </row>
    <row r="231" spans="1:12">
      <c r="A231" s="446"/>
      <c r="B231" s="446"/>
      <c r="C231" s="140"/>
      <c r="D231" s="157"/>
      <c r="E231" s="122"/>
      <c r="F231" s="96">
        <f t="shared" si="14"/>
        <v>0</v>
      </c>
      <c r="G231" s="160"/>
      <c r="H231" s="141"/>
      <c r="I231" s="129" t="e">
        <f>VLOOKUP(H231,Presupuesto!$B$11:$C$565,2,0)</f>
        <v>#N/A</v>
      </c>
      <c r="J231" s="97" t="str">
        <f t="shared" si="15"/>
        <v>Gestión Administrativa y  financiera en apoyo al Desarrollo Académico</v>
      </c>
      <c r="K231" s="97" t="s">
        <v>412</v>
      </c>
      <c r="L231" s="97"/>
    </row>
    <row r="232" spans="1:12">
      <c r="A232" s="446"/>
      <c r="B232" s="446"/>
      <c r="C232" s="140"/>
      <c r="D232" s="157"/>
      <c r="E232" s="122"/>
      <c r="F232" s="96">
        <f t="shared" si="14"/>
        <v>0</v>
      </c>
      <c r="G232" s="160"/>
      <c r="H232" s="141"/>
      <c r="I232" s="129" t="e">
        <f>VLOOKUP(H232,Presupuesto!$B$11:$C$565,2,0)</f>
        <v>#N/A</v>
      </c>
      <c r="J232" s="97" t="str">
        <f t="shared" si="15"/>
        <v>Gestión Administrativa y  financiera en apoyo al Desarrollo Académico</v>
      </c>
      <c r="K232" s="97" t="s">
        <v>412</v>
      </c>
      <c r="L232" s="97"/>
    </row>
    <row r="233" spans="1:12">
      <c r="A233" s="446"/>
      <c r="B233" s="446"/>
      <c r="C233" s="140"/>
      <c r="D233" s="157"/>
      <c r="E233" s="122"/>
      <c r="F233" s="96">
        <f t="shared" si="14"/>
        <v>0</v>
      </c>
      <c r="G233" s="160"/>
      <c r="H233" s="141"/>
      <c r="I233" s="129" t="e">
        <f>VLOOKUP(H233,Presupuesto!$B$11:$C$565,2,0)</f>
        <v>#N/A</v>
      </c>
      <c r="J233" s="97" t="str">
        <f t="shared" si="15"/>
        <v>Gestión Administrativa y  financiera en apoyo al Desarrollo Académico</v>
      </c>
      <c r="K233" s="97" t="s">
        <v>401</v>
      </c>
      <c r="L233" s="97"/>
    </row>
    <row r="234" spans="1:12">
      <c r="A234" s="446"/>
      <c r="B234" s="446"/>
      <c r="C234" s="140"/>
      <c r="D234" s="157"/>
      <c r="E234" s="122"/>
      <c r="F234" s="96">
        <f t="shared" si="14"/>
        <v>0</v>
      </c>
      <c r="G234" s="160"/>
      <c r="H234" s="141"/>
      <c r="I234" s="129" t="e">
        <f>VLOOKUP(H234,Presupuesto!$B$11:$C$565,2,0)</f>
        <v>#N/A</v>
      </c>
      <c r="J234" s="97" t="str">
        <f t="shared" si="15"/>
        <v>Gestión Administrativa y  financiera en apoyo al Desarrollo Académico</v>
      </c>
      <c r="K234" s="97" t="s">
        <v>412</v>
      </c>
      <c r="L234" s="97"/>
    </row>
    <row r="235" spans="1:12">
      <c r="A235" s="446"/>
      <c r="B235" s="446"/>
      <c r="C235" s="140"/>
      <c r="D235" s="157"/>
      <c r="E235" s="122"/>
      <c r="F235" s="96">
        <f t="shared" si="14"/>
        <v>0</v>
      </c>
      <c r="G235" s="160"/>
      <c r="H235" s="141"/>
      <c r="I235" s="129" t="e">
        <f>VLOOKUP(H235,Presupuesto!$B$11:$C$565,2,0)</f>
        <v>#N/A</v>
      </c>
      <c r="J235" s="97" t="str">
        <f t="shared" si="15"/>
        <v>Gestión Administrativa y  financiera en apoyo al Desarrollo Académico</v>
      </c>
      <c r="K235" s="97" t="s">
        <v>412</v>
      </c>
      <c r="L235" s="97"/>
    </row>
    <row r="236" spans="1:12">
      <c r="A236" s="446"/>
      <c r="B236" s="446"/>
      <c r="C236" s="140"/>
      <c r="D236" s="157"/>
      <c r="E236" s="122"/>
      <c r="F236" s="96">
        <f t="shared" si="14"/>
        <v>0</v>
      </c>
      <c r="G236" s="160"/>
      <c r="H236" s="141"/>
      <c r="I236" s="129" t="e">
        <f>VLOOKUP(H236,Presupuesto!$B$11:$C$565,2,0)</f>
        <v>#N/A</v>
      </c>
      <c r="J236" s="97" t="str">
        <f t="shared" si="15"/>
        <v>Gestión Administrativa y  financiera en apoyo al Desarrollo Académico</v>
      </c>
      <c r="K236" s="97" t="s">
        <v>412</v>
      </c>
      <c r="L236" s="97"/>
    </row>
    <row r="237" spans="1:12">
      <c r="A237" s="446"/>
      <c r="B237" s="446"/>
      <c r="C237" s="140"/>
      <c r="D237" s="157"/>
      <c r="E237" s="122"/>
      <c r="F237" s="96">
        <f t="shared" si="14"/>
        <v>0</v>
      </c>
      <c r="G237" s="160"/>
      <c r="H237" s="141"/>
      <c r="I237" s="129" t="e">
        <f>VLOOKUP(H237,Presupuesto!$B$11:$C$565,2,0)</f>
        <v>#N/A</v>
      </c>
      <c r="J237" s="97" t="str">
        <f t="shared" si="15"/>
        <v>Gestión Administrativa y  financiera en apoyo al Desarrollo Académico</v>
      </c>
      <c r="K237" s="97" t="s">
        <v>412</v>
      </c>
      <c r="L237" s="97"/>
    </row>
    <row r="238" spans="1:12">
      <c r="A238" s="446"/>
      <c r="B238" s="446"/>
      <c r="C238" s="142"/>
      <c r="D238" s="157"/>
      <c r="E238" s="117"/>
      <c r="F238" s="96">
        <f t="shared" si="14"/>
        <v>0</v>
      </c>
      <c r="G238" s="160"/>
      <c r="H238" s="143"/>
      <c r="I238" s="129" t="e">
        <f>VLOOKUP(H238,Presupuesto!$B$11:$C$565,2,0)</f>
        <v>#N/A</v>
      </c>
      <c r="J238" s="97" t="str">
        <f t="shared" si="15"/>
        <v>Gestión Administrativa y  financiera en apoyo al Desarrollo Académico</v>
      </c>
      <c r="K238" s="97" t="s">
        <v>412</v>
      </c>
      <c r="L238" s="97"/>
    </row>
    <row r="239" spans="1:12">
      <c r="A239" s="446"/>
      <c r="B239" s="446"/>
      <c r="C239" s="142"/>
      <c r="D239" s="157"/>
      <c r="E239" s="117"/>
      <c r="F239" s="96">
        <f t="shared" si="14"/>
        <v>0</v>
      </c>
      <c r="G239" s="160"/>
      <c r="H239" s="143"/>
      <c r="I239" s="129" t="e">
        <f>VLOOKUP(H239,Presupuesto!$B$11:$C$565,2,0)</f>
        <v>#N/A</v>
      </c>
      <c r="J239" s="97" t="str">
        <f t="shared" si="15"/>
        <v>Gestión Administrativa y  financiera en apoyo al Desarrollo Académico</v>
      </c>
      <c r="K239" s="97" t="s">
        <v>412</v>
      </c>
      <c r="L239" s="97"/>
    </row>
    <row r="240" spans="1:12">
      <c r="A240" s="446"/>
      <c r="B240" s="446"/>
      <c r="C240" s="142"/>
      <c r="D240" s="157"/>
      <c r="E240" s="117"/>
      <c r="F240" s="96">
        <f t="shared" si="14"/>
        <v>0</v>
      </c>
      <c r="G240" s="160"/>
      <c r="H240" s="143"/>
      <c r="I240" s="129" t="e">
        <f>VLOOKUP(H240,Presupuesto!$B$11:$C$565,2,0)</f>
        <v>#N/A</v>
      </c>
      <c r="J240" s="97" t="str">
        <f t="shared" si="15"/>
        <v>Gestión Administrativa y  financiera en apoyo al Desarrollo Académico</v>
      </c>
      <c r="K240" s="97" t="s">
        <v>412</v>
      </c>
      <c r="L240" s="97"/>
    </row>
    <row r="241" spans="1:12">
      <c r="A241" s="446"/>
      <c r="B241" s="446"/>
      <c r="C241" s="142"/>
      <c r="D241" s="157"/>
      <c r="E241" s="117"/>
      <c r="F241" s="96">
        <f t="shared" si="14"/>
        <v>0</v>
      </c>
      <c r="G241" s="160"/>
      <c r="H241" s="143"/>
      <c r="I241" s="129" t="e">
        <f>VLOOKUP(H241,Presupuesto!$B$11:$C$565,2,0)</f>
        <v>#N/A</v>
      </c>
      <c r="J241" s="97" t="str">
        <f t="shared" si="15"/>
        <v>Gestión Administrativa y  financiera en apoyo al Desarrollo Académico</v>
      </c>
      <c r="K241" s="97" t="s">
        <v>412</v>
      </c>
      <c r="L241" s="97"/>
    </row>
    <row r="242" spans="1:12">
      <c r="A242" s="446"/>
      <c r="B242" s="446"/>
      <c r="C242" s="142"/>
      <c r="D242" s="157"/>
      <c r="E242" s="117"/>
      <c r="F242" s="96">
        <f t="shared" si="14"/>
        <v>0</v>
      </c>
      <c r="G242" s="160"/>
      <c r="H242" s="143"/>
      <c r="I242" s="129" t="e">
        <f>VLOOKUP(H242,Presupuesto!$B$11:$C$565,2,0)</f>
        <v>#N/A</v>
      </c>
      <c r="J242" s="97" t="str">
        <f t="shared" si="15"/>
        <v>Gestión Administrativa y  financiera en apoyo al Desarrollo Académico</v>
      </c>
      <c r="K242" s="97" t="s">
        <v>412</v>
      </c>
      <c r="L242" s="97"/>
    </row>
    <row r="243" spans="1:12">
      <c r="A243" s="446"/>
      <c r="B243" s="446"/>
      <c r="C243" s="142"/>
      <c r="D243" s="157"/>
      <c r="E243" s="117"/>
      <c r="F243" s="96">
        <f t="shared" si="14"/>
        <v>0</v>
      </c>
      <c r="G243" s="160"/>
      <c r="H243" s="143"/>
      <c r="I243" s="129" t="e">
        <f>VLOOKUP(H243,Presupuesto!$B$11:$C$565,2,0)</f>
        <v>#N/A</v>
      </c>
      <c r="J243" s="97" t="str">
        <f t="shared" si="15"/>
        <v>Gestión Administrativa y  financiera en apoyo al Desarrollo Académico</v>
      </c>
      <c r="K243" s="97" t="s">
        <v>412</v>
      </c>
      <c r="L243" s="97"/>
    </row>
    <row r="244" spans="1:12">
      <c r="A244" s="446"/>
      <c r="B244" s="446"/>
      <c r="C244" s="144"/>
      <c r="D244" s="157"/>
      <c r="E244" s="117"/>
      <c r="F244" s="96">
        <f t="shared" si="14"/>
        <v>0</v>
      </c>
      <c r="G244" s="160"/>
      <c r="H244" s="145"/>
      <c r="I244" s="129" t="e">
        <f>VLOOKUP(H244,Presupuesto!$B$11:$C$565,2,0)</f>
        <v>#N/A</v>
      </c>
      <c r="J244" s="97" t="str">
        <f t="shared" si="15"/>
        <v>Gestión Administrativa y  financiera en apoyo al Desarrollo Académico</v>
      </c>
      <c r="K244" s="97" t="s">
        <v>403</v>
      </c>
      <c r="L244" s="97"/>
    </row>
    <row r="245" spans="1:12">
      <c r="A245" s="446"/>
      <c r="B245" s="446"/>
      <c r="C245" s="144"/>
      <c r="D245" s="157"/>
      <c r="E245" s="117"/>
      <c r="F245" s="96">
        <f t="shared" si="14"/>
        <v>0</v>
      </c>
      <c r="G245" s="160"/>
      <c r="H245" s="145"/>
      <c r="I245" s="129" t="e">
        <f>VLOOKUP(H245,Presupuesto!$B$11:$C$565,2,0)</f>
        <v>#N/A</v>
      </c>
      <c r="J245" s="97" t="str">
        <f t="shared" si="15"/>
        <v>Gestión Administrativa y  financiera en apoyo al Desarrollo Académico</v>
      </c>
      <c r="K245" s="97" t="s">
        <v>412</v>
      </c>
      <c r="L245" s="97"/>
    </row>
    <row r="246" spans="1:12">
      <c r="A246" s="446"/>
      <c r="B246" s="446"/>
      <c r="C246" s="144"/>
      <c r="D246" s="157"/>
      <c r="E246" s="117"/>
      <c r="F246" s="96">
        <f t="shared" si="14"/>
        <v>0</v>
      </c>
      <c r="G246" s="160"/>
      <c r="H246" s="145"/>
      <c r="I246" s="129" t="e">
        <f>VLOOKUP(H246,Presupuesto!$B$11:$C$565,2,0)</f>
        <v>#N/A</v>
      </c>
      <c r="J246" s="97" t="str">
        <f t="shared" si="15"/>
        <v>Gestión Administrativa y  financiera en apoyo al Desarrollo Académico</v>
      </c>
      <c r="K246" s="97" t="s">
        <v>412</v>
      </c>
      <c r="L246" s="97"/>
    </row>
    <row r="247" spans="1:12">
      <c r="A247" s="446"/>
      <c r="B247" s="446"/>
      <c r="C247" s="144"/>
      <c r="D247" s="157"/>
      <c r="E247" s="117"/>
      <c r="F247" s="96">
        <f t="shared" si="14"/>
        <v>0</v>
      </c>
      <c r="G247" s="160"/>
      <c r="H247" s="145"/>
      <c r="I247" s="129" t="e">
        <f>VLOOKUP(H247,Presupuesto!$B$11:$C$565,2,0)</f>
        <v>#N/A</v>
      </c>
      <c r="J247" s="97" t="str">
        <f t="shared" si="15"/>
        <v>Gestión Administrativa y  financiera en apoyo al Desarrollo Académico</v>
      </c>
      <c r="K247" s="97" t="s">
        <v>412</v>
      </c>
      <c r="L247" s="97"/>
    </row>
    <row r="248" spans="1:12" ht="15.75" thickBot="1">
      <c r="A248" s="446"/>
      <c r="B248" s="446"/>
      <c r="C248" s="146"/>
      <c r="D248" s="219"/>
      <c r="E248" s="102"/>
      <c r="F248" s="104">
        <f t="shared" si="14"/>
        <v>0</v>
      </c>
      <c r="G248" s="161"/>
      <c r="H248" s="147"/>
      <c r="I248" s="131" t="e">
        <f>VLOOKUP(H248,Presupuesto!$B$11:$C$565,2,0)</f>
        <v>#N/A</v>
      </c>
      <c r="J248" s="105" t="str">
        <f t="shared" si="15"/>
        <v>Gestión Administrativa y  financiera en apoyo al Desarrollo Académico</v>
      </c>
      <c r="K248" s="123" t="s">
        <v>394</v>
      </c>
      <c r="L248" s="105"/>
    </row>
    <row r="250" spans="1:12" ht="15.75" thickBot="1"/>
    <row r="251" spans="1:12" ht="15.75" thickBot="1">
      <c r="A251" s="446"/>
      <c r="B251" s="446"/>
      <c r="C251" s="156" t="s">
        <v>53</v>
      </c>
      <c r="D251" s="357">
        <f>SUM(F258:F278)</f>
        <v>200000</v>
      </c>
      <c r="E251" s="446"/>
      <c r="F251" s="70"/>
      <c r="G251" s="78"/>
      <c r="H251" s="70"/>
      <c r="I251" s="70"/>
      <c r="J251" s="446"/>
      <c r="K251" s="446"/>
      <c r="L251" s="446"/>
    </row>
    <row r="252" spans="1:12">
      <c r="A252" s="446"/>
      <c r="B252" s="446"/>
      <c r="C252" s="70"/>
      <c r="D252" s="31"/>
      <c r="E252" s="92"/>
      <c r="F252" s="92"/>
      <c r="G252" s="92"/>
      <c r="H252" s="75"/>
      <c r="I252" s="75"/>
      <c r="J252" s="75"/>
      <c r="K252" s="111"/>
      <c r="L252" s="446"/>
    </row>
    <row r="253" spans="1:12" ht="15.75">
      <c r="A253" s="446"/>
      <c r="B253" s="446"/>
      <c r="C253" s="296" t="s">
        <v>392</v>
      </c>
      <c r="D253" s="353" t="s">
        <v>2166</v>
      </c>
      <c r="E253" s="92"/>
      <c r="F253" s="92"/>
      <c r="G253" s="92"/>
      <c r="H253" s="75"/>
      <c r="I253" s="75"/>
      <c r="J253" s="75"/>
      <c r="K253" s="111"/>
      <c r="L253" s="446"/>
    </row>
    <row r="254" spans="1:12" ht="18.75">
      <c r="A254" s="446"/>
      <c r="B254" s="446"/>
      <c r="C254" s="207" t="str">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8. construccion de un almacen</v>
      </c>
      <c r="D254" s="31"/>
      <c r="E254" s="92"/>
      <c r="F254" s="92"/>
      <c r="G254" s="92"/>
      <c r="H254" s="75"/>
      <c r="I254" s="75"/>
      <c r="J254" s="75"/>
      <c r="K254" s="111"/>
      <c r="L254" s="446"/>
    </row>
    <row r="255" spans="1:12">
      <c r="A255" s="446"/>
      <c r="B255" s="446"/>
      <c r="C255" s="446"/>
      <c r="D255" s="446"/>
      <c r="E255" s="92"/>
      <c r="F255" s="92"/>
      <c r="G255" s="92"/>
      <c r="H255" s="75"/>
      <c r="I255" s="75"/>
      <c r="J255" s="75"/>
      <c r="K255" s="111"/>
      <c r="L255" s="446"/>
    </row>
    <row r="256" spans="1:12" ht="15.75" thickBot="1">
      <c r="A256" s="446"/>
      <c r="B256" s="446"/>
      <c r="C256" s="446"/>
      <c r="D256" s="446"/>
      <c r="E256" s="446"/>
      <c r="F256" s="92"/>
      <c r="G256" s="75"/>
      <c r="H256" s="75"/>
      <c r="I256" s="75"/>
      <c r="J256" s="446"/>
      <c r="K256" s="446"/>
      <c r="L256" s="446"/>
    </row>
    <row r="257" spans="1:12" ht="30.75" thickBot="1">
      <c r="A257" s="446"/>
      <c r="B257" s="446"/>
      <c r="C257" s="128" t="s">
        <v>44</v>
      </c>
      <c r="D257" s="133" t="s">
        <v>55</v>
      </c>
      <c r="E257" s="135" t="s">
        <v>57</v>
      </c>
      <c r="F257" s="134" t="s">
        <v>27</v>
      </c>
      <c r="G257" s="132" t="s">
        <v>131</v>
      </c>
      <c r="H257" s="135" t="s">
        <v>46</v>
      </c>
      <c r="I257" s="132" t="s">
        <v>132</v>
      </c>
      <c r="J257" s="132" t="s">
        <v>410</v>
      </c>
      <c r="K257" s="132" t="s">
        <v>411</v>
      </c>
      <c r="L257" s="132" t="s">
        <v>121</v>
      </c>
    </row>
    <row r="258" spans="1:12">
      <c r="A258" s="446"/>
      <c r="B258" s="446"/>
      <c r="C258" s="140" t="s">
        <v>2216</v>
      </c>
      <c r="D258" s="157">
        <v>1</v>
      </c>
      <c r="E258" s="114">
        <v>200000</v>
      </c>
      <c r="F258" s="96">
        <f t="shared" ref="F258:F278" si="16">D258*E258</f>
        <v>200000</v>
      </c>
      <c r="G258" s="160" t="s">
        <v>1507</v>
      </c>
      <c r="H258" s="141" t="s">
        <v>343</v>
      </c>
      <c r="I258" s="129" t="str">
        <f>VLOOKUP(H258,Presupuesto!$B$11:$C$565,2,0)</f>
        <v>CONSTRUCCIONES ADICIONES Y MEJORA DE EDIF (47100-00)</v>
      </c>
      <c r="J258" s="215" t="s">
        <v>1364</v>
      </c>
      <c r="K258" s="97" t="s">
        <v>394</v>
      </c>
      <c r="L258" s="97"/>
    </row>
    <row r="259" spans="1:12">
      <c r="A259" s="446"/>
      <c r="B259" s="446"/>
      <c r="C259" s="140"/>
      <c r="D259" s="157"/>
      <c r="E259" s="122"/>
      <c r="F259" s="96">
        <f t="shared" si="16"/>
        <v>0</v>
      </c>
      <c r="G259" s="160"/>
      <c r="H259" s="141"/>
      <c r="I259" s="129" t="e">
        <f>VLOOKUP(H259,Presupuesto!$B$11:$C$565,2,0)</f>
        <v>#N/A</v>
      </c>
      <c r="J259" s="97" t="str">
        <f>$J$167</f>
        <v>Gestión Administrativa y  financiera en apoyo al Desarrollo Académico</v>
      </c>
      <c r="K259" s="97" t="s">
        <v>412</v>
      </c>
      <c r="L259" s="97"/>
    </row>
    <row r="260" spans="1:12">
      <c r="A260" s="446"/>
      <c r="B260" s="446"/>
      <c r="C260" s="140"/>
      <c r="D260" s="157"/>
      <c r="E260" s="122"/>
      <c r="F260" s="96">
        <f t="shared" si="16"/>
        <v>0</v>
      </c>
      <c r="G260" s="160"/>
      <c r="H260" s="141"/>
      <c r="I260" s="129" t="e">
        <f>VLOOKUP(H260,Presupuesto!$B$11:$C$565,2,0)</f>
        <v>#N/A</v>
      </c>
      <c r="J260" s="97" t="str">
        <f t="shared" ref="J260:J278" si="17">$J$167</f>
        <v>Gestión Administrativa y  financiera en apoyo al Desarrollo Académico</v>
      </c>
      <c r="K260" s="97" t="s">
        <v>412</v>
      </c>
      <c r="L260" s="97"/>
    </row>
    <row r="261" spans="1:12">
      <c r="A261" s="446"/>
      <c r="B261" s="446"/>
      <c r="C261" s="140"/>
      <c r="D261" s="157"/>
      <c r="E261" s="122"/>
      <c r="F261" s="96">
        <f t="shared" si="16"/>
        <v>0</v>
      </c>
      <c r="G261" s="160"/>
      <c r="H261" s="141"/>
      <c r="I261" s="129" t="e">
        <f>VLOOKUP(H261,Presupuesto!$B$11:$C$565,2,0)</f>
        <v>#N/A</v>
      </c>
      <c r="J261" s="97" t="str">
        <f t="shared" si="17"/>
        <v>Gestión Administrativa y  financiera en apoyo al Desarrollo Académico</v>
      </c>
      <c r="K261" s="97" t="s">
        <v>412</v>
      </c>
      <c r="L261" s="97"/>
    </row>
    <row r="262" spans="1:12">
      <c r="A262" s="446"/>
      <c r="B262" s="446"/>
      <c r="C262" s="140"/>
      <c r="D262" s="157"/>
      <c r="E262" s="122"/>
      <c r="F262" s="96">
        <f t="shared" si="16"/>
        <v>0</v>
      </c>
      <c r="G262" s="160"/>
      <c r="H262" s="141"/>
      <c r="I262" s="129" t="e">
        <f>VLOOKUP(H262,Presupuesto!$B$11:$C$565,2,0)</f>
        <v>#N/A</v>
      </c>
      <c r="J262" s="97" t="str">
        <f t="shared" si="17"/>
        <v>Gestión Administrativa y  financiera en apoyo al Desarrollo Académico</v>
      </c>
      <c r="K262" s="97" t="s">
        <v>412</v>
      </c>
      <c r="L262" s="97"/>
    </row>
    <row r="263" spans="1:12">
      <c r="A263" s="446"/>
      <c r="B263" s="446"/>
      <c r="C263" s="140"/>
      <c r="D263" s="157"/>
      <c r="E263" s="122"/>
      <c r="F263" s="96">
        <f t="shared" si="16"/>
        <v>0</v>
      </c>
      <c r="G263" s="160"/>
      <c r="H263" s="141"/>
      <c r="I263" s="129" t="e">
        <f>VLOOKUP(H263,Presupuesto!$B$11:$C$565,2,0)</f>
        <v>#N/A</v>
      </c>
      <c r="J263" s="97" t="str">
        <f t="shared" si="17"/>
        <v>Gestión Administrativa y  financiera en apoyo al Desarrollo Académico</v>
      </c>
      <c r="K263" s="97" t="s">
        <v>401</v>
      </c>
      <c r="L263" s="97"/>
    </row>
    <row r="264" spans="1:12">
      <c r="A264" s="446"/>
      <c r="B264" s="446"/>
      <c r="C264" s="140"/>
      <c r="D264" s="157"/>
      <c r="E264" s="122"/>
      <c r="F264" s="96">
        <f t="shared" si="16"/>
        <v>0</v>
      </c>
      <c r="G264" s="160"/>
      <c r="H264" s="141"/>
      <c r="I264" s="129" t="e">
        <f>VLOOKUP(H264,Presupuesto!$B$11:$C$565,2,0)</f>
        <v>#N/A</v>
      </c>
      <c r="J264" s="97" t="str">
        <f t="shared" si="17"/>
        <v>Gestión Administrativa y  financiera en apoyo al Desarrollo Académico</v>
      </c>
      <c r="K264" s="97" t="s">
        <v>412</v>
      </c>
      <c r="L264" s="97"/>
    </row>
    <row r="265" spans="1:12">
      <c r="A265" s="446"/>
      <c r="B265" s="446"/>
      <c r="C265" s="140"/>
      <c r="D265" s="157"/>
      <c r="E265" s="122"/>
      <c r="F265" s="96">
        <f t="shared" si="16"/>
        <v>0</v>
      </c>
      <c r="G265" s="160"/>
      <c r="H265" s="141"/>
      <c r="I265" s="129" t="e">
        <f>VLOOKUP(H265,Presupuesto!$B$11:$C$565,2,0)</f>
        <v>#N/A</v>
      </c>
      <c r="J265" s="97" t="str">
        <f t="shared" si="17"/>
        <v>Gestión Administrativa y  financiera en apoyo al Desarrollo Académico</v>
      </c>
      <c r="K265" s="97" t="s">
        <v>412</v>
      </c>
      <c r="L265" s="97"/>
    </row>
    <row r="266" spans="1:12">
      <c r="A266" s="446"/>
      <c r="B266" s="446"/>
      <c r="C266" s="140"/>
      <c r="D266" s="157"/>
      <c r="E266" s="122"/>
      <c r="F266" s="96">
        <f t="shared" si="16"/>
        <v>0</v>
      </c>
      <c r="G266" s="160"/>
      <c r="H266" s="141"/>
      <c r="I266" s="129" t="e">
        <f>VLOOKUP(H266,Presupuesto!$B$11:$C$565,2,0)</f>
        <v>#N/A</v>
      </c>
      <c r="J266" s="97" t="str">
        <f t="shared" si="17"/>
        <v>Gestión Administrativa y  financiera en apoyo al Desarrollo Académico</v>
      </c>
      <c r="K266" s="97" t="s">
        <v>412</v>
      </c>
      <c r="L266" s="97"/>
    </row>
    <row r="267" spans="1:12">
      <c r="A267" s="446"/>
      <c r="B267" s="446"/>
      <c r="C267" s="140"/>
      <c r="D267" s="157"/>
      <c r="E267" s="122"/>
      <c r="F267" s="96">
        <f t="shared" si="16"/>
        <v>0</v>
      </c>
      <c r="G267" s="160"/>
      <c r="H267" s="141"/>
      <c r="I267" s="129" t="e">
        <f>VLOOKUP(H267,Presupuesto!$B$11:$C$565,2,0)</f>
        <v>#N/A</v>
      </c>
      <c r="J267" s="97" t="str">
        <f t="shared" si="17"/>
        <v>Gestión Administrativa y  financiera en apoyo al Desarrollo Académico</v>
      </c>
      <c r="K267" s="97" t="s">
        <v>412</v>
      </c>
      <c r="L267" s="97"/>
    </row>
    <row r="268" spans="1:12">
      <c r="A268" s="446"/>
      <c r="B268" s="446"/>
      <c r="C268" s="142"/>
      <c r="D268" s="157"/>
      <c r="E268" s="117"/>
      <c r="F268" s="96">
        <f t="shared" si="16"/>
        <v>0</v>
      </c>
      <c r="G268" s="160"/>
      <c r="H268" s="143"/>
      <c r="I268" s="129" t="e">
        <f>VLOOKUP(H268,Presupuesto!$B$11:$C$565,2,0)</f>
        <v>#N/A</v>
      </c>
      <c r="J268" s="97" t="str">
        <f t="shared" si="17"/>
        <v>Gestión Administrativa y  financiera en apoyo al Desarrollo Académico</v>
      </c>
      <c r="K268" s="97" t="s">
        <v>412</v>
      </c>
      <c r="L268" s="97"/>
    </row>
    <row r="269" spans="1:12">
      <c r="A269" s="446"/>
      <c r="B269" s="446"/>
      <c r="C269" s="142"/>
      <c r="D269" s="157"/>
      <c r="E269" s="117"/>
      <c r="F269" s="96">
        <f t="shared" si="16"/>
        <v>0</v>
      </c>
      <c r="G269" s="160"/>
      <c r="H269" s="143"/>
      <c r="I269" s="129" t="e">
        <f>VLOOKUP(H269,Presupuesto!$B$11:$C$565,2,0)</f>
        <v>#N/A</v>
      </c>
      <c r="J269" s="97" t="str">
        <f t="shared" si="17"/>
        <v>Gestión Administrativa y  financiera en apoyo al Desarrollo Académico</v>
      </c>
      <c r="K269" s="97" t="s">
        <v>412</v>
      </c>
      <c r="L269" s="97"/>
    </row>
    <row r="270" spans="1:12">
      <c r="A270" s="446"/>
      <c r="B270" s="446"/>
      <c r="C270" s="142"/>
      <c r="D270" s="157"/>
      <c r="E270" s="117"/>
      <c r="F270" s="96">
        <f t="shared" si="16"/>
        <v>0</v>
      </c>
      <c r="G270" s="160"/>
      <c r="H270" s="143"/>
      <c r="I270" s="129" t="e">
        <f>VLOOKUP(H270,Presupuesto!$B$11:$C$565,2,0)</f>
        <v>#N/A</v>
      </c>
      <c r="J270" s="97" t="str">
        <f t="shared" si="17"/>
        <v>Gestión Administrativa y  financiera en apoyo al Desarrollo Académico</v>
      </c>
      <c r="K270" s="97" t="s">
        <v>412</v>
      </c>
      <c r="L270" s="97"/>
    </row>
    <row r="271" spans="1:12">
      <c r="A271" s="446"/>
      <c r="B271" s="446"/>
      <c r="C271" s="142"/>
      <c r="D271" s="157"/>
      <c r="E271" s="117"/>
      <c r="F271" s="96">
        <f t="shared" si="16"/>
        <v>0</v>
      </c>
      <c r="G271" s="160"/>
      <c r="H271" s="143"/>
      <c r="I271" s="129" t="e">
        <f>VLOOKUP(H271,Presupuesto!$B$11:$C$565,2,0)</f>
        <v>#N/A</v>
      </c>
      <c r="J271" s="97" t="str">
        <f t="shared" si="17"/>
        <v>Gestión Administrativa y  financiera en apoyo al Desarrollo Académico</v>
      </c>
      <c r="K271" s="97" t="s">
        <v>412</v>
      </c>
      <c r="L271" s="97"/>
    </row>
    <row r="272" spans="1:12">
      <c r="A272" s="446"/>
      <c r="B272" s="446"/>
      <c r="C272" s="142"/>
      <c r="D272" s="157"/>
      <c r="E272" s="117"/>
      <c r="F272" s="96">
        <f t="shared" si="16"/>
        <v>0</v>
      </c>
      <c r="G272" s="160"/>
      <c r="H272" s="143"/>
      <c r="I272" s="129" t="e">
        <f>VLOOKUP(H272,Presupuesto!$B$11:$C$565,2,0)</f>
        <v>#N/A</v>
      </c>
      <c r="J272" s="97" t="str">
        <f t="shared" si="17"/>
        <v>Gestión Administrativa y  financiera en apoyo al Desarrollo Académico</v>
      </c>
      <c r="K272" s="97" t="s">
        <v>412</v>
      </c>
      <c r="L272" s="97"/>
    </row>
    <row r="273" spans="1:12">
      <c r="A273" s="446"/>
      <c r="B273" s="446"/>
      <c r="C273" s="142"/>
      <c r="D273" s="157"/>
      <c r="E273" s="117"/>
      <c r="F273" s="96">
        <f t="shared" si="16"/>
        <v>0</v>
      </c>
      <c r="G273" s="160"/>
      <c r="H273" s="143"/>
      <c r="I273" s="129" t="e">
        <f>VLOOKUP(H273,Presupuesto!$B$11:$C$565,2,0)</f>
        <v>#N/A</v>
      </c>
      <c r="J273" s="97" t="str">
        <f t="shared" si="17"/>
        <v>Gestión Administrativa y  financiera en apoyo al Desarrollo Académico</v>
      </c>
      <c r="K273" s="97" t="s">
        <v>412</v>
      </c>
      <c r="L273" s="97"/>
    </row>
    <row r="274" spans="1:12">
      <c r="A274" s="446"/>
      <c r="B274" s="446"/>
      <c r="C274" s="144"/>
      <c r="D274" s="157"/>
      <c r="E274" s="117"/>
      <c r="F274" s="96">
        <f t="shared" si="16"/>
        <v>0</v>
      </c>
      <c r="G274" s="160"/>
      <c r="H274" s="145"/>
      <c r="I274" s="129" t="e">
        <f>VLOOKUP(H274,Presupuesto!$B$11:$C$565,2,0)</f>
        <v>#N/A</v>
      </c>
      <c r="J274" s="97" t="str">
        <f t="shared" si="17"/>
        <v>Gestión Administrativa y  financiera en apoyo al Desarrollo Académico</v>
      </c>
      <c r="K274" s="97" t="s">
        <v>403</v>
      </c>
      <c r="L274" s="97"/>
    </row>
    <row r="275" spans="1:12">
      <c r="A275" s="446"/>
      <c r="B275" s="446"/>
      <c r="C275" s="144"/>
      <c r="D275" s="157"/>
      <c r="E275" s="117"/>
      <c r="F275" s="96">
        <f t="shared" si="16"/>
        <v>0</v>
      </c>
      <c r="G275" s="160"/>
      <c r="H275" s="145"/>
      <c r="I275" s="129" t="e">
        <f>VLOOKUP(H275,Presupuesto!$B$11:$C$565,2,0)</f>
        <v>#N/A</v>
      </c>
      <c r="J275" s="97" t="str">
        <f t="shared" si="17"/>
        <v>Gestión Administrativa y  financiera en apoyo al Desarrollo Académico</v>
      </c>
      <c r="K275" s="97" t="s">
        <v>412</v>
      </c>
      <c r="L275" s="97"/>
    </row>
    <row r="276" spans="1:12">
      <c r="A276" s="446"/>
      <c r="B276" s="446"/>
      <c r="C276" s="144"/>
      <c r="D276" s="157"/>
      <c r="E276" s="117"/>
      <c r="F276" s="96">
        <f t="shared" si="16"/>
        <v>0</v>
      </c>
      <c r="G276" s="160"/>
      <c r="H276" s="145"/>
      <c r="I276" s="129" t="e">
        <f>VLOOKUP(H276,Presupuesto!$B$11:$C$565,2,0)</f>
        <v>#N/A</v>
      </c>
      <c r="J276" s="97" t="str">
        <f t="shared" si="17"/>
        <v>Gestión Administrativa y  financiera en apoyo al Desarrollo Académico</v>
      </c>
      <c r="K276" s="97" t="s">
        <v>412</v>
      </c>
      <c r="L276" s="97"/>
    </row>
    <row r="277" spans="1:12">
      <c r="A277" s="446"/>
      <c r="B277" s="446"/>
      <c r="C277" s="144"/>
      <c r="D277" s="157"/>
      <c r="E277" s="117"/>
      <c r="F277" s="96">
        <f t="shared" si="16"/>
        <v>0</v>
      </c>
      <c r="G277" s="160"/>
      <c r="H277" s="145"/>
      <c r="I277" s="129" t="e">
        <f>VLOOKUP(H277,Presupuesto!$B$11:$C$565,2,0)</f>
        <v>#N/A</v>
      </c>
      <c r="J277" s="97" t="str">
        <f t="shared" si="17"/>
        <v>Gestión Administrativa y  financiera en apoyo al Desarrollo Académico</v>
      </c>
      <c r="K277" s="97" t="s">
        <v>412</v>
      </c>
      <c r="L277" s="97"/>
    </row>
    <row r="278" spans="1:12" ht="15.75" thickBot="1">
      <c r="A278" s="446"/>
      <c r="B278" s="446"/>
      <c r="C278" s="146"/>
      <c r="D278" s="219"/>
      <c r="E278" s="102"/>
      <c r="F278" s="104">
        <f t="shared" si="16"/>
        <v>0</v>
      </c>
      <c r="G278" s="161"/>
      <c r="H278" s="147"/>
      <c r="I278" s="131" t="e">
        <f>VLOOKUP(H278,Presupuesto!$B$11:$C$565,2,0)</f>
        <v>#N/A</v>
      </c>
      <c r="J278" s="105" t="str">
        <f t="shared" si="17"/>
        <v>Gestión Administrativa y  financiera en apoyo al Desarrollo Académico</v>
      </c>
      <c r="K278" s="123" t="s">
        <v>394</v>
      </c>
      <c r="L278" s="105"/>
    </row>
    <row r="280" spans="1:12" ht="15.75" thickBot="1"/>
    <row r="281" spans="1:12" ht="15.75" thickBot="1">
      <c r="A281" s="446"/>
      <c r="B281" s="446"/>
      <c r="C281" s="156" t="s">
        <v>53</v>
      </c>
      <c r="D281" s="357">
        <f>SUM(F288:F308)</f>
        <v>70000</v>
      </c>
      <c r="E281" s="446"/>
      <c r="F281" s="70"/>
      <c r="G281" s="78"/>
      <c r="H281" s="70"/>
      <c r="I281" s="70"/>
      <c r="J281" s="446"/>
      <c r="K281" s="446"/>
      <c r="L281" s="446"/>
    </row>
    <row r="282" spans="1:12">
      <c r="A282" s="446"/>
      <c r="B282" s="446"/>
      <c r="C282" s="70"/>
      <c r="D282" s="31"/>
      <c r="E282" s="92"/>
      <c r="F282" s="92"/>
      <c r="G282" s="92"/>
      <c r="H282" s="75"/>
      <c r="I282" s="75"/>
      <c r="J282" s="75"/>
      <c r="K282" s="111"/>
      <c r="L282" s="446"/>
    </row>
    <row r="283" spans="1:12" ht="15.75">
      <c r="A283" s="446"/>
      <c r="B283" s="446"/>
      <c r="C283" s="296" t="s">
        <v>392</v>
      </c>
      <c r="D283" s="353" t="s">
        <v>2171</v>
      </c>
      <c r="E283" s="92"/>
      <c r="F283" s="92"/>
      <c r="G283" s="92"/>
      <c r="H283" s="75"/>
      <c r="I283" s="75"/>
      <c r="J283" s="75"/>
      <c r="K283" s="111"/>
      <c r="L283" s="446"/>
    </row>
    <row r="284" spans="1:12" ht="18.75">
      <c r="A284" s="446"/>
      <c r="B284" s="446"/>
      <c r="C284" s="207" t="str">
        <f>IFERROR(VLOOKUP(D283,'1. Desarrollo e Innov. Curricu.'!$E:$F,2,FALSE),IFERROR(VLOOKUP(D283,'2. Investigación Científica'!$E:$F,2,FALSE),IFERROR(VLOOKUP(D283,'3. Vinculación Univ. Sociedad'!$E:$F,2,FALSE),IFERROR(VLOOKUP(D283,'4. Docencia y Profesorado Univ.'!$E:$F,2,FALSE),IFERROR(VLOOKUP(D283,'5. Estudiantes y Graduados'!$E:$F,2,FALSE),IFERROR(VLOOKUP(D283,'11. Gestion Administrativa'!$E:$F,2,FALSE),IFERROR(VLOOKUP(D283,'13. Gestión Académica'!$E:$F,2,FALSE),IFERROR(VLOOKUP(D283,'8. Asegura. de la Calid. y M'!$E:$F,2,FALSE),IFERROR(VLOOKUP(D283,'6. Gestión del Conocimiento'!$E:$F,2,FALSE),IFERROR(VLOOKUP(D283,'15. Gobernabilidad y Proceso...'!$E:$F,2,FALSE),IFERROR(VLOOKUP(D283,'12. Gestión del Talento Humano'!$E:$F,2,FALSE),IFERROR(VLOOKUP(D283,'14. Internacional... de la E.S.'!$E:$F,2,FALSE),IFERROR(VLOOKUP(D283,'10. Posgrado'!$E:$F,2,FALSE),IFERROR(VLOOKUP(D283,'17. Gestión TIC'!$E:$F,2,FALSE),IFERROR(VLOOKUP(D283,'16. Desa. del Sistema Educ.Sup.'!$E:$F,2,FALSE),IFERROR(VLOOKUP(D283,'9. Cultura de Inno. Insti...'!$E:$F,2,FALSE),VLOOKUP(D283,'7. Lo Esencial de la Reforma U.'!$E:$F,2,0)))))))))))))))))</f>
        <v>1. realizar solicitud de compra de material de Enseñanza( marcadores,borradores,pizarras,proyectores)</v>
      </c>
      <c r="D284" s="31"/>
      <c r="E284" s="92"/>
      <c r="F284" s="92"/>
      <c r="G284" s="92"/>
      <c r="H284" s="75"/>
      <c r="I284" s="75"/>
      <c r="J284" s="75"/>
      <c r="K284" s="111"/>
      <c r="L284" s="446"/>
    </row>
    <row r="285" spans="1:12">
      <c r="A285" s="446"/>
      <c r="B285" s="446"/>
      <c r="C285" s="446"/>
      <c r="D285" s="446"/>
      <c r="E285" s="92"/>
      <c r="F285" s="92"/>
      <c r="G285" s="92"/>
      <c r="H285" s="75"/>
      <c r="I285" s="75"/>
      <c r="J285" s="75"/>
      <c r="K285" s="111"/>
      <c r="L285" s="446"/>
    </row>
    <row r="286" spans="1:12" ht="15.75" thickBot="1">
      <c r="A286" s="446"/>
      <c r="B286" s="446"/>
      <c r="C286" s="446"/>
      <c r="D286" s="446"/>
      <c r="E286" s="446"/>
      <c r="F286" s="92"/>
      <c r="G286" s="75"/>
      <c r="H286" s="75"/>
      <c r="I286" s="75"/>
      <c r="J286" s="446"/>
      <c r="K286" s="446"/>
      <c r="L286" s="446"/>
    </row>
    <row r="287" spans="1:12" ht="30.75" thickBot="1">
      <c r="A287" s="446"/>
      <c r="B287" s="446"/>
      <c r="C287" s="128" t="s">
        <v>44</v>
      </c>
      <c r="D287" s="133" t="s">
        <v>55</v>
      </c>
      <c r="E287" s="135" t="s">
        <v>57</v>
      </c>
      <c r="F287" s="134" t="s">
        <v>27</v>
      </c>
      <c r="G287" s="132" t="s">
        <v>131</v>
      </c>
      <c r="H287" s="135" t="s">
        <v>46</v>
      </c>
      <c r="I287" s="132" t="s">
        <v>132</v>
      </c>
      <c r="J287" s="132" t="s">
        <v>410</v>
      </c>
      <c r="K287" s="132" t="s">
        <v>411</v>
      </c>
      <c r="L287" s="132" t="s">
        <v>121</v>
      </c>
    </row>
    <row r="288" spans="1:12">
      <c r="A288" s="446"/>
      <c r="B288" s="446"/>
      <c r="C288" s="140" t="s">
        <v>2217</v>
      </c>
      <c r="D288" s="157">
        <v>1</v>
      </c>
      <c r="E288" s="114">
        <v>70000</v>
      </c>
      <c r="F288" s="96">
        <f t="shared" ref="F288:F308" si="18">D288*E288</f>
        <v>70000</v>
      </c>
      <c r="G288" s="160" t="s">
        <v>129</v>
      </c>
      <c r="H288" s="141" t="s">
        <v>942</v>
      </c>
      <c r="I288" s="129" t="str">
        <f>VLOOKUP(H288,Presupuesto!$B$11:$C$565,2,0)</f>
        <v>UTILES DE ESCRITORIO, OFICINA Y ENSE¥ANZA</v>
      </c>
      <c r="J288" s="215" t="s">
        <v>1364</v>
      </c>
      <c r="K288" s="97" t="s">
        <v>394</v>
      </c>
      <c r="L288" s="97"/>
    </row>
    <row r="289" spans="1:12">
      <c r="A289" s="446"/>
      <c r="B289" s="446"/>
      <c r="C289" s="140"/>
      <c r="D289" s="157"/>
      <c r="E289" s="122"/>
      <c r="F289" s="96">
        <f t="shared" si="18"/>
        <v>0</v>
      </c>
      <c r="G289" s="160"/>
      <c r="H289" s="141"/>
      <c r="I289" s="129" t="e">
        <f>VLOOKUP(H289,Presupuesto!$B$11:$C$565,2,0)</f>
        <v>#N/A</v>
      </c>
      <c r="J289" s="97" t="str">
        <f>$J$167</f>
        <v>Gestión Administrativa y  financiera en apoyo al Desarrollo Académico</v>
      </c>
      <c r="K289" s="97" t="s">
        <v>412</v>
      </c>
      <c r="L289" s="97"/>
    </row>
    <row r="290" spans="1:12">
      <c r="A290" s="446"/>
      <c r="B290" s="446"/>
      <c r="C290" s="140"/>
      <c r="D290" s="157"/>
      <c r="E290" s="122"/>
      <c r="F290" s="96">
        <f t="shared" si="18"/>
        <v>0</v>
      </c>
      <c r="G290" s="160"/>
      <c r="H290" s="141"/>
      <c r="I290" s="129" t="e">
        <f>VLOOKUP(H290,Presupuesto!$B$11:$C$565,2,0)</f>
        <v>#N/A</v>
      </c>
      <c r="J290" s="97" t="str">
        <f t="shared" ref="J290:J308" si="19">$J$167</f>
        <v>Gestión Administrativa y  financiera en apoyo al Desarrollo Académico</v>
      </c>
      <c r="K290" s="97" t="s">
        <v>412</v>
      </c>
      <c r="L290" s="97"/>
    </row>
    <row r="291" spans="1:12">
      <c r="A291" s="446"/>
      <c r="B291" s="446"/>
      <c r="C291" s="140"/>
      <c r="D291" s="157"/>
      <c r="E291" s="122"/>
      <c r="F291" s="96">
        <f t="shared" si="18"/>
        <v>0</v>
      </c>
      <c r="G291" s="160"/>
      <c r="H291" s="141"/>
      <c r="I291" s="129" t="e">
        <f>VLOOKUP(H291,Presupuesto!$B$11:$C$565,2,0)</f>
        <v>#N/A</v>
      </c>
      <c r="J291" s="97" t="str">
        <f t="shared" si="19"/>
        <v>Gestión Administrativa y  financiera en apoyo al Desarrollo Académico</v>
      </c>
      <c r="K291" s="97" t="s">
        <v>412</v>
      </c>
      <c r="L291" s="97"/>
    </row>
    <row r="292" spans="1:12">
      <c r="A292" s="446"/>
      <c r="B292" s="446"/>
      <c r="C292" s="140"/>
      <c r="D292" s="157"/>
      <c r="E292" s="122"/>
      <c r="F292" s="96">
        <f t="shared" si="18"/>
        <v>0</v>
      </c>
      <c r="G292" s="160"/>
      <c r="H292" s="141"/>
      <c r="I292" s="129" t="e">
        <f>VLOOKUP(H292,Presupuesto!$B$11:$C$565,2,0)</f>
        <v>#N/A</v>
      </c>
      <c r="J292" s="97" t="str">
        <f t="shared" si="19"/>
        <v>Gestión Administrativa y  financiera en apoyo al Desarrollo Académico</v>
      </c>
      <c r="K292" s="97" t="s">
        <v>412</v>
      </c>
      <c r="L292" s="97"/>
    </row>
    <row r="293" spans="1:12">
      <c r="A293" s="446"/>
      <c r="B293" s="446"/>
      <c r="C293" s="140"/>
      <c r="D293" s="157"/>
      <c r="E293" s="122"/>
      <c r="F293" s="96">
        <f t="shared" si="18"/>
        <v>0</v>
      </c>
      <c r="G293" s="160"/>
      <c r="H293" s="141"/>
      <c r="I293" s="129" t="e">
        <f>VLOOKUP(H293,Presupuesto!$B$11:$C$565,2,0)</f>
        <v>#N/A</v>
      </c>
      <c r="J293" s="97" t="str">
        <f t="shared" si="19"/>
        <v>Gestión Administrativa y  financiera en apoyo al Desarrollo Académico</v>
      </c>
      <c r="K293" s="97" t="s">
        <v>401</v>
      </c>
      <c r="L293" s="97"/>
    </row>
    <row r="294" spans="1:12">
      <c r="A294" s="446"/>
      <c r="B294" s="446"/>
      <c r="C294" s="140"/>
      <c r="D294" s="157"/>
      <c r="E294" s="122"/>
      <c r="F294" s="96">
        <f t="shared" si="18"/>
        <v>0</v>
      </c>
      <c r="G294" s="160"/>
      <c r="H294" s="141"/>
      <c r="I294" s="129" t="e">
        <f>VLOOKUP(H294,Presupuesto!$B$11:$C$565,2,0)</f>
        <v>#N/A</v>
      </c>
      <c r="J294" s="97" t="str">
        <f t="shared" si="19"/>
        <v>Gestión Administrativa y  financiera en apoyo al Desarrollo Académico</v>
      </c>
      <c r="K294" s="97" t="s">
        <v>412</v>
      </c>
      <c r="L294" s="97"/>
    </row>
    <row r="295" spans="1:12">
      <c r="A295" s="446"/>
      <c r="B295" s="446"/>
      <c r="C295" s="140"/>
      <c r="D295" s="157"/>
      <c r="E295" s="122"/>
      <c r="F295" s="96">
        <f t="shared" si="18"/>
        <v>0</v>
      </c>
      <c r="G295" s="160"/>
      <c r="H295" s="141"/>
      <c r="I295" s="129" t="e">
        <f>VLOOKUP(H295,Presupuesto!$B$11:$C$565,2,0)</f>
        <v>#N/A</v>
      </c>
      <c r="J295" s="97" t="str">
        <f t="shared" si="19"/>
        <v>Gestión Administrativa y  financiera en apoyo al Desarrollo Académico</v>
      </c>
      <c r="K295" s="97" t="s">
        <v>412</v>
      </c>
      <c r="L295" s="97"/>
    </row>
    <row r="296" spans="1:12">
      <c r="A296" s="446"/>
      <c r="B296" s="446"/>
      <c r="C296" s="140"/>
      <c r="D296" s="157"/>
      <c r="E296" s="122"/>
      <c r="F296" s="96">
        <f t="shared" si="18"/>
        <v>0</v>
      </c>
      <c r="G296" s="160"/>
      <c r="H296" s="141"/>
      <c r="I296" s="129" t="e">
        <f>VLOOKUP(H296,Presupuesto!$B$11:$C$565,2,0)</f>
        <v>#N/A</v>
      </c>
      <c r="J296" s="97" t="str">
        <f t="shared" si="19"/>
        <v>Gestión Administrativa y  financiera en apoyo al Desarrollo Académico</v>
      </c>
      <c r="K296" s="97" t="s">
        <v>412</v>
      </c>
      <c r="L296" s="97"/>
    </row>
    <row r="297" spans="1:12">
      <c r="A297" s="446"/>
      <c r="B297" s="446"/>
      <c r="C297" s="140"/>
      <c r="D297" s="157"/>
      <c r="E297" s="122"/>
      <c r="F297" s="96">
        <f t="shared" si="18"/>
        <v>0</v>
      </c>
      <c r="G297" s="160"/>
      <c r="H297" s="141"/>
      <c r="I297" s="129" t="e">
        <f>VLOOKUP(H297,Presupuesto!$B$11:$C$565,2,0)</f>
        <v>#N/A</v>
      </c>
      <c r="J297" s="97" t="str">
        <f t="shared" si="19"/>
        <v>Gestión Administrativa y  financiera en apoyo al Desarrollo Académico</v>
      </c>
      <c r="K297" s="97" t="s">
        <v>412</v>
      </c>
      <c r="L297" s="97"/>
    </row>
    <row r="298" spans="1:12">
      <c r="A298" s="446"/>
      <c r="B298" s="446"/>
      <c r="C298" s="142"/>
      <c r="D298" s="157"/>
      <c r="E298" s="117"/>
      <c r="F298" s="96">
        <f t="shared" si="18"/>
        <v>0</v>
      </c>
      <c r="G298" s="160"/>
      <c r="H298" s="143"/>
      <c r="I298" s="129" t="e">
        <f>VLOOKUP(H298,Presupuesto!$B$11:$C$565,2,0)</f>
        <v>#N/A</v>
      </c>
      <c r="J298" s="97" t="str">
        <f t="shared" si="19"/>
        <v>Gestión Administrativa y  financiera en apoyo al Desarrollo Académico</v>
      </c>
      <c r="K298" s="97" t="s">
        <v>412</v>
      </c>
      <c r="L298" s="97"/>
    </row>
    <row r="299" spans="1:12">
      <c r="A299" s="446"/>
      <c r="B299" s="446"/>
      <c r="C299" s="142"/>
      <c r="D299" s="157"/>
      <c r="E299" s="117"/>
      <c r="F299" s="96">
        <f t="shared" si="18"/>
        <v>0</v>
      </c>
      <c r="G299" s="160"/>
      <c r="H299" s="143"/>
      <c r="I299" s="129" t="e">
        <f>VLOOKUP(H299,Presupuesto!$B$11:$C$565,2,0)</f>
        <v>#N/A</v>
      </c>
      <c r="J299" s="97" t="str">
        <f t="shared" si="19"/>
        <v>Gestión Administrativa y  financiera en apoyo al Desarrollo Académico</v>
      </c>
      <c r="K299" s="97" t="s">
        <v>412</v>
      </c>
      <c r="L299" s="97"/>
    </row>
    <row r="300" spans="1:12">
      <c r="A300" s="446"/>
      <c r="B300" s="446"/>
      <c r="C300" s="142"/>
      <c r="D300" s="157"/>
      <c r="E300" s="117"/>
      <c r="F300" s="96">
        <f t="shared" si="18"/>
        <v>0</v>
      </c>
      <c r="G300" s="160"/>
      <c r="H300" s="143"/>
      <c r="I300" s="129" t="e">
        <f>VLOOKUP(H300,Presupuesto!$B$11:$C$565,2,0)</f>
        <v>#N/A</v>
      </c>
      <c r="J300" s="97" t="str">
        <f t="shared" si="19"/>
        <v>Gestión Administrativa y  financiera en apoyo al Desarrollo Académico</v>
      </c>
      <c r="K300" s="97" t="s">
        <v>412</v>
      </c>
      <c r="L300" s="97"/>
    </row>
    <row r="301" spans="1:12">
      <c r="A301" s="446"/>
      <c r="B301" s="446"/>
      <c r="C301" s="142"/>
      <c r="D301" s="157"/>
      <c r="E301" s="117"/>
      <c r="F301" s="96">
        <f t="shared" si="18"/>
        <v>0</v>
      </c>
      <c r="G301" s="160"/>
      <c r="H301" s="143"/>
      <c r="I301" s="129" t="e">
        <f>VLOOKUP(H301,Presupuesto!$B$11:$C$565,2,0)</f>
        <v>#N/A</v>
      </c>
      <c r="J301" s="97" t="str">
        <f t="shared" si="19"/>
        <v>Gestión Administrativa y  financiera en apoyo al Desarrollo Académico</v>
      </c>
      <c r="K301" s="97" t="s">
        <v>412</v>
      </c>
      <c r="L301" s="97"/>
    </row>
    <row r="302" spans="1:12">
      <c r="A302" s="446"/>
      <c r="B302" s="446"/>
      <c r="C302" s="142"/>
      <c r="D302" s="157"/>
      <c r="E302" s="117"/>
      <c r="F302" s="96">
        <f t="shared" si="18"/>
        <v>0</v>
      </c>
      <c r="G302" s="160"/>
      <c r="H302" s="143"/>
      <c r="I302" s="129" t="e">
        <f>VLOOKUP(H302,Presupuesto!$B$11:$C$565,2,0)</f>
        <v>#N/A</v>
      </c>
      <c r="J302" s="97" t="str">
        <f t="shared" si="19"/>
        <v>Gestión Administrativa y  financiera en apoyo al Desarrollo Académico</v>
      </c>
      <c r="K302" s="97" t="s">
        <v>412</v>
      </c>
      <c r="L302" s="97"/>
    </row>
    <row r="303" spans="1:12">
      <c r="A303" s="446"/>
      <c r="B303" s="446"/>
      <c r="C303" s="142"/>
      <c r="D303" s="157"/>
      <c r="E303" s="117"/>
      <c r="F303" s="96">
        <f t="shared" si="18"/>
        <v>0</v>
      </c>
      <c r="G303" s="160"/>
      <c r="H303" s="143"/>
      <c r="I303" s="129" t="e">
        <f>VLOOKUP(H303,Presupuesto!$B$11:$C$565,2,0)</f>
        <v>#N/A</v>
      </c>
      <c r="J303" s="97" t="str">
        <f t="shared" si="19"/>
        <v>Gestión Administrativa y  financiera en apoyo al Desarrollo Académico</v>
      </c>
      <c r="K303" s="97" t="s">
        <v>412</v>
      </c>
      <c r="L303" s="97"/>
    </row>
    <row r="304" spans="1:12">
      <c r="A304" s="446"/>
      <c r="B304" s="446"/>
      <c r="C304" s="144"/>
      <c r="D304" s="157"/>
      <c r="E304" s="117"/>
      <c r="F304" s="96">
        <f t="shared" si="18"/>
        <v>0</v>
      </c>
      <c r="G304" s="160"/>
      <c r="H304" s="145"/>
      <c r="I304" s="129" t="e">
        <f>VLOOKUP(H304,Presupuesto!$B$11:$C$565,2,0)</f>
        <v>#N/A</v>
      </c>
      <c r="J304" s="97" t="str">
        <f t="shared" si="19"/>
        <v>Gestión Administrativa y  financiera en apoyo al Desarrollo Académico</v>
      </c>
      <c r="K304" s="97" t="s">
        <v>403</v>
      </c>
      <c r="L304" s="97"/>
    </row>
    <row r="305" spans="1:12">
      <c r="A305" s="446"/>
      <c r="B305" s="446"/>
      <c r="C305" s="144"/>
      <c r="D305" s="157"/>
      <c r="E305" s="117"/>
      <c r="F305" s="96">
        <f t="shared" si="18"/>
        <v>0</v>
      </c>
      <c r="G305" s="160"/>
      <c r="H305" s="145"/>
      <c r="I305" s="129" t="e">
        <f>VLOOKUP(H305,Presupuesto!$B$11:$C$565,2,0)</f>
        <v>#N/A</v>
      </c>
      <c r="J305" s="97" t="str">
        <f t="shared" si="19"/>
        <v>Gestión Administrativa y  financiera en apoyo al Desarrollo Académico</v>
      </c>
      <c r="K305" s="97" t="s">
        <v>412</v>
      </c>
      <c r="L305" s="97"/>
    </row>
    <row r="306" spans="1:12">
      <c r="A306" s="446"/>
      <c r="B306" s="446"/>
      <c r="C306" s="144"/>
      <c r="D306" s="157"/>
      <c r="E306" s="117"/>
      <c r="F306" s="96">
        <f t="shared" si="18"/>
        <v>0</v>
      </c>
      <c r="G306" s="160"/>
      <c r="H306" s="145"/>
      <c r="I306" s="129" t="e">
        <f>VLOOKUP(H306,Presupuesto!$B$11:$C$565,2,0)</f>
        <v>#N/A</v>
      </c>
      <c r="J306" s="97" t="str">
        <f t="shared" si="19"/>
        <v>Gestión Administrativa y  financiera en apoyo al Desarrollo Académico</v>
      </c>
      <c r="K306" s="97" t="s">
        <v>412</v>
      </c>
      <c r="L306" s="97"/>
    </row>
    <row r="307" spans="1:12">
      <c r="A307" s="446"/>
      <c r="B307" s="446"/>
      <c r="C307" s="144"/>
      <c r="D307" s="157"/>
      <c r="E307" s="117"/>
      <c r="F307" s="96">
        <f t="shared" si="18"/>
        <v>0</v>
      </c>
      <c r="G307" s="160"/>
      <c r="H307" s="145"/>
      <c r="I307" s="129" t="e">
        <f>VLOOKUP(H307,Presupuesto!$B$11:$C$565,2,0)</f>
        <v>#N/A</v>
      </c>
      <c r="J307" s="97" t="str">
        <f t="shared" si="19"/>
        <v>Gestión Administrativa y  financiera en apoyo al Desarrollo Académico</v>
      </c>
      <c r="K307" s="97" t="s">
        <v>412</v>
      </c>
      <c r="L307" s="97"/>
    </row>
    <row r="308" spans="1:12" ht="15.75" thickBot="1">
      <c r="A308" s="446"/>
      <c r="B308" s="446"/>
      <c r="C308" s="146"/>
      <c r="D308" s="219"/>
      <c r="E308" s="102"/>
      <c r="F308" s="104">
        <f t="shared" si="18"/>
        <v>0</v>
      </c>
      <c r="G308" s="161"/>
      <c r="H308" s="147"/>
      <c r="I308" s="131" t="e">
        <f>VLOOKUP(H308,Presupuesto!$B$11:$C$565,2,0)</f>
        <v>#N/A</v>
      </c>
      <c r="J308" s="105" t="str">
        <f t="shared" si="19"/>
        <v>Gestión Administrativa y  financiera en apoyo al Desarrollo Académico</v>
      </c>
      <c r="K308" s="123" t="s">
        <v>394</v>
      </c>
      <c r="L308" s="105"/>
    </row>
    <row r="310" spans="1:12" ht="15.75" thickBot="1"/>
    <row r="311" spans="1:12" ht="15.75" thickBot="1">
      <c r="A311" s="446"/>
      <c r="B311" s="446"/>
      <c r="C311" s="156" t="s">
        <v>53</v>
      </c>
      <c r="D311" s="357">
        <f>SUM(F318:F338)</f>
        <v>288000</v>
      </c>
      <c r="E311" s="446"/>
      <c r="F311" s="70"/>
      <c r="G311" s="78"/>
      <c r="H311" s="70"/>
      <c r="I311" s="70"/>
      <c r="J311" s="446"/>
      <c r="K311" s="446"/>
      <c r="L311" s="446"/>
    </row>
    <row r="312" spans="1:12">
      <c r="A312" s="446"/>
      <c r="B312" s="446"/>
      <c r="C312" s="70"/>
      <c r="D312" s="31"/>
      <c r="E312" s="92"/>
      <c r="F312" s="92"/>
      <c r="G312" s="92"/>
      <c r="H312" s="75"/>
      <c r="I312" s="75"/>
      <c r="J312" s="75"/>
      <c r="K312" s="111"/>
      <c r="L312" s="446"/>
    </row>
    <row r="313" spans="1:12" ht="15.75">
      <c r="A313" s="446"/>
      <c r="B313" s="446"/>
      <c r="C313" s="296" t="s">
        <v>392</v>
      </c>
      <c r="D313" s="353" t="s">
        <v>2178</v>
      </c>
      <c r="E313" s="92"/>
      <c r="F313" s="92"/>
      <c r="G313" s="92"/>
      <c r="H313" s="75"/>
      <c r="I313" s="75"/>
      <c r="J313" s="75"/>
      <c r="K313" s="111"/>
      <c r="L313" s="446"/>
    </row>
    <row r="314" spans="1:12" ht="18.75">
      <c r="A314" s="446"/>
      <c r="B314" s="446"/>
      <c r="C314" s="207" t="str">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2. compra de 8 aires acondicionados  para aulas y sala de docentes</v>
      </c>
      <c r="D314" s="31"/>
      <c r="E314" s="92"/>
      <c r="F314" s="92"/>
      <c r="G314" s="92"/>
      <c r="H314" s="75"/>
      <c r="I314" s="75"/>
      <c r="J314" s="75"/>
      <c r="K314" s="111"/>
      <c r="L314" s="446"/>
    </row>
    <row r="315" spans="1:12">
      <c r="A315" s="446"/>
      <c r="B315" s="446"/>
      <c r="C315" s="446"/>
      <c r="D315" s="446"/>
      <c r="E315" s="92"/>
      <c r="F315" s="92"/>
      <c r="G315" s="92"/>
      <c r="H315" s="75"/>
      <c r="I315" s="75"/>
      <c r="J315" s="75"/>
      <c r="K315" s="111"/>
      <c r="L315" s="446"/>
    </row>
    <row r="316" spans="1:12" ht="15.75" thickBot="1">
      <c r="A316" s="446"/>
      <c r="B316" s="446"/>
      <c r="C316" s="446"/>
      <c r="D316" s="446"/>
      <c r="E316" s="446"/>
      <c r="F316" s="92"/>
      <c r="G316" s="75"/>
      <c r="H316" s="75"/>
      <c r="I316" s="75"/>
      <c r="J316" s="446"/>
      <c r="K316" s="446"/>
      <c r="L316" s="446"/>
    </row>
    <row r="317" spans="1:12" ht="30.75" thickBot="1">
      <c r="A317" s="446"/>
      <c r="B317" s="446"/>
      <c r="C317" s="128" t="s">
        <v>44</v>
      </c>
      <c r="D317" s="133" t="s">
        <v>55</v>
      </c>
      <c r="E317" s="135" t="s">
        <v>57</v>
      </c>
      <c r="F317" s="134" t="s">
        <v>27</v>
      </c>
      <c r="G317" s="132" t="s">
        <v>131</v>
      </c>
      <c r="H317" s="135" t="s">
        <v>46</v>
      </c>
      <c r="I317" s="132" t="s">
        <v>132</v>
      </c>
      <c r="J317" s="132" t="s">
        <v>410</v>
      </c>
      <c r="K317" s="132" t="s">
        <v>411</v>
      </c>
      <c r="L317" s="132" t="s">
        <v>121</v>
      </c>
    </row>
    <row r="318" spans="1:12">
      <c r="A318" s="446"/>
      <c r="B318" s="446"/>
      <c r="C318" s="140" t="s">
        <v>2218</v>
      </c>
      <c r="D318" s="157">
        <v>8</v>
      </c>
      <c r="E318" s="114">
        <v>36000</v>
      </c>
      <c r="F318" s="96">
        <f t="shared" ref="F318:F338" si="20">D318*E318</f>
        <v>288000</v>
      </c>
      <c r="G318" s="160" t="s">
        <v>1507</v>
      </c>
      <c r="H318" s="141" t="s">
        <v>979</v>
      </c>
      <c r="I318" s="129" t="str">
        <f>VLOOKUP(H318,Presupuesto!$B$11:$C$565,2,0)</f>
        <v>INSTALACIONES VARIAS</v>
      </c>
      <c r="J318" s="215" t="s">
        <v>1364</v>
      </c>
      <c r="K318" s="97" t="s">
        <v>394</v>
      </c>
      <c r="L318" s="97"/>
    </row>
    <row r="319" spans="1:12">
      <c r="A319" s="446"/>
      <c r="B319" s="446"/>
      <c r="C319" s="140"/>
      <c r="D319" s="157"/>
      <c r="E319" s="122"/>
      <c r="F319" s="96">
        <f t="shared" si="20"/>
        <v>0</v>
      </c>
      <c r="G319" s="160"/>
      <c r="H319" s="141"/>
      <c r="I319" s="129" t="e">
        <f>VLOOKUP(H319,Presupuesto!$B$11:$C$565,2,0)</f>
        <v>#N/A</v>
      </c>
      <c r="J319" s="97" t="str">
        <f>$J$167</f>
        <v>Gestión Administrativa y  financiera en apoyo al Desarrollo Académico</v>
      </c>
      <c r="K319" s="97" t="s">
        <v>412</v>
      </c>
      <c r="L319" s="97"/>
    </row>
    <row r="320" spans="1:12">
      <c r="A320" s="446"/>
      <c r="B320" s="446"/>
      <c r="C320" s="140"/>
      <c r="D320" s="157"/>
      <c r="E320" s="122"/>
      <c r="F320" s="96">
        <f t="shared" si="20"/>
        <v>0</v>
      </c>
      <c r="G320" s="160"/>
      <c r="H320" s="141"/>
      <c r="I320" s="129" t="e">
        <f>VLOOKUP(H320,Presupuesto!$B$11:$C$565,2,0)</f>
        <v>#N/A</v>
      </c>
      <c r="J320" s="97" t="str">
        <f t="shared" ref="J320:J338" si="21">$J$167</f>
        <v>Gestión Administrativa y  financiera en apoyo al Desarrollo Académico</v>
      </c>
      <c r="K320" s="97" t="s">
        <v>412</v>
      </c>
      <c r="L320" s="97"/>
    </row>
    <row r="321" spans="1:12">
      <c r="A321" s="446"/>
      <c r="B321" s="446"/>
      <c r="C321" s="140"/>
      <c r="D321" s="157"/>
      <c r="E321" s="122"/>
      <c r="F321" s="96">
        <f t="shared" si="20"/>
        <v>0</v>
      </c>
      <c r="G321" s="160"/>
      <c r="H321" s="141"/>
      <c r="I321" s="129" t="e">
        <f>VLOOKUP(H321,Presupuesto!$B$11:$C$565,2,0)</f>
        <v>#N/A</v>
      </c>
      <c r="J321" s="97" t="str">
        <f t="shared" si="21"/>
        <v>Gestión Administrativa y  financiera en apoyo al Desarrollo Académico</v>
      </c>
      <c r="K321" s="97" t="s">
        <v>412</v>
      </c>
      <c r="L321" s="97"/>
    </row>
    <row r="322" spans="1:12">
      <c r="A322" s="446"/>
      <c r="B322" s="446"/>
      <c r="C322" s="140"/>
      <c r="D322" s="157"/>
      <c r="E322" s="122"/>
      <c r="F322" s="96">
        <f t="shared" si="20"/>
        <v>0</v>
      </c>
      <c r="G322" s="160"/>
      <c r="H322" s="141"/>
      <c r="I322" s="129" t="e">
        <f>VLOOKUP(H322,Presupuesto!$B$11:$C$565,2,0)</f>
        <v>#N/A</v>
      </c>
      <c r="J322" s="97" t="str">
        <f t="shared" si="21"/>
        <v>Gestión Administrativa y  financiera en apoyo al Desarrollo Académico</v>
      </c>
      <c r="K322" s="97" t="s">
        <v>412</v>
      </c>
      <c r="L322" s="97"/>
    </row>
    <row r="323" spans="1:12">
      <c r="A323" s="446"/>
      <c r="B323" s="446"/>
      <c r="C323" s="140"/>
      <c r="D323" s="157"/>
      <c r="E323" s="122"/>
      <c r="F323" s="96">
        <f t="shared" si="20"/>
        <v>0</v>
      </c>
      <c r="G323" s="160"/>
      <c r="H323" s="141"/>
      <c r="I323" s="129" t="e">
        <f>VLOOKUP(H323,Presupuesto!$B$11:$C$565,2,0)</f>
        <v>#N/A</v>
      </c>
      <c r="J323" s="97" t="str">
        <f t="shared" si="21"/>
        <v>Gestión Administrativa y  financiera en apoyo al Desarrollo Académico</v>
      </c>
      <c r="K323" s="97" t="s">
        <v>401</v>
      </c>
      <c r="L323" s="97"/>
    </row>
    <row r="324" spans="1:12">
      <c r="A324" s="446"/>
      <c r="B324" s="446"/>
      <c r="C324" s="140"/>
      <c r="D324" s="157"/>
      <c r="E324" s="122"/>
      <c r="F324" s="96">
        <f t="shared" si="20"/>
        <v>0</v>
      </c>
      <c r="G324" s="160"/>
      <c r="H324" s="141"/>
      <c r="I324" s="129" t="e">
        <f>VLOOKUP(H324,Presupuesto!$B$11:$C$565,2,0)</f>
        <v>#N/A</v>
      </c>
      <c r="J324" s="97" t="str">
        <f t="shared" si="21"/>
        <v>Gestión Administrativa y  financiera en apoyo al Desarrollo Académico</v>
      </c>
      <c r="K324" s="97" t="s">
        <v>412</v>
      </c>
      <c r="L324" s="97"/>
    </row>
    <row r="325" spans="1:12">
      <c r="A325" s="446"/>
      <c r="B325" s="446"/>
      <c r="C325" s="140"/>
      <c r="D325" s="157"/>
      <c r="E325" s="122"/>
      <c r="F325" s="96">
        <f t="shared" si="20"/>
        <v>0</v>
      </c>
      <c r="G325" s="160"/>
      <c r="H325" s="141"/>
      <c r="I325" s="129" t="e">
        <f>VLOOKUP(H325,Presupuesto!$B$11:$C$565,2,0)</f>
        <v>#N/A</v>
      </c>
      <c r="J325" s="97" t="str">
        <f t="shared" si="21"/>
        <v>Gestión Administrativa y  financiera en apoyo al Desarrollo Académico</v>
      </c>
      <c r="K325" s="97" t="s">
        <v>412</v>
      </c>
      <c r="L325" s="97"/>
    </row>
    <row r="326" spans="1:12">
      <c r="A326" s="446"/>
      <c r="B326" s="446"/>
      <c r="C326" s="140"/>
      <c r="D326" s="157"/>
      <c r="E326" s="122"/>
      <c r="F326" s="96">
        <f t="shared" si="20"/>
        <v>0</v>
      </c>
      <c r="G326" s="160"/>
      <c r="H326" s="141"/>
      <c r="I326" s="129" t="e">
        <f>VLOOKUP(H326,Presupuesto!$B$11:$C$565,2,0)</f>
        <v>#N/A</v>
      </c>
      <c r="J326" s="97" t="str">
        <f t="shared" si="21"/>
        <v>Gestión Administrativa y  financiera en apoyo al Desarrollo Académico</v>
      </c>
      <c r="K326" s="97" t="s">
        <v>412</v>
      </c>
      <c r="L326" s="97"/>
    </row>
    <row r="327" spans="1:12">
      <c r="A327" s="446"/>
      <c r="B327" s="446"/>
      <c r="C327" s="140"/>
      <c r="D327" s="157"/>
      <c r="E327" s="122"/>
      <c r="F327" s="96">
        <f t="shared" si="20"/>
        <v>0</v>
      </c>
      <c r="G327" s="160"/>
      <c r="H327" s="141"/>
      <c r="I327" s="129" t="e">
        <f>VLOOKUP(H327,Presupuesto!$B$11:$C$565,2,0)</f>
        <v>#N/A</v>
      </c>
      <c r="J327" s="97" t="str">
        <f t="shared" si="21"/>
        <v>Gestión Administrativa y  financiera en apoyo al Desarrollo Académico</v>
      </c>
      <c r="K327" s="97" t="s">
        <v>412</v>
      </c>
      <c r="L327" s="97"/>
    </row>
    <row r="328" spans="1:12">
      <c r="A328" s="446"/>
      <c r="B328" s="446"/>
      <c r="C328" s="142"/>
      <c r="D328" s="157"/>
      <c r="E328" s="117"/>
      <c r="F328" s="96">
        <f t="shared" si="20"/>
        <v>0</v>
      </c>
      <c r="G328" s="160"/>
      <c r="H328" s="143"/>
      <c r="I328" s="129" t="e">
        <f>VLOOKUP(H328,Presupuesto!$B$11:$C$565,2,0)</f>
        <v>#N/A</v>
      </c>
      <c r="J328" s="97" t="str">
        <f t="shared" si="21"/>
        <v>Gestión Administrativa y  financiera en apoyo al Desarrollo Académico</v>
      </c>
      <c r="K328" s="97" t="s">
        <v>412</v>
      </c>
      <c r="L328" s="97"/>
    </row>
    <row r="329" spans="1:12">
      <c r="A329" s="446"/>
      <c r="B329" s="446"/>
      <c r="C329" s="142"/>
      <c r="D329" s="157"/>
      <c r="E329" s="117"/>
      <c r="F329" s="96">
        <f t="shared" si="20"/>
        <v>0</v>
      </c>
      <c r="G329" s="160"/>
      <c r="H329" s="143"/>
      <c r="I329" s="129" t="e">
        <f>VLOOKUP(H329,Presupuesto!$B$11:$C$565,2,0)</f>
        <v>#N/A</v>
      </c>
      <c r="J329" s="97" t="str">
        <f t="shared" si="21"/>
        <v>Gestión Administrativa y  financiera en apoyo al Desarrollo Académico</v>
      </c>
      <c r="K329" s="97" t="s">
        <v>412</v>
      </c>
      <c r="L329" s="97"/>
    </row>
    <row r="330" spans="1:12">
      <c r="A330" s="446"/>
      <c r="B330" s="446"/>
      <c r="C330" s="142"/>
      <c r="D330" s="157"/>
      <c r="E330" s="117"/>
      <c r="F330" s="96">
        <f t="shared" si="20"/>
        <v>0</v>
      </c>
      <c r="G330" s="160"/>
      <c r="H330" s="143"/>
      <c r="I330" s="129" t="e">
        <f>VLOOKUP(H330,Presupuesto!$B$11:$C$565,2,0)</f>
        <v>#N/A</v>
      </c>
      <c r="J330" s="97" t="str">
        <f t="shared" si="21"/>
        <v>Gestión Administrativa y  financiera en apoyo al Desarrollo Académico</v>
      </c>
      <c r="K330" s="97" t="s">
        <v>412</v>
      </c>
      <c r="L330" s="97"/>
    </row>
    <row r="331" spans="1:12">
      <c r="A331" s="446"/>
      <c r="B331" s="446"/>
      <c r="C331" s="142"/>
      <c r="D331" s="157"/>
      <c r="E331" s="117"/>
      <c r="F331" s="96">
        <f t="shared" si="20"/>
        <v>0</v>
      </c>
      <c r="G331" s="160"/>
      <c r="H331" s="143"/>
      <c r="I331" s="129" t="e">
        <f>VLOOKUP(H331,Presupuesto!$B$11:$C$565,2,0)</f>
        <v>#N/A</v>
      </c>
      <c r="J331" s="97" t="str">
        <f t="shared" si="21"/>
        <v>Gestión Administrativa y  financiera en apoyo al Desarrollo Académico</v>
      </c>
      <c r="K331" s="97" t="s">
        <v>412</v>
      </c>
      <c r="L331" s="97"/>
    </row>
    <row r="332" spans="1:12">
      <c r="A332" s="446"/>
      <c r="B332" s="446"/>
      <c r="C332" s="142"/>
      <c r="D332" s="157"/>
      <c r="E332" s="117"/>
      <c r="F332" s="96">
        <f t="shared" si="20"/>
        <v>0</v>
      </c>
      <c r="G332" s="160"/>
      <c r="H332" s="143"/>
      <c r="I332" s="129" t="e">
        <f>VLOOKUP(H332,Presupuesto!$B$11:$C$565,2,0)</f>
        <v>#N/A</v>
      </c>
      <c r="J332" s="97" t="str">
        <f t="shared" si="21"/>
        <v>Gestión Administrativa y  financiera en apoyo al Desarrollo Académico</v>
      </c>
      <c r="K332" s="97" t="s">
        <v>412</v>
      </c>
      <c r="L332" s="97"/>
    </row>
    <row r="333" spans="1:12">
      <c r="A333" s="446"/>
      <c r="B333" s="446"/>
      <c r="C333" s="142"/>
      <c r="D333" s="157"/>
      <c r="E333" s="117"/>
      <c r="F333" s="96">
        <f t="shared" si="20"/>
        <v>0</v>
      </c>
      <c r="G333" s="160"/>
      <c r="H333" s="143"/>
      <c r="I333" s="129" t="e">
        <f>VLOOKUP(H333,Presupuesto!$B$11:$C$565,2,0)</f>
        <v>#N/A</v>
      </c>
      <c r="J333" s="97" t="str">
        <f t="shared" si="21"/>
        <v>Gestión Administrativa y  financiera en apoyo al Desarrollo Académico</v>
      </c>
      <c r="K333" s="97" t="s">
        <v>412</v>
      </c>
      <c r="L333" s="97"/>
    </row>
    <row r="334" spans="1:12">
      <c r="A334" s="446"/>
      <c r="B334" s="446"/>
      <c r="C334" s="144"/>
      <c r="D334" s="157"/>
      <c r="E334" s="117"/>
      <c r="F334" s="96">
        <f t="shared" si="20"/>
        <v>0</v>
      </c>
      <c r="G334" s="160"/>
      <c r="H334" s="145"/>
      <c r="I334" s="129" t="e">
        <f>VLOOKUP(H334,Presupuesto!$B$11:$C$565,2,0)</f>
        <v>#N/A</v>
      </c>
      <c r="J334" s="97" t="str">
        <f t="shared" si="21"/>
        <v>Gestión Administrativa y  financiera en apoyo al Desarrollo Académico</v>
      </c>
      <c r="K334" s="97" t="s">
        <v>403</v>
      </c>
      <c r="L334" s="97"/>
    </row>
    <row r="335" spans="1:12">
      <c r="A335" s="446"/>
      <c r="B335" s="446"/>
      <c r="C335" s="144"/>
      <c r="D335" s="157"/>
      <c r="E335" s="117"/>
      <c r="F335" s="96">
        <f t="shared" si="20"/>
        <v>0</v>
      </c>
      <c r="G335" s="160"/>
      <c r="H335" s="145"/>
      <c r="I335" s="129" t="e">
        <f>VLOOKUP(H335,Presupuesto!$B$11:$C$565,2,0)</f>
        <v>#N/A</v>
      </c>
      <c r="J335" s="97" t="str">
        <f t="shared" si="21"/>
        <v>Gestión Administrativa y  financiera en apoyo al Desarrollo Académico</v>
      </c>
      <c r="K335" s="97" t="s">
        <v>412</v>
      </c>
      <c r="L335" s="97"/>
    </row>
    <row r="336" spans="1:12">
      <c r="A336" s="446"/>
      <c r="B336" s="446"/>
      <c r="C336" s="144"/>
      <c r="D336" s="157"/>
      <c r="E336" s="117"/>
      <c r="F336" s="96">
        <f t="shared" si="20"/>
        <v>0</v>
      </c>
      <c r="G336" s="160"/>
      <c r="H336" s="145"/>
      <c r="I336" s="129" t="e">
        <f>VLOOKUP(H336,Presupuesto!$B$11:$C$565,2,0)</f>
        <v>#N/A</v>
      </c>
      <c r="J336" s="97" t="str">
        <f t="shared" si="21"/>
        <v>Gestión Administrativa y  financiera en apoyo al Desarrollo Académico</v>
      </c>
      <c r="K336" s="97" t="s">
        <v>412</v>
      </c>
      <c r="L336" s="97"/>
    </row>
    <row r="337" spans="1:12">
      <c r="A337" s="446"/>
      <c r="B337" s="446"/>
      <c r="C337" s="144"/>
      <c r="D337" s="157"/>
      <c r="E337" s="117"/>
      <c r="F337" s="96">
        <f t="shared" si="20"/>
        <v>0</v>
      </c>
      <c r="G337" s="160"/>
      <c r="H337" s="145"/>
      <c r="I337" s="129" t="e">
        <f>VLOOKUP(H337,Presupuesto!$B$11:$C$565,2,0)</f>
        <v>#N/A</v>
      </c>
      <c r="J337" s="97" t="str">
        <f t="shared" si="21"/>
        <v>Gestión Administrativa y  financiera en apoyo al Desarrollo Académico</v>
      </c>
      <c r="K337" s="97" t="s">
        <v>412</v>
      </c>
      <c r="L337" s="97"/>
    </row>
    <row r="338" spans="1:12" ht="15.75" thickBot="1">
      <c r="A338" s="446"/>
      <c r="B338" s="446"/>
      <c r="C338" s="146"/>
      <c r="D338" s="219"/>
      <c r="E338" s="102"/>
      <c r="F338" s="104">
        <f t="shared" si="20"/>
        <v>0</v>
      </c>
      <c r="G338" s="161"/>
      <c r="H338" s="147"/>
      <c r="I338" s="131" t="e">
        <f>VLOOKUP(H338,Presupuesto!$B$11:$C$565,2,0)</f>
        <v>#N/A</v>
      </c>
      <c r="J338" s="105" t="str">
        <f t="shared" si="21"/>
        <v>Gestión Administrativa y  financiera en apoyo al Desarrollo Académico</v>
      </c>
      <c r="K338" s="123" t="s">
        <v>394</v>
      </c>
      <c r="L338" s="105"/>
    </row>
    <row r="340" spans="1:12" ht="15.75" thickBot="1"/>
    <row r="341" spans="1:12" ht="15.75" thickBot="1">
      <c r="A341" s="446"/>
      <c r="B341" s="446"/>
      <c r="C341" s="156" t="s">
        <v>53</v>
      </c>
      <c r="D341" s="357">
        <f>SUM(F348:F368)</f>
        <v>150000</v>
      </c>
      <c r="E341" s="446"/>
      <c r="F341" s="70"/>
      <c r="G341" s="78"/>
      <c r="H341" s="70"/>
      <c r="I341" s="70"/>
      <c r="J341" s="446"/>
      <c r="K341" s="446"/>
      <c r="L341" s="446"/>
    </row>
    <row r="342" spans="1:12">
      <c r="A342" s="446"/>
      <c r="B342" s="446"/>
      <c r="C342" s="70"/>
      <c r="D342" s="31"/>
      <c r="E342" s="92"/>
      <c r="F342" s="92"/>
      <c r="G342" s="92"/>
      <c r="H342" s="75"/>
      <c r="I342" s="75"/>
      <c r="J342" s="75"/>
      <c r="K342" s="111"/>
      <c r="L342" s="446"/>
    </row>
    <row r="343" spans="1:12" ht="15.75">
      <c r="A343" s="446"/>
      <c r="B343" s="446"/>
      <c r="C343" s="296" t="s">
        <v>392</v>
      </c>
      <c r="D343" s="353" t="s">
        <v>2183</v>
      </c>
      <c r="E343" s="92"/>
      <c r="F343" s="92"/>
      <c r="G343" s="92"/>
      <c r="H343" s="75"/>
      <c r="I343" s="75"/>
      <c r="J343" s="75"/>
      <c r="K343" s="111"/>
      <c r="L343" s="446"/>
    </row>
    <row r="344" spans="1:12" ht="18.75">
      <c r="A344" s="446"/>
      <c r="B344" s="446"/>
      <c r="C344" s="207" t="str">
        <f>IFERROR(VLOOKUP(D343,'1. Desarrollo e Innov. Curricu.'!$E:$F,2,FALSE),IFERROR(VLOOKUP(D343,'2. Investigación Científica'!$E:$F,2,FALSE),IFERROR(VLOOKUP(D343,'3. Vinculación Univ. Sociedad'!$E:$F,2,FALSE),IFERROR(VLOOKUP(D343,'4. Docencia y Profesorado Univ.'!$E:$F,2,FALSE),IFERROR(VLOOKUP(D343,'5. Estudiantes y Graduados'!$E:$F,2,FALSE),IFERROR(VLOOKUP(D343,'11. Gestion Administrativa'!$E:$F,2,FALSE),IFERROR(VLOOKUP(D343,'13. Gestión Académica'!$E:$F,2,FALSE),IFERROR(VLOOKUP(D343,'8. Asegura. de la Calid. y M'!$E:$F,2,FALSE),IFERROR(VLOOKUP(D343,'6. Gestión del Conocimiento'!$E:$F,2,FALSE),IFERROR(VLOOKUP(D343,'15. Gobernabilidad y Proceso...'!$E:$F,2,FALSE),IFERROR(VLOOKUP(D343,'12. Gestión del Talento Humano'!$E:$F,2,FALSE),IFERROR(VLOOKUP(D343,'14. Internacional... de la E.S.'!$E:$F,2,FALSE),IFERROR(VLOOKUP(D343,'10. Posgrado'!$E:$F,2,FALSE),IFERROR(VLOOKUP(D343,'17. Gestión TIC'!$E:$F,2,FALSE),IFERROR(VLOOKUP(D343,'16. Desa. del Sistema Educ.Sup.'!$E:$F,2,FALSE),IFERROR(VLOOKUP(D343,'9. Cultura de Inno. Insti...'!$E:$F,2,FALSE),VLOOKUP(D343,'7. Lo Esencial de la Reforma U.'!$E:$F,2,0)))))))))))))))))</f>
        <v>3. Compra de textos( enfermeria,Administracion,Comercio e ingenieria)</v>
      </c>
      <c r="D344" s="31"/>
      <c r="E344" s="92"/>
      <c r="F344" s="92"/>
      <c r="G344" s="92"/>
      <c r="H344" s="75"/>
      <c r="I344" s="75"/>
      <c r="J344" s="75"/>
      <c r="K344" s="111"/>
      <c r="L344" s="446"/>
    </row>
    <row r="345" spans="1:12">
      <c r="A345" s="446"/>
      <c r="B345" s="446"/>
      <c r="C345" s="446"/>
      <c r="D345" s="446"/>
      <c r="E345" s="92"/>
      <c r="F345" s="92"/>
      <c r="G345" s="92"/>
      <c r="H345" s="75"/>
      <c r="I345" s="75"/>
      <c r="J345" s="75"/>
      <c r="K345" s="111"/>
      <c r="L345" s="446"/>
    </row>
    <row r="346" spans="1:12" ht="15.75" thickBot="1">
      <c r="A346" s="446"/>
      <c r="B346" s="446"/>
      <c r="C346" s="446"/>
      <c r="D346" s="446"/>
      <c r="E346" s="446"/>
      <c r="F346" s="92"/>
      <c r="G346" s="75"/>
      <c r="H346" s="75"/>
      <c r="I346" s="75"/>
      <c r="J346" s="446"/>
      <c r="K346" s="446"/>
      <c r="L346" s="446"/>
    </row>
    <row r="347" spans="1:12" ht="30.75" thickBot="1">
      <c r="A347" s="446"/>
      <c r="B347" s="446"/>
      <c r="C347" s="128" t="s">
        <v>44</v>
      </c>
      <c r="D347" s="133" t="s">
        <v>55</v>
      </c>
      <c r="E347" s="135" t="s">
        <v>57</v>
      </c>
      <c r="F347" s="134" t="s">
        <v>27</v>
      </c>
      <c r="G347" s="132" t="s">
        <v>131</v>
      </c>
      <c r="H347" s="135" t="s">
        <v>46</v>
      </c>
      <c r="I347" s="132" t="s">
        <v>132</v>
      </c>
      <c r="J347" s="132" t="s">
        <v>410</v>
      </c>
      <c r="K347" s="132" t="s">
        <v>411</v>
      </c>
      <c r="L347" s="132" t="s">
        <v>121</v>
      </c>
    </row>
    <row r="348" spans="1:12">
      <c r="A348" s="446"/>
      <c r="B348" s="446"/>
      <c r="C348" s="140" t="s">
        <v>2219</v>
      </c>
      <c r="D348" s="157">
        <v>2</v>
      </c>
      <c r="E348" s="114">
        <v>75000</v>
      </c>
      <c r="F348" s="96">
        <f t="shared" ref="F348:F368" si="22">D348*E348</f>
        <v>150000</v>
      </c>
      <c r="G348" s="160" t="s">
        <v>129</v>
      </c>
      <c r="H348" s="141" t="s">
        <v>318</v>
      </c>
      <c r="I348" s="129" t="str">
        <f>VLOOKUP(H348,Presupuesto!$B$11:$C$565,2,0)</f>
        <v>TEXTOS DE ENSE¥ANZA (33600-00)</v>
      </c>
      <c r="J348" s="215" t="s">
        <v>1364</v>
      </c>
      <c r="K348" s="97" t="s">
        <v>394</v>
      </c>
      <c r="L348" s="97"/>
    </row>
    <row r="349" spans="1:12">
      <c r="A349" s="446"/>
      <c r="B349" s="446"/>
      <c r="C349" s="140"/>
      <c r="D349" s="157"/>
      <c r="E349" s="122"/>
      <c r="F349" s="96">
        <f t="shared" si="22"/>
        <v>0</v>
      </c>
      <c r="G349" s="160"/>
      <c r="H349" s="141"/>
      <c r="I349" s="129" t="e">
        <f>VLOOKUP(H349,Presupuesto!$B$11:$C$565,2,0)</f>
        <v>#N/A</v>
      </c>
      <c r="J349" s="97" t="str">
        <f>$J$167</f>
        <v>Gestión Administrativa y  financiera en apoyo al Desarrollo Académico</v>
      </c>
      <c r="K349" s="97" t="s">
        <v>412</v>
      </c>
      <c r="L349" s="97"/>
    </row>
    <row r="350" spans="1:12">
      <c r="A350" s="446"/>
      <c r="B350" s="446"/>
      <c r="C350" s="140"/>
      <c r="D350" s="157"/>
      <c r="E350" s="122"/>
      <c r="F350" s="96">
        <f t="shared" si="22"/>
        <v>0</v>
      </c>
      <c r="G350" s="160"/>
      <c r="H350" s="141"/>
      <c r="I350" s="129" t="e">
        <f>VLOOKUP(H350,Presupuesto!$B$11:$C$565,2,0)</f>
        <v>#N/A</v>
      </c>
      <c r="J350" s="97" t="str">
        <f t="shared" ref="J350:J368" si="23">$J$167</f>
        <v>Gestión Administrativa y  financiera en apoyo al Desarrollo Académico</v>
      </c>
      <c r="K350" s="97" t="s">
        <v>412</v>
      </c>
      <c r="L350" s="97"/>
    </row>
    <row r="351" spans="1:12">
      <c r="A351" s="446"/>
      <c r="B351" s="446"/>
      <c r="C351" s="140"/>
      <c r="D351" s="157"/>
      <c r="E351" s="122"/>
      <c r="F351" s="96">
        <f t="shared" si="22"/>
        <v>0</v>
      </c>
      <c r="G351" s="160"/>
      <c r="H351" s="141"/>
      <c r="I351" s="129" t="e">
        <f>VLOOKUP(H351,Presupuesto!$B$11:$C$565,2,0)</f>
        <v>#N/A</v>
      </c>
      <c r="J351" s="97" t="str">
        <f t="shared" si="23"/>
        <v>Gestión Administrativa y  financiera en apoyo al Desarrollo Académico</v>
      </c>
      <c r="K351" s="97" t="s">
        <v>412</v>
      </c>
      <c r="L351" s="97"/>
    </row>
    <row r="352" spans="1:12">
      <c r="A352" s="446"/>
      <c r="B352" s="446"/>
      <c r="C352" s="140"/>
      <c r="D352" s="157"/>
      <c r="E352" s="122"/>
      <c r="F352" s="96">
        <f t="shared" si="22"/>
        <v>0</v>
      </c>
      <c r="G352" s="160"/>
      <c r="H352" s="141"/>
      <c r="I352" s="129" t="e">
        <f>VLOOKUP(H352,Presupuesto!$B$11:$C$565,2,0)</f>
        <v>#N/A</v>
      </c>
      <c r="J352" s="97" t="str">
        <f t="shared" si="23"/>
        <v>Gestión Administrativa y  financiera en apoyo al Desarrollo Académico</v>
      </c>
      <c r="K352" s="97" t="s">
        <v>412</v>
      </c>
      <c r="L352" s="97"/>
    </row>
    <row r="353" spans="1:12">
      <c r="A353" s="446"/>
      <c r="B353" s="446"/>
      <c r="C353" s="140"/>
      <c r="D353" s="157"/>
      <c r="E353" s="122"/>
      <c r="F353" s="96">
        <f t="shared" si="22"/>
        <v>0</v>
      </c>
      <c r="G353" s="160"/>
      <c r="H353" s="141"/>
      <c r="I353" s="129" t="e">
        <f>VLOOKUP(H353,Presupuesto!$B$11:$C$565,2,0)</f>
        <v>#N/A</v>
      </c>
      <c r="J353" s="97" t="str">
        <f t="shared" si="23"/>
        <v>Gestión Administrativa y  financiera en apoyo al Desarrollo Académico</v>
      </c>
      <c r="K353" s="97" t="s">
        <v>401</v>
      </c>
      <c r="L353" s="97"/>
    </row>
    <row r="354" spans="1:12">
      <c r="A354" s="446"/>
      <c r="B354" s="446"/>
      <c r="C354" s="140"/>
      <c r="D354" s="157"/>
      <c r="E354" s="122"/>
      <c r="F354" s="96">
        <f t="shared" si="22"/>
        <v>0</v>
      </c>
      <c r="G354" s="160"/>
      <c r="H354" s="141"/>
      <c r="I354" s="129" t="e">
        <f>VLOOKUP(H354,Presupuesto!$B$11:$C$565,2,0)</f>
        <v>#N/A</v>
      </c>
      <c r="J354" s="97" t="str">
        <f t="shared" si="23"/>
        <v>Gestión Administrativa y  financiera en apoyo al Desarrollo Académico</v>
      </c>
      <c r="K354" s="97" t="s">
        <v>412</v>
      </c>
      <c r="L354" s="97"/>
    </row>
    <row r="355" spans="1:12">
      <c r="A355" s="446"/>
      <c r="B355" s="446"/>
      <c r="C355" s="140"/>
      <c r="D355" s="157"/>
      <c r="E355" s="122"/>
      <c r="F355" s="96">
        <f t="shared" si="22"/>
        <v>0</v>
      </c>
      <c r="G355" s="160"/>
      <c r="H355" s="141"/>
      <c r="I355" s="129" t="e">
        <f>VLOOKUP(H355,Presupuesto!$B$11:$C$565,2,0)</f>
        <v>#N/A</v>
      </c>
      <c r="J355" s="97" t="str">
        <f t="shared" si="23"/>
        <v>Gestión Administrativa y  financiera en apoyo al Desarrollo Académico</v>
      </c>
      <c r="K355" s="97" t="s">
        <v>412</v>
      </c>
      <c r="L355" s="97"/>
    </row>
    <row r="356" spans="1:12">
      <c r="A356" s="446"/>
      <c r="B356" s="446"/>
      <c r="C356" s="140"/>
      <c r="D356" s="157"/>
      <c r="E356" s="122"/>
      <c r="F356" s="96">
        <f t="shared" si="22"/>
        <v>0</v>
      </c>
      <c r="G356" s="160"/>
      <c r="H356" s="141"/>
      <c r="I356" s="129" t="e">
        <f>VLOOKUP(H356,Presupuesto!$B$11:$C$565,2,0)</f>
        <v>#N/A</v>
      </c>
      <c r="J356" s="97" t="str">
        <f t="shared" si="23"/>
        <v>Gestión Administrativa y  financiera en apoyo al Desarrollo Académico</v>
      </c>
      <c r="K356" s="97" t="s">
        <v>412</v>
      </c>
      <c r="L356" s="97"/>
    </row>
    <row r="357" spans="1:12">
      <c r="A357" s="446"/>
      <c r="B357" s="446"/>
      <c r="C357" s="140"/>
      <c r="D357" s="157"/>
      <c r="E357" s="122"/>
      <c r="F357" s="96">
        <f t="shared" si="22"/>
        <v>0</v>
      </c>
      <c r="G357" s="160"/>
      <c r="H357" s="141"/>
      <c r="I357" s="129" t="e">
        <f>VLOOKUP(H357,Presupuesto!$B$11:$C$565,2,0)</f>
        <v>#N/A</v>
      </c>
      <c r="J357" s="97" t="str">
        <f t="shared" si="23"/>
        <v>Gestión Administrativa y  financiera en apoyo al Desarrollo Académico</v>
      </c>
      <c r="K357" s="97" t="s">
        <v>412</v>
      </c>
      <c r="L357" s="97"/>
    </row>
    <row r="358" spans="1:12">
      <c r="A358" s="446"/>
      <c r="B358" s="446"/>
      <c r="C358" s="142"/>
      <c r="D358" s="157"/>
      <c r="E358" s="117"/>
      <c r="F358" s="96">
        <f t="shared" si="22"/>
        <v>0</v>
      </c>
      <c r="G358" s="160"/>
      <c r="H358" s="143"/>
      <c r="I358" s="129" t="e">
        <f>VLOOKUP(H358,Presupuesto!$B$11:$C$565,2,0)</f>
        <v>#N/A</v>
      </c>
      <c r="J358" s="97" t="str">
        <f t="shared" si="23"/>
        <v>Gestión Administrativa y  financiera en apoyo al Desarrollo Académico</v>
      </c>
      <c r="K358" s="97" t="s">
        <v>412</v>
      </c>
      <c r="L358" s="97"/>
    </row>
    <row r="359" spans="1:12">
      <c r="A359" s="446"/>
      <c r="B359" s="446"/>
      <c r="C359" s="142"/>
      <c r="D359" s="157"/>
      <c r="E359" s="117"/>
      <c r="F359" s="96">
        <f t="shared" si="22"/>
        <v>0</v>
      </c>
      <c r="G359" s="160"/>
      <c r="H359" s="143"/>
      <c r="I359" s="129" t="e">
        <f>VLOOKUP(H359,Presupuesto!$B$11:$C$565,2,0)</f>
        <v>#N/A</v>
      </c>
      <c r="J359" s="97" t="str">
        <f t="shared" si="23"/>
        <v>Gestión Administrativa y  financiera en apoyo al Desarrollo Académico</v>
      </c>
      <c r="K359" s="97" t="s">
        <v>412</v>
      </c>
      <c r="L359" s="97"/>
    </row>
    <row r="360" spans="1:12">
      <c r="A360" s="446"/>
      <c r="B360" s="446"/>
      <c r="C360" s="142"/>
      <c r="D360" s="157"/>
      <c r="E360" s="117"/>
      <c r="F360" s="96">
        <f t="shared" si="22"/>
        <v>0</v>
      </c>
      <c r="G360" s="160"/>
      <c r="H360" s="143"/>
      <c r="I360" s="129" t="e">
        <f>VLOOKUP(H360,Presupuesto!$B$11:$C$565,2,0)</f>
        <v>#N/A</v>
      </c>
      <c r="J360" s="97" t="str">
        <f t="shared" si="23"/>
        <v>Gestión Administrativa y  financiera en apoyo al Desarrollo Académico</v>
      </c>
      <c r="K360" s="97" t="s">
        <v>412</v>
      </c>
      <c r="L360" s="97"/>
    </row>
    <row r="361" spans="1:12">
      <c r="A361" s="446"/>
      <c r="B361" s="446"/>
      <c r="C361" s="142"/>
      <c r="D361" s="157"/>
      <c r="E361" s="117"/>
      <c r="F361" s="96">
        <f t="shared" si="22"/>
        <v>0</v>
      </c>
      <c r="G361" s="160"/>
      <c r="H361" s="143"/>
      <c r="I361" s="129" t="e">
        <f>VLOOKUP(H361,Presupuesto!$B$11:$C$565,2,0)</f>
        <v>#N/A</v>
      </c>
      <c r="J361" s="97" t="str">
        <f t="shared" si="23"/>
        <v>Gestión Administrativa y  financiera en apoyo al Desarrollo Académico</v>
      </c>
      <c r="K361" s="97" t="s">
        <v>412</v>
      </c>
      <c r="L361" s="97"/>
    </row>
    <row r="362" spans="1:12">
      <c r="A362" s="446"/>
      <c r="B362" s="446"/>
      <c r="C362" s="142"/>
      <c r="D362" s="157"/>
      <c r="E362" s="117"/>
      <c r="F362" s="96">
        <f t="shared" si="22"/>
        <v>0</v>
      </c>
      <c r="G362" s="160"/>
      <c r="H362" s="143"/>
      <c r="I362" s="129" t="e">
        <f>VLOOKUP(H362,Presupuesto!$B$11:$C$565,2,0)</f>
        <v>#N/A</v>
      </c>
      <c r="J362" s="97" t="str">
        <f t="shared" si="23"/>
        <v>Gestión Administrativa y  financiera en apoyo al Desarrollo Académico</v>
      </c>
      <c r="K362" s="97" t="s">
        <v>412</v>
      </c>
      <c r="L362" s="97"/>
    </row>
    <row r="363" spans="1:12">
      <c r="A363" s="446"/>
      <c r="B363" s="446"/>
      <c r="C363" s="142"/>
      <c r="D363" s="157"/>
      <c r="E363" s="117"/>
      <c r="F363" s="96">
        <f t="shared" si="22"/>
        <v>0</v>
      </c>
      <c r="G363" s="160"/>
      <c r="H363" s="143"/>
      <c r="I363" s="129" t="e">
        <f>VLOOKUP(H363,Presupuesto!$B$11:$C$565,2,0)</f>
        <v>#N/A</v>
      </c>
      <c r="J363" s="97" t="str">
        <f t="shared" si="23"/>
        <v>Gestión Administrativa y  financiera en apoyo al Desarrollo Académico</v>
      </c>
      <c r="K363" s="97" t="s">
        <v>412</v>
      </c>
      <c r="L363" s="97"/>
    </row>
    <row r="364" spans="1:12">
      <c r="A364" s="446"/>
      <c r="B364" s="446"/>
      <c r="C364" s="144"/>
      <c r="D364" s="157"/>
      <c r="E364" s="117"/>
      <c r="F364" s="96">
        <f t="shared" si="22"/>
        <v>0</v>
      </c>
      <c r="G364" s="160"/>
      <c r="H364" s="145"/>
      <c r="I364" s="129" t="e">
        <f>VLOOKUP(H364,Presupuesto!$B$11:$C$565,2,0)</f>
        <v>#N/A</v>
      </c>
      <c r="J364" s="97" t="str">
        <f t="shared" si="23"/>
        <v>Gestión Administrativa y  financiera en apoyo al Desarrollo Académico</v>
      </c>
      <c r="K364" s="97" t="s">
        <v>403</v>
      </c>
      <c r="L364" s="97"/>
    </row>
    <row r="365" spans="1:12">
      <c r="A365" s="446"/>
      <c r="B365" s="446"/>
      <c r="C365" s="144"/>
      <c r="D365" s="157"/>
      <c r="E365" s="117"/>
      <c r="F365" s="96">
        <f t="shared" si="22"/>
        <v>0</v>
      </c>
      <c r="G365" s="160"/>
      <c r="H365" s="145"/>
      <c r="I365" s="129" t="e">
        <f>VLOOKUP(H365,Presupuesto!$B$11:$C$565,2,0)</f>
        <v>#N/A</v>
      </c>
      <c r="J365" s="97" t="str">
        <f t="shared" si="23"/>
        <v>Gestión Administrativa y  financiera en apoyo al Desarrollo Académico</v>
      </c>
      <c r="K365" s="97" t="s">
        <v>412</v>
      </c>
      <c r="L365" s="97"/>
    </row>
    <row r="366" spans="1:12">
      <c r="A366" s="446"/>
      <c r="B366" s="446"/>
      <c r="C366" s="144"/>
      <c r="D366" s="157"/>
      <c r="E366" s="117"/>
      <c r="F366" s="96">
        <f t="shared" si="22"/>
        <v>0</v>
      </c>
      <c r="G366" s="160"/>
      <c r="H366" s="145"/>
      <c r="I366" s="129" t="e">
        <f>VLOOKUP(H366,Presupuesto!$B$11:$C$565,2,0)</f>
        <v>#N/A</v>
      </c>
      <c r="J366" s="97" t="str">
        <f t="shared" si="23"/>
        <v>Gestión Administrativa y  financiera en apoyo al Desarrollo Académico</v>
      </c>
      <c r="K366" s="97" t="s">
        <v>412</v>
      </c>
      <c r="L366" s="97"/>
    </row>
    <row r="367" spans="1:12">
      <c r="A367" s="446"/>
      <c r="B367" s="446"/>
      <c r="C367" s="144"/>
      <c r="D367" s="157"/>
      <c r="E367" s="117"/>
      <c r="F367" s="96">
        <f t="shared" si="22"/>
        <v>0</v>
      </c>
      <c r="G367" s="160"/>
      <c r="H367" s="145"/>
      <c r="I367" s="129" t="e">
        <f>VLOOKUP(H367,Presupuesto!$B$11:$C$565,2,0)</f>
        <v>#N/A</v>
      </c>
      <c r="J367" s="97" t="str">
        <f t="shared" si="23"/>
        <v>Gestión Administrativa y  financiera en apoyo al Desarrollo Académico</v>
      </c>
      <c r="K367" s="97" t="s">
        <v>412</v>
      </c>
      <c r="L367" s="97"/>
    </row>
    <row r="368" spans="1:12" ht="15.75" thickBot="1">
      <c r="A368" s="446"/>
      <c r="B368" s="446"/>
      <c r="C368" s="146"/>
      <c r="D368" s="219"/>
      <c r="E368" s="102"/>
      <c r="F368" s="104">
        <f t="shared" si="22"/>
        <v>0</v>
      </c>
      <c r="G368" s="161"/>
      <c r="H368" s="147"/>
      <c r="I368" s="131" t="e">
        <f>VLOOKUP(H368,Presupuesto!$B$11:$C$565,2,0)</f>
        <v>#N/A</v>
      </c>
      <c r="J368" s="105" t="str">
        <f t="shared" si="23"/>
        <v>Gestión Administrativa y  financiera en apoyo al Desarrollo Académico</v>
      </c>
      <c r="K368" s="123" t="s">
        <v>394</v>
      </c>
      <c r="L368" s="105"/>
    </row>
    <row r="370" spans="1:12" ht="15.75" thickBot="1"/>
    <row r="371" spans="1:12" ht="15.75" thickBot="1">
      <c r="A371" s="446"/>
      <c r="B371" s="446"/>
      <c r="C371" s="156" t="s">
        <v>53</v>
      </c>
      <c r="D371" s="357">
        <f>SUM(F378:F398)</f>
        <v>400000</v>
      </c>
      <c r="E371" s="446"/>
      <c r="F371" s="70"/>
      <c r="G371" s="78"/>
      <c r="H371" s="70"/>
      <c r="I371" s="70"/>
      <c r="J371" s="446"/>
      <c r="K371" s="446"/>
      <c r="L371" s="446"/>
    </row>
    <row r="372" spans="1:12">
      <c r="A372" s="446"/>
      <c r="B372" s="446"/>
      <c r="C372" s="70"/>
      <c r="D372" s="31"/>
      <c r="E372" s="92"/>
      <c r="F372" s="92"/>
      <c r="G372" s="92"/>
      <c r="H372" s="75"/>
      <c r="I372" s="75"/>
      <c r="J372" s="75"/>
      <c r="K372" s="111"/>
      <c r="L372" s="446"/>
    </row>
    <row r="373" spans="1:12" ht="15.75">
      <c r="A373" s="446"/>
      <c r="B373" s="446"/>
      <c r="C373" s="296" t="s">
        <v>392</v>
      </c>
      <c r="D373" s="353" t="s">
        <v>2211</v>
      </c>
      <c r="E373" s="92"/>
      <c r="F373" s="92"/>
      <c r="G373" s="92"/>
      <c r="H373" s="75"/>
      <c r="I373" s="75"/>
      <c r="J373" s="75"/>
      <c r="K373" s="111"/>
      <c r="L373" s="446"/>
    </row>
    <row r="374" spans="1:12" ht="18.75">
      <c r="A374" s="446"/>
      <c r="B374" s="446"/>
      <c r="C374" s="207" t="str">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4. compra de muebles de oficina</v>
      </c>
      <c r="D374" s="31"/>
      <c r="E374" s="92"/>
      <c r="F374" s="92"/>
      <c r="G374" s="92"/>
      <c r="H374" s="75"/>
      <c r="I374" s="75"/>
      <c r="J374" s="75"/>
      <c r="K374" s="111"/>
      <c r="L374" s="446"/>
    </row>
    <row r="375" spans="1:12">
      <c r="A375" s="446"/>
      <c r="B375" s="446"/>
      <c r="C375" s="446"/>
      <c r="D375" s="446"/>
      <c r="E375" s="92"/>
      <c r="F375" s="92"/>
      <c r="G375" s="92"/>
      <c r="H375" s="75"/>
      <c r="I375" s="75"/>
      <c r="J375" s="75"/>
      <c r="K375" s="111"/>
      <c r="L375" s="446"/>
    </row>
    <row r="376" spans="1:12" ht="15.75" thickBot="1">
      <c r="A376" s="446"/>
      <c r="B376" s="446"/>
      <c r="C376" s="446"/>
      <c r="D376" s="446"/>
      <c r="E376" s="446"/>
      <c r="F376" s="92"/>
      <c r="G376" s="75"/>
      <c r="H376" s="75"/>
      <c r="I376" s="75"/>
      <c r="J376" s="446"/>
      <c r="K376" s="446"/>
      <c r="L376" s="446"/>
    </row>
    <row r="377" spans="1:12" ht="30.75" thickBot="1">
      <c r="A377" s="446"/>
      <c r="B377" s="446"/>
      <c r="C377" s="128" t="s">
        <v>44</v>
      </c>
      <c r="D377" s="133" t="s">
        <v>55</v>
      </c>
      <c r="E377" s="135" t="s">
        <v>57</v>
      </c>
      <c r="F377" s="134" t="s">
        <v>27</v>
      </c>
      <c r="G377" s="132" t="s">
        <v>131</v>
      </c>
      <c r="H377" s="135" t="s">
        <v>46</v>
      </c>
      <c r="I377" s="132" t="s">
        <v>132</v>
      </c>
      <c r="J377" s="132" t="s">
        <v>410</v>
      </c>
      <c r="K377" s="132" t="s">
        <v>411</v>
      </c>
      <c r="L377" s="132" t="s">
        <v>121</v>
      </c>
    </row>
    <row r="378" spans="1:12">
      <c r="A378" s="446"/>
      <c r="B378" s="446"/>
      <c r="C378" s="140" t="s">
        <v>2220</v>
      </c>
      <c r="D378" s="157">
        <v>1</v>
      </c>
      <c r="E378" s="114">
        <v>400000</v>
      </c>
      <c r="F378" s="96">
        <f t="shared" ref="F378:F398" si="24">D378*E378</f>
        <v>400000</v>
      </c>
      <c r="G378" s="160" t="s">
        <v>129</v>
      </c>
      <c r="H378" s="141" t="s">
        <v>942</v>
      </c>
      <c r="I378" s="129" t="str">
        <f>VLOOKUP(H378,Presupuesto!$B$11:$C$565,2,0)</f>
        <v>UTILES DE ESCRITORIO, OFICINA Y ENSE¥ANZA</v>
      </c>
      <c r="J378" s="215" t="s">
        <v>1364</v>
      </c>
      <c r="K378" s="97" t="s">
        <v>394</v>
      </c>
      <c r="L378" s="97"/>
    </row>
    <row r="379" spans="1:12">
      <c r="A379" s="446"/>
      <c r="B379" s="446"/>
      <c r="C379" s="140"/>
      <c r="D379" s="157"/>
      <c r="E379" s="122"/>
      <c r="F379" s="96">
        <f t="shared" si="24"/>
        <v>0</v>
      </c>
      <c r="G379" s="160"/>
      <c r="H379" s="141"/>
      <c r="I379" s="129" t="e">
        <f>VLOOKUP(H379,Presupuesto!$B$11:$C$565,2,0)</f>
        <v>#N/A</v>
      </c>
      <c r="J379" s="97" t="str">
        <f>$J$167</f>
        <v>Gestión Administrativa y  financiera en apoyo al Desarrollo Académico</v>
      </c>
      <c r="K379" s="97" t="s">
        <v>412</v>
      </c>
      <c r="L379" s="97"/>
    </row>
    <row r="380" spans="1:12">
      <c r="A380" s="446"/>
      <c r="B380" s="446"/>
      <c r="C380" s="140"/>
      <c r="D380" s="157"/>
      <c r="E380" s="122"/>
      <c r="F380" s="96">
        <f t="shared" si="24"/>
        <v>0</v>
      </c>
      <c r="G380" s="160"/>
      <c r="H380" s="141"/>
      <c r="I380" s="129" t="e">
        <f>VLOOKUP(H380,Presupuesto!$B$11:$C$565,2,0)</f>
        <v>#N/A</v>
      </c>
      <c r="J380" s="97" t="str">
        <f t="shared" ref="J380:J398" si="25">$J$167</f>
        <v>Gestión Administrativa y  financiera en apoyo al Desarrollo Académico</v>
      </c>
      <c r="K380" s="97" t="s">
        <v>412</v>
      </c>
      <c r="L380" s="97"/>
    </row>
    <row r="381" spans="1:12">
      <c r="A381" s="446"/>
      <c r="B381" s="446"/>
      <c r="C381" s="140"/>
      <c r="D381" s="157"/>
      <c r="E381" s="122"/>
      <c r="F381" s="96">
        <f t="shared" si="24"/>
        <v>0</v>
      </c>
      <c r="G381" s="160"/>
      <c r="H381" s="141"/>
      <c r="I381" s="129" t="e">
        <f>VLOOKUP(H381,Presupuesto!$B$11:$C$565,2,0)</f>
        <v>#N/A</v>
      </c>
      <c r="J381" s="97" t="str">
        <f t="shared" si="25"/>
        <v>Gestión Administrativa y  financiera en apoyo al Desarrollo Académico</v>
      </c>
      <c r="K381" s="97" t="s">
        <v>412</v>
      </c>
      <c r="L381" s="97"/>
    </row>
    <row r="382" spans="1:12">
      <c r="A382" s="446"/>
      <c r="B382" s="446"/>
      <c r="C382" s="140"/>
      <c r="D382" s="157"/>
      <c r="E382" s="122"/>
      <c r="F382" s="96">
        <f t="shared" si="24"/>
        <v>0</v>
      </c>
      <c r="G382" s="160"/>
      <c r="H382" s="141"/>
      <c r="I382" s="129" t="e">
        <f>VLOOKUP(H382,Presupuesto!$B$11:$C$565,2,0)</f>
        <v>#N/A</v>
      </c>
      <c r="J382" s="97" t="str">
        <f t="shared" si="25"/>
        <v>Gestión Administrativa y  financiera en apoyo al Desarrollo Académico</v>
      </c>
      <c r="K382" s="97" t="s">
        <v>412</v>
      </c>
      <c r="L382" s="97"/>
    </row>
    <row r="383" spans="1:12">
      <c r="A383" s="446"/>
      <c r="B383" s="446"/>
      <c r="C383" s="140"/>
      <c r="D383" s="157"/>
      <c r="E383" s="122"/>
      <c r="F383" s="96">
        <f t="shared" si="24"/>
        <v>0</v>
      </c>
      <c r="G383" s="160"/>
      <c r="H383" s="141"/>
      <c r="I383" s="129" t="e">
        <f>VLOOKUP(H383,Presupuesto!$B$11:$C$565,2,0)</f>
        <v>#N/A</v>
      </c>
      <c r="J383" s="97" t="str">
        <f t="shared" si="25"/>
        <v>Gestión Administrativa y  financiera en apoyo al Desarrollo Académico</v>
      </c>
      <c r="K383" s="97" t="s">
        <v>401</v>
      </c>
      <c r="L383" s="97"/>
    </row>
    <row r="384" spans="1:12">
      <c r="A384" s="446"/>
      <c r="B384" s="446"/>
      <c r="C384" s="140"/>
      <c r="D384" s="157"/>
      <c r="E384" s="122"/>
      <c r="F384" s="96">
        <f t="shared" si="24"/>
        <v>0</v>
      </c>
      <c r="G384" s="160"/>
      <c r="H384" s="141"/>
      <c r="I384" s="129" t="e">
        <f>VLOOKUP(H384,Presupuesto!$B$11:$C$565,2,0)</f>
        <v>#N/A</v>
      </c>
      <c r="J384" s="97" t="str">
        <f t="shared" si="25"/>
        <v>Gestión Administrativa y  financiera en apoyo al Desarrollo Académico</v>
      </c>
      <c r="K384" s="97" t="s">
        <v>412</v>
      </c>
      <c r="L384" s="97"/>
    </row>
    <row r="385" spans="1:12">
      <c r="A385" s="446"/>
      <c r="B385" s="446"/>
      <c r="C385" s="140"/>
      <c r="D385" s="157"/>
      <c r="E385" s="122"/>
      <c r="F385" s="96">
        <f t="shared" si="24"/>
        <v>0</v>
      </c>
      <c r="G385" s="160"/>
      <c r="H385" s="141"/>
      <c r="I385" s="129" t="e">
        <f>VLOOKUP(H385,Presupuesto!$B$11:$C$565,2,0)</f>
        <v>#N/A</v>
      </c>
      <c r="J385" s="97" t="str">
        <f t="shared" si="25"/>
        <v>Gestión Administrativa y  financiera en apoyo al Desarrollo Académico</v>
      </c>
      <c r="K385" s="97" t="s">
        <v>412</v>
      </c>
      <c r="L385" s="97"/>
    </row>
    <row r="386" spans="1:12">
      <c r="A386" s="446"/>
      <c r="B386" s="446"/>
      <c r="C386" s="140"/>
      <c r="D386" s="157"/>
      <c r="E386" s="122"/>
      <c r="F386" s="96">
        <f t="shared" si="24"/>
        <v>0</v>
      </c>
      <c r="G386" s="160"/>
      <c r="H386" s="141"/>
      <c r="I386" s="129" t="e">
        <f>VLOOKUP(H386,Presupuesto!$B$11:$C$565,2,0)</f>
        <v>#N/A</v>
      </c>
      <c r="J386" s="97" t="str">
        <f t="shared" si="25"/>
        <v>Gestión Administrativa y  financiera en apoyo al Desarrollo Académico</v>
      </c>
      <c r="K386" s="97" t="s">
        <v>412</v>
      </c>
      <c r="L386" s="97"/>
    </row>
    <row r="387" spans="1:12">
      <c r="A387" s="446"/>
      <c r="B387" s="446"/>
      <c r="C387" s="140"/>
      <c r="D387" s="157"/>
      <c r="E387" s="122"/>
      <c r="F387" s="96">
        <f t="shared" si="24"/>
        <v>0</v>
      </c>
      <c r="G387" s="160"/>
      <c r="H387" s="141"/>
      <c r="I387" s="129" t="e">
        <f>VLOOKUP(H387,Presupuesto!$B$11:$C$565,2,0)</f>
        <v>#N/A</v>
      </c>
      <c r="J387" s="97" t="str">
        <f t="shared" si="25"/>
        <v>Gestión Administrativa y  financiera en apoyo al Desarrollo Académico</v>
      </c>
      <c r="K387" s="97" t="s">
        <v>412</v>
      </c>
      <c r="L387" s="97"/>
    </row>
    <row r="388" spans="1:12">
      <c r="A388" s="446"/>
      <c r="B388" s="446"/>
      <c r="C388" s="142"/>
      <c r="D388" s="157"/>
      <c r="E388" s="117"/>
      <c r="F388" s="96">
        <f t="shared" si="24"/>
        <v>0</v>
      </c>
      <c r="G388" s="160"/>
      <c r="H388" s="143"/>
      <c r="I388" s="129" t="e">
        <f>VLOOKUP(H388,Presupuesto!$B$11:$C$565,2,0)</f>
        <v>#N/A</v>
      </c>
      <c r="J388" s="97" t="str">
        <f t="shared" si="25"/>
        <v>Gestión Administrativa y  financiera en apoyo al Desarrollo Académico</v>
      </c>
      <c r="K388" s="97" t="s">
        <v>412</v>
      </c>
      <c r="L388" s="97"/>
    </row>
    <row r="389" spans="1:12">
      <c r="A389" s="446"/>
      <c r="B389" s="446"/>
      <c r="C389" s="142"/>
      <c r="D389" s="157"/>
      <c r="E389" s="117"/>
      <c r="F389" s="96">
        <f t="shared" si="24"/>
        <v>0</v>
      </c>
      <c r="G389" s="160"/>
      <c r="H389" s="143"/>
      <c r="I389" s="129" t="e">
        <f>VLOOKUP(H389,Presupuesto!$B$11:$C$565,2,0)</f>
        <v>#N/A</v>
      </c>
      <c r="J389" s="97" t="str">
        <f t="shared" si="25"/>
        <v>Gestión Administrativa y  financiera en apoyo al Desarrollo Académico</v>
      </c>
      <c r="K389" s="97" t="s">
        <v>412</v>
      </c>
      <c r="L389" s="97"/>
    </row>
    <row r="390" spans="1:12">
      <c r="A390" s="446"/>
      <c r="B390" s="446"/>
      <c r="C390" s="142"/>
      <c r="D390" s="157"/>
      <c r="E390" s="117"/>
      <c r="F390" s="96">
        <f t="shared" si="24"/>
        <v>0</v>
      </c>
      <c r="G390" s="160"/>
      <c r="H390" s="143"/>
      <c r="I390" s="129" t="e">
        <f>VLOOKUP(H390,Presupuesto!$B$11:$C$565,2,0)</f>
        <v>#N/A</v>
      </c>
      <c r="J390" s="97" t="str">
        <f t="shared" si="25"/>
        <v>Gestión Administrativa y  financiera en apoyo al Desarrollo Académico</v>
      </c>
      <c r="K390" s="97" t="s">
        <v>412</v>
      </c>
      <c r="L390" s="97"/>
    </row>
    <row r="391" spans="1:12">
      <c r="A391" s="446"/>
      <c r="B391" s="446"/>
      <c r="C391" s="142"/>
      <c r="D391" s="157"/>
      <c r="E391" s="117"/>
      <c r="F391" s="96">
        <f t="shared" si="24"/>
        <v>0</v>
      </c>
      <c r="G391" s="160"/>
      <c r="H391" s="143"/>
      <c r="I391" s="129" t="e">
        <f>VLOOKUP(H391,Presupuesto!$B$11:$C$565,2,0)</f>
        <v>#N/A</v>
      </c>
      <c r="J391" s="97" t="str">
        <f t="shared" si="25"/>
        <v>Gestión Administrativa y  financiera en apoyo al Desarrollo Académico</v>
      </c>
      <c r="K391" s="97" t="s">
        <v>412</v>
      </c>
      <c r="L391" s="97"/>
    </row>
    <row r="392" spans="1:12">
      <c r="A392" s="446"/>
      <c r="B392" s="446"/>
      <c r="C392" s="142"/>
      <c r="D392" s="157"/>
      <c r="E392" s="117"/>
      <c r="F392" s="96">
        <f t="shared" si="24"/>
        <v>0</v>
      </c>
      <c r="G392" s="160"/>
      <c r="H392" s="143"/>
      <c r="I392" s="129" t="e">
        <f>VLOOKUP(H392,Presupuesto!$B$11:$C$565,2,0)</f>
        <v>#N/A</v>
      </c>
      <c r="J392" s="97" t="str">
        <f t="shared" si="25"/>
        <v>Gestión Administrativa y  financiera en apoyo al Desarrollo Académico</v>
      </c>
      <c r="K392" s="97" t="s">
        <v>412</v>
      </c>
      <c r="L392" s="97"/>
    </row>
    <row r="393" spans="1:12">
      <c r="A393" s="446"/>
      <c r="B393" s="446"/>
      <c r="C393" s="142"/>
      <c r="D393" s="157"/>
      <c r="E393" s="117"/>
      <c r="F393" s="96">
        <f t="shared" si="24"/>
        <v>0</v>
      </c>
      <c r="G393" s="160"/>
      <c r="H393" s="143"/>
      <c r="I393" s="129" t="e">
        <f>VLOOKUP(H393,Presupuesto!$B$11:$C$565,2,0)</f>
        <v>#N/A</v>
      </c>
      <c r="J393" s="97" t="str">
        <f t="shared" si="25"/>
        <v>Gestión Administrativa y  financiera en apoyo al Desarrollo Académico</v>
      </c>
      <c r="K393" s="97" t="s">
        <v>412</v>
      </c>
      <c r="L393" s="97"/>
    </row>
    <row r="394" spans="1:12">
      <c r="A394" s="446"/>
      <c r="B394" s="446"/>
      <c r="C394" s="144"/>
      <c r="D394" s="157"/>
      <c r="E394" s="117"/>
      <c r="F394" s="96">
        <f t="shared" si="24"/>
        <v>0</v>
      </c>
      <c r="G394" s="160"/>
      <c r="H394" s="145"/>
      <c r="I394" s="129" t="e">
        <f>VLOOKUP(H394,Presupuesto!$B$11:$C$565,2,0)</f>
        <v>#N/A</v>
      </c>
      <c r="J394" s="97" t="str">
        <f t="shared" si="25"/>
        <v>Gestión Administrativa y  financiera en apoyo al Desarrollo Académico</v>
      </c>
      <c r="K394" s="97" t="s">
        <v>403</v>
      </c>
      <c r="L394" s="97"/>
    </row>
    <row r="395" spans="1:12">
      <c r="A395" s="446"/>
      <c r="B395" s="446"/>
      <c r="C395" s="144"/>
      <c r="D395" s="157"/>
      <c r="E395" s="117"/>
      <c r="F395" s="96">
        <f t="shared" si="24"/>
        <v>0</v>
      </c>
      <c r="G395" s="160"/>
      <c r="H395" s="145"/>
      <c r="I395" s="129" t="e">
        <f>VLOOKUP(H395,Presupuesto!$B$11:$C$565,2,0)</f>
        <v>#N/A</v>
      </c>
      <c r="J395" s="97" t="str">
        <f t="shared" si="25"/>
        <v>Gestión Administrativa y  financiera en apoyo al Desarrollo Académico</v>
      </c>
      <c r="K395" s="97" t="s">
        <v>412</v>
      </c>
      <c r="L395" s="97"/>
    </row>
    <row r="396" spans="1:12">
      <c r="A396" s="446"/>
      <c r="B396" s="446"/>
      <c r="C396" s="144"/>
      <c r="D396" s="157"/>
      <c r="E396" s="117"/>
      <c r="F396" s="96">
        <f t="shared" si="24"/>
        <v>0</v>
      </c>
      <c r="G396" s="160"/>
      <c r="H396" s="145"/>
      <c r="I396" s="129" t="e">
        <f>VLOOKUP(H396,Presupuesto!$B$11:$C$565,2,0)</f>
        <v>#N/A</v>
      </c>
      <c r="J396" s="97" t="str">
        <f t="shared" si="25"/>
        <v>Gestión Administrativa y  financiera en apoyo al Desarrollo Académico</v>
      </c>
      <c r="K396" s="97" t="s">
        <v>412</v>
      </c>
      <c r="L396" s="97"/>
    </row>
    <row r="397" spans="1:12">
      <c r="A397" s="446"/>
      <c r="B397" s="446"/>
      <c r="C397" s="144"/>
      <c r="D397" s="157"/>
      <c r="E397" s="117"/>
      <c r="F397" s="96">
        <f t="shared" si="24"/>
        <v>0</v>
      </c>
      <c r="G397" s="160"/>
      <c r="H397" s="145"/>
      <c r="I397" s="129" t="e">
        <f>VLOOKUP(H397,Presupuesto!$B$11:$C$565,2,0)</f>
        <v>#N/A</v>
      </c>
      <c r="J397" s="97" t="str">
        <f t="shared" si="25"/>
        <v>Gestión Administrativa y  financiera en apoyo al Desarrollo Académico</v>
      </c>
      <c r="K397" s="97" t="s">
        <v>412</v>
      </c>
      <c r="L397" s="97"/>
    </row>
    <row r="398" spans="1:12" ht="15.75" thickBot="1">
      <c r="A398" s="446"/>
      <c r="B398" s="446"/>
      <c r="C398" s="146"/>
      <c r="D398" s="219"/>
      <c r="E398" s="102"/>
      <c r="F398" s="104">
        <f t="shared" si="24"/>
        <v>0</v>
      </c>
      <c r="G398" s="161"/>
      <c r="H398" s="147"/>
      <c r="I398" s="131" t="e">
        <f>VLOOKUP(H398,Presupuesto!$B$11:$C$565,2,0)</f>
        <v>#N/A</v>
      </c>
      <c r="J398" s="105" t="str">
        <f t="shared" si="25"/>
        <v>Gestión Administrativa y  financiera en apoyo al Desarrollo Académico</v>
      </c>
      <c r="K398" s="123" t="s">
        <v>394</v>
      </c>
      <c r="L398" s="105"/>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G198:G218 G228:G248 G258:G278 G288:G308 G318:G338 G348:G368 G378:G398">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K198:K218 K228:K248 K258:K278 K288:K308 K318:K338 K348:K368 K378:K398">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L198:L218 L228:L248 L258:L278 L288:L308 L318:L338 L348:L368 L378:L398">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H198:H218 H228:H248 H258:H278 H288:H308 H318:H338 H348:H368 H378:H398">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J199:J218 J229:J248 J259:J278 J289:J308 J319:J338 J349:J368 J379:J398">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J198 J228 J258 J288 J318 J348 J378">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M21" sqref="M21"/>
    </sheetView>
  </sheetViews>
  <sheetFormatPr baseColWidth="10" defaultColWidth="11.5703125" defaultRowHeight="1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1477</v>
      </c>
      <c r="Q2" s="121" t="s">
        <v>1519</v>
      </c>
      <c r="R2" s="442" t="str">
        <f>+Presupuesto!D11</f>
        <v>Recurrente</v>
      </c>
      <c r="S2" s="442"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7" t="s">
        <v>420</v>
      </c>
      <c r="AI2" s="437" t="s">
        <v>421</v>
      </c>
      <c r="AJ2" s="437" t="s">
        <v>422</v>
      </c>
      <c r="AK2" s="437" t="s">
        <v>423</v>
      </c>
      <c r="AL2" s="437" t="s">
        <v>424</v>
      </c>
      <c r="AM2" s="437" t="s">
        <v>427</v>
      </c>
      <c r="AN2" s="437" t="s">
        <v>425</v>
      </c>
      <c r="AO2" s="437" t="s">
        <v>426</v>
      </c>
      <c r="AP2" s="437" t="s">
        <v>428</v>
      </c>
      <c r="AQ2" s="437" t="s">
        <v>429</v>
      </c>
      <c r="AR2" s="437" t="s">
        <v>430</v>
      </c>
      <c r="AS2" s="437" t="s">
        <v>431</v>
      </c>
      <c r="AT2" s="437" t="s">
        <v>432</v>
      </c>
      <c r="AU2" s="437" t="s">
        <v>433</v>
      </c>
      <c r="AV2" s="437" t="s">
        <v>434</v>
      </c>
      <c r="AW2" s="437" t="s">
        <v>435</v>
      </c>
      <c r="AX2" s="437" t="s">
        <v>436</v>
      </c>
      <c r="AY2" s="437" t="s">
        <v>437</v>
      </c>
      <c r="AZ2" s="437" t="s">
        <v>438</v>
      </c>
      <c r="BA2" s="437" t="s">
        <v>439</v>
      </c>
      <c r="BB2" s="437" t="s">
        <v>440</v>
      </c>
      <c r="BC2" s="437" t="s">
        <v>441</v>
      </c>
      <c r="BD2" s="437" t="s">
        <v>442</v>
      </c>
      <c r="BE2" s="437" t="s">
        <v>443</v>
      </c>
      <c r="BF2" s="437" t="s">
        <v>444</v>
      </c>
      <c r="BG2" s="437" t="s">
        <v>445</v>
      </c>
      <c r="BH2" s="437" t="s">
        <v>446</v>
      </c>
      <c r="BI2" s="437" t="s">
        <v>447</v>
      </c>
      <c r="BJ2" s="437" t="s">
        <v>448</v>
      </c>
      <c r="BK2" s="437" t="s">
        <v>449</v>
      </c>
      <c r="BL2" s="437" t="s">
        <v>450</v>
      </c>
      <c r="BM2" s="437" t="s">
        <v>451</v>
      </c>
      <c r="BN2" s="437" t="s">
        <v>452</v>
      </c>
      <c r="BO2" s="437" t="s">
        <v>453</v>
      </c>
      <c r="BP2" s="437" t="s">
        <v>454</v>
      </c>
      <c r="BQ2" s="437" t="s">
        <v>455</v>
      </c>
      <c r="BR2" s="437" t="s">
        <v>456</v>
      </c>
      <c r="BS2" s="437" t="s">
        <v>457</v>
      </c>
      <c r="BT2" s="437" t="s">
        <v>458</v>
      </c>
      <c r="BU2" s="437" t="s">
        <v>459</v>
      </c>
    </row>
    <row r="3" spans="1:555" hidden="1">
      <c r="AH3" s="438">
        <v>2500</v>
      </c>
      <c r="AI3" s="438">
        <v>1900</v>
      </c>
      <c r="AJ3" s="438">
        <v>1650</v>
      </c>
      <c r="AK3" s="438">
        <v>1580</v>
      </c>
      <c r="AL3" s="438">
        <v>2250</v>
      </c>
      <c r="AM3" s="438">
        <v>1650</v>
      </c>
      <c r="AN3" s="438">
        <v>1400</v>
      </c>
      <c r="AO3" s="439">
        <v>1340</v>
      </c>
      <c r="AP3" s="439">
        <v>2000</v>
      </c>
      <c r="AQ3" s="439">
        <v>1400</v>
      </c>
      <c r="AR3" s="439">
        <v>1150</v>
      </c>
      <c r="AS3" s="439">
        <v>1100</v>
      </c>
      <c r="AT3" s="439">
        <v>1750</v>
      </c>
      <c r="AU3" s="439">
        <v>1150</v>
      </c>
      <c r="AV3" s="439">
        <v>900</v>
      </c>
      <c r="AW3" s="439">
        <v>860</v>
      </c>
      <c r="AX3" s="439">
        <v>1200</v>
      </c>
      <c r="AY3" s="440">
        <v>900</v>
      </c>
      <c r="AZ3" s="440">
        <v>650</v>
      </c>
      <c r="BA3" s="440">
        <v>620</v>
      </c>
      <c r="BB3" s="438">
        <f>+'Cuadro Resumen'!C213</f>
        <v>5605.2314999999999</v>
      </c>
      <c r="BC3" s="438">
        <f>+'Cuadro Resumen'!D213</f>
        <v>5165.6055000000006</v>
      </c>
      <c r="BD3" s="438">
        <f>+'Cuadro Resumen'!E213</f>
        <v>6594.39</v>
      </c>
      <c r="BE3" s="438">
        <f>+'Cuadro Resumen'!F213</f>
        <v>6154.7640000000001</v>
      </c>
      <c r="BF3" s="438">
        <f>+'Cuadro Resumen'!C214</f>
        <v>4945.7925000000005</v>
      </c>
      <c r="BG3" s="438">
        <f>+'Cuadro Resumen'!D214</f>
        <v>4506.1665000000003</v>
      </c>
      <c r="BH3" s="438">
        <f>+'Cuadro Resumen'!E214</f>
        <v>5934.951</v>
      </c>
      <c r="BI3" s="438">
        <f>+'Cuadro Resumen'!F214</f>
        <v>5495.3249999999998</v>
      </c>
      <c r="BJ3" s="439">
        <f>+'Cuadro Resumen'!C215</f>
        <v>4286.3535000000002</v>
      </c>
      <c r="BK3" s="439">
        <f>+'Cuadro Resumen'!D215</f>
        <v>3956.634</v>
      </c>
      <c r="BL3" s="439">
        <f>+'Cuadro Resumen'!E215</f>
        <v>5275.5120000000006</v>
      </c>
      <c r="BM3" s="439">
        <f>+'Cuadro Resumen'!F215</f>
        <v>4835.8860000000004</v>
      </c>
      <c r="BN3" s="439">
        <f>+'Cuadro Resumen'!C216</f>
        <v>3626.9145000000003</v>
      </c>
      <c r="BO3" s="439">
        <f>+'Cuadro Resumen'!D216</f>
        <v>3297.1950000000002</v>
      </c>
      <c r="BP3" s="439">
        <f>+'Cuadro Resumen'!E216</f>
        <v>4616.0730000000003</v>
      </c>
      <c r="BQ3" s="439">
        <f>+'Cuadro Resumen'!F216</f>
        <v>4286.3535000000002</v>
      </c>
      <c r="BR3" s="439">
        <f>+'Cuadro Resumen'!C217</f>
        <v>3187.2885000000001</v>
      </c>
      <c r="BS3" s="439">
        <f>+'Cuadro Resumen'!D217</f>
        <v>2967.4755</v>
      </c>
      <c r="BT3" s="439">
        <f>+'Cuadro Resumen'!E217</f>
        <v>4066.5405000000001</v>
      </c>
      <c r="BU3" s="439">
        <f>+'Cuadro Resumen'!F217</f>
        <v>3736.8210000000004</v>
      </c>
    </row>
    <row r="4" spans="1:555" ht="15.75" thickBot="1"/>
    <row r="5" spans="1:555" ht="53.25" thickBot="1">
      <c r="C5" s="86" t="s">
        <v>419</v>
      </c>
      <c r="D5" s="197">
        <f>SUMIF(C:C,$C$10,D:D)</f>
        <v>0</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c r="K9" s="175"/>
    </row>
    <row r="10" spans="1:555" ht="15.75" thickBot="1">
      <c r="C10" s="156" t="s">
        <v>53</v>
      </c>
      <c r="D10" s="357">
        <f>SUM(F17:F50)</f>
        <v>0</v>
      </c>
      <c r="G10" s="78"/>
      <c r="H10" s="70"/>
      <c r="I10" s="70"/>
    </row>
    <row r="11" spans="1:555">
      <c r="G11" s="78"/>
      <c r="H11" s="70"/>
      <c r="I11" s="70"/>
    </row>
    <row r="12" spans="1:555">
      <c r="F12" s="70"/>
      <c r="G12" s="78"/>
      <c r="H12" s="70"/>
      <c r="I12" s="70"/>
    </row>
    <row r="13" spans="1:555" ht="15.75">
      <c r="C13" s="296" t="s">
        <v>392</v>
      </c>
      <c r="D13" s="353"/>
      <c r="F13" s="70"/>
      <c r="G13" s="78"/>
      <c r="H13" s="70"/>
      <c r="I13" s="70"/>
    </row>
    <row r="14" spans="1:555" ht="18.75">
      <c r="C14" s="207"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8"/>
      <c r="H14" s="70"/>
      <c r="I14" s="70"/>
    </row>
    <row r="15" spans="1:555" ht="42.75" thickBot="1">
      <c r="F15" s="92"/>
      <c r="G15" s="75"/>
      <c r="H15" s="75"/>
      <c r="I15" s="75"/>
      <c r="L15" s="223"/>
      <c r="M15" s="224"/>
      <c r="N15" s="223"/>
      <c r="O15" s="223"/>
      <c r="P15" s="226" t="s">
        <v>469</v>
      </c>
      <c r="Q15" s="226" t="s">
        <v>470</v>
      </c>
    </row>
    <row r="16" spans="1:555" ht="30.75" thickBot="1">
      <c r="C16" s="128" t="s">
        <v>44</v>
      </c>
      <c r="D16" s="128" t="s">
        <v>55</v>
      </c>
      <c r="E16" s="135" t="s">
        <v>57</v>
      </c>
      <c r="F16" s="134" t="s">
        <v>27</v>
      </c>
      <c r="G16" s="132" t="s">
        <v>131</v>
      </c>
      <c r="H16" s="135" t="s">
        <v>46</v>
      </c>
      <c r="I16" s="132" t="s">
        <v>132</v>
      </c>
      <c r="J16" s="132" t="s">
        <v>410</v>
      </c>
      <c r="K16" s="132" t="s">
        <v>411</v>
      </c>
      <c r="L16" s="220" t="s">
        <v>21</v>
      </c>
      <c r="M16" s="220" t="s">
        <v>55</v>
      </c>
      <c r="N16" s="221" t="s">
        <v>467</v>
      </c>
      <c r="O16" s="222" t="s">
        <v>468</v>
      </c>
      <c r="P16" s="225">
        <v>0.7</v>
      </c>
      <c r="Q16" s="225">
        <v>0.3</v>
      </c>
    </row>
    <row r="17" spans="3:17">
      <c r="C17" s="140"/>
      <c r="D17" s="157"/>
      <c r="E17" s="122"/>
      <c r="F17" s="96">
        <f t="shared" ref="F17:F50" si="0">D17*E17</f>
        <v>0</v>
      </c>
      <c r="G17" s="160"/>
      <c r="H17" s="141"/>
      <c r="I17" s="129" t="e">
        <f>VLOOKUP(H17,Presupuesto!$B$11:$C$565,2,0)</f>
        <v>#N/A</v>
      </c>
      <c r="J17" s="215" t="s">
        <v>1359</v>
      </c>
      <c r="K17" s="97" t="s">
        <v>412</v>
      </c>
      <c r="L17" s="140"/>
      <c r="M17" s="157"/>
      <c r="N17" s="122"/>
      <c r="O17" s="96">
        <f t="shared" ref="O17:O50" si="1">M17*N17</f>
        <v>0</v>
      </c>
      <c r="P17" s="96">
        <f t="shared" ref="P17:Q36" si="2">$O17*P$16</f>
        <v>0</v>
      </c>
      <c r="Q17" s="96">
        <f t="shared" si="2"/>
        <v>0</v>
      </c>
    </row>
    <row r="18" spans="3:17">
      <c r="C18" s="140"/>
      <c r="D18" s="157"/>
      <c r="E18" s="122"/>
      <c r="F18" s="96">
        <f t="shared" si="0"/>
        <v>0</v>
      </c>
      <c r="G18" s="160"/>
      <c r="H18" s="141"/>
      <c r="I18" s="129" t="e">
        <f>VLOOKUP(H18,Presupuesto!$B$11:$C$565,2,0)</f>
        <v>#N/A</v>
      </c>
      <c r="J18" s="97" t="str">
        <f>$J$17</f>
        <v>Investigación Científica</v>
      </c>
      <c r="K18" s="97" t="s">
        <v>412</v>
      </c>
      <c r="L18" s="140"/>
      <c r="M18" s="157"/>
      <c r="N18" s="122"/>
      <c r="O18" s="96">
        <f t="shared" si="1"/>
        <v>0</v>
      </c>
      <c r="P18" s="96">
        <f t="shared" si="2"/>
        <v>0</v>
      </c>
      <c r="Q18" s="96">
        <f t="shared" si="2"/>
        <v>0</v>
      </c>
    </row>
    <row r="19" spans="3:17">
      <c r="C19" s="140"/>
      <c r="D19" s="157"/>
      <c r="E19" s="122"/>
      <c r="F19" s="96">
        <f t="shared" si="0"/>
        <v>0</v>
      </c>
      <c r="G19" s="160"/>
      <c r="H19" s="141"/>
      <c r="I19" s="129" t="e">
        <f>VLOOKUP(H19,Presupuesto!$B$11:$C$565,2,0)</f>
        <v>#N/A</v>
      </c>
      <c r="J19" s="97" t="str">
        <f t="shared" ref="J19:J49" si="3">$J$17</f>
        <v>Investigación Científica</v>
      </c>
      <c r="K19" s="97" t="s">
        <v>412</v>
      </c>
      <c r="L19" s="140"/>
      <c r="M19" s="157"/>
      <c r="N19" s="122"/>
      <c r="O19" s="96">
        <f t="shared" si="1"/>
        <v>0</v>
      </c>
      <c r="P19" s="96">
        <f t="shared" si="2"/>
        <v>0</v>
      </c>
      <c r="Q19" s="96">
        <f t="shared" si="2"/>
        <v>0</v>
      </c>
    </row>
    <row r="20" spans="3:17">
      <c r="C20" s="140"/>
      <c r="D20" s="157"/>
      <c r="E20" s="122"/>
      <c r="F20" s="96">
        <f t="shared" si="0"/>
        <v>0</v>
      </c>
      <c r="G20" s="160"/>
      <c r="H20" s="141"/>
      <c r="I20" s="129" t="e">
        <f>VLOOKUP(H20,Presupuesto!$B$11:$C$565,2,0)</f>
        <v>#N/A</v>
      </c>
      <c r="J20" s="97" t="str">
        <f t="shared" si="3"/>
        <v>Investigación Científica</v>
      </c>
      <c r="K20" s="97" t="s">
        <v>412</v>
      </c>
      <c r="L20" s="140"/>
      <c r="M20" s="157"/>
      <c r="N20" s="122"/>
      <c r="O20" s="96">
        <f t="shared" si="1"/>
        <v>0</v>
      </c>
      <c r="P20" s="96">
        <f t="shared" si="2"/>
        <v>0</v>
      </c>
      <c r="Q20" s="96">
        <f t="shared" si="2"/>
        <v>0</v>
      </c>
    </row>
    <row r="21" spans="3:17">
      <c r="C21" s="140"/>
      <c r="D21" s="157"/>
      <c r="E21" s="122"/>
      <c r="F21" s="96">
        <f t="shared" si="0"/>
        <v>0</v>
      </c>
      <c r="G21" s="160"/>
      <c r="H21" s="141"/>
      <c r="I21" s="129" t="e">
        <f>VLOOKUP(H21,Presupuesto!$B$11:$C$565,2,0)</f>
        <v>#N/A</v>
      </c>
      <c r="J21" s="97" t="str">
        <f t="shared" si="3"/>
        <v>Investigación Científica</v>
      </c>
      <c r="K21" s="97" t="s">
        <v>401</v>
      </c>
      <c r="L21" s="140"/>
      <c r="M21" s="157"/>
      <c r="N21" s="122"/>
      <c r="O21" s="96">
        <f t="shared" si="1"/>
        <v>0</v>
      </c>
      <c r="P21" s="96">
        <f t="shared" si="2"/>
        <v>0</v>
      </c>
      <c r="Q21" s="96">
        <f t="shared" si="2"/>
        <v>0</v>
      </c>
    </row>
    <row r="22" spans="3:17">
      <c r="C22" s="140"/>
      <c r="D22" s="157"/>
      <c r="E22" s="122"/>
      <c r="F22" s="96">
        <f t="shared" si="0"/>
        <v>0</v>
      </c>
      <c r="G22" s="160"/>
      <c r="H22" s="141"/>
      <c r="I22" s="129" t="e">
        <f>VLOOKUP(H22,Presupuesto!$B$11:$C$565,2,0)</f>
        <v>#N/A</v>
      </c>
      <c r="J22" s="97" t="str">
        <f t="shared" si="3"/>
        <v>Investigación Científica</v>
      </c>
      <c r="K22" s="97" t="s">
        <v>412</v>
      </c>
      <c r="L22" s="140"/>
      <c r="M22" s="157"/>
      <c r="N22" s="122"/>
      <c r="O22" s="96">
        <f t="shared" si="1"/>
        <v>0</v>
      </c>
      <c r="P22" s="96">
        <f t="shared" si="2"/>
        <v>0</v>
      </c>
      <c r="Q22" s="96">
        <f t="shared" si="2"/>
        <v>0</v>
      </c>
    </row>
    <row r="23" spans="3:17">
      <c r="C23" s="140"/>
      <c r="D23" s="157"/>
      <c r="E23" s="122"/>
      <c r="F23" s="96">
        <f t="shared" si="0"/>
        <v>0</v>
      </c>
      <c r="G23" s="160"/>
      <c r="H23" s="141"/>
      <c r="I23" s="129" t="e">
        <f>VLOOKUP(H23,Presupuesto!$B$11:$C$565,2,0)</f>
        <v>#N/A</v>
      </c>
      <c r="J23" s="97" t="str">
        <f t="shared" si="3"/>
        <v>Investigación Científica</v>
      </c>
      <c r="K23" s="97" t="s">
        <v>412</v>
      </c>
      <c r="L23" s="140"/>
      <c r="M23" s="157"/>
      <c r="N23" s="122"/>
      <c r="O23" s="96">
        <f t="shared" si="1"/>
        <v>0</v>
      </c>
      <c r="P23" s="96">
        <f t="shared" si="2"/>
        <v>0</v>
      </c>
      <c r="Q23" s="96">
        <f t="shared" si="2"/>
        <v>0</v>
      </c>
    </row>
    <row r="24" spans="3:17">
      <c r="C24" s="140"/>
      <c r="D24" s="157"/>
      <c r="E24" s="122"/>
      <c r="F24" s="96">
        <f t="shared" si="0"/>
        <v>0</v>
      </c>
      <c r="G24" s="160"/>
      <c r="H24" s="141"/>
      <c r="I24" s="129" t="e">
        <f>VLOOKUP(H24,Presupuesto!$B$11:$C$565,2,0)</f>
        <v>#N/A</v>
      </c>
      <c r="J24" s="97" t="str">
        <f t="shared" si="3"/>
        <v>Investigación Científica</v>
      </c>
      <c r="K24" s="97" t="s">
        <v>412</v>
      </c>
      <c r="L24" s="140"/>
      <c r="M24" s="157"/>
      <c r="N24" s="122"/>
      <c r="O24" s="96">
        <f t="shared" si="1"/>
        <v>0</v>
      </c>
      <c r="P24" s="96">
        <f t="shared" si="2"/>
        <v>0</v>
      </c>
      <c r="Q24" s="96">
        <f t="shared" si="2"/>
        <v>0</v>
      </c>
    </row>
    <row r="25" spans="3:17">
      <c r="C25" s="140"/>
      <c r="D25" s="157"/>
      <c r="E25" s="122"/>
      <c r="F25" s="96">
        <f t="shared" si="0"/>
        <v>0</v>
      </c>
      <c r="G25" s="160"/>
      <c r="H25" s="141"/>
      <c r="I25" s="129" t="e">
        <f>VLOOKUP(H25,Presupuesto!$B$11:$C$565,2,0)</f>
        <v>#N/A</v>
      </c>
      <c r="J25" s="97" t="str">
        <f t="shared" si="3"/>
        <v>Investigación Científica</v>
      </c>
      <c r="K25" s="97" t="s">
        <v>412</v>
      </c>
      <c r="L25" s="140"/>
      <c r="M25" s="157"/>
      <c r="N25" s="122"/>
      <c r="O25" s="96">
        <f t="shared" si="1"/>
        <v>0</v>
      </c>
      <c r="P25" s="96">
        <f t="shared" si="2"/>
        <v>0</v>
      </c>
      <c r="Q25" s="96">
        <f t="shared" si="2"/>
        <v>0</v>
      </c>
    </row>
    <row r="26" spans="3:17">
      <c r="C26" s="140"/>
      <c r="D26" s="157"/>
      <c r="E26" s="122"/>
      <c r="F26" s="96">
        <f t="shared" si="0"/>
        <v>0</v>
      </c>
      <c r="G26" s="160"/>
      <c r="H26" s="141"/>
      <c r="I26" s="129" t="e">
        <f>VLOOKUP(H26,Presupuesto!$B$11:$C$565,2,0)</f>
        <v>#N/A</v>
      </c>
      <c r="J26" s="97" t="str">
        <f t="shared" si="3"/>
        <v>Investigación Científica</v>
      </c>
      <c r="K26" s="97" t="s">
        <v>412</v>
      </c>
      <c r="L26" s="140"/>
      <c r="M26" s="157"/>
      <c r="N26" s="122"/>
      <c r="O26" s="96">
        <f t="shared" si="1"/>
        <v>0</v>
      </c>
      <c r="P26" s="96">
        <f t="shared" si="2"/>
        <v>0</v>
      </c>
      <c r="Q26" s="96">
        <f t="shared" si="2"/>
        <v>0</v>
      </c>
    </row>
    <row r="27" spans="3:17">
      <c r="C27" s="140"/>
      <c r="D27" s="157"/>
      <c r="E27" s="122"/>
      <c r="F27" s="96">
        <f t="shared" si="0"/>
        <v>0</v>
      </c>
      <c r="G27" s="160"/>
      <c r="H27" s="141"/>
      <c r="I27" s="129" t="e">
        <f>VLOOKUP(H27,Presupuesto!$B$11:$C$565,2,0)</f>
        <v>#N/A</v>
      </c>
      <c r="J27" s="97" t="str">
        <f t="shared" si="3"/>
        <v>Investigación Científica</v>
      </c>
      <c r="K27" s="97" t="s">
        <v>412</v>
      </c>
      <c r="L27" s="140"/>
      <c r="M27" s="157"/>
      <c r="N27" s="122"/>
      <c r="O27" s="96">
        <f t="shared" si="1"/>
        <v>0</v>
      </c>
      <c r="P27" s="96">
        <f t="shared" si="2"/>
        <v>0</v>
      </c>
      <c r="Q27" s="96">
        <f t="shared" si="2"/>
        <v>0</v>
      </c>
    </row>
    <row r="28" spans="3:17">
      <c r="C28" s="140"/>
      <c r="D28" s="157"/>
      <c r="E28" s="122"/>
      <c r="F28" s="96">
        <f t="shared" si="0"/>
        <v>0</v>
      </c>
      <c r="G28" s="160"/>
      <c r="H28" s="141"/>
      <c r="I28" s="129" t="e">
        <f>VLOOKUP(H28,Presupuesto!$B$11:$C$565,2,0)</f>
        <v>#N/A</v>
      </c>
      <c r="J28" s="97" t="str">
        <f t="shared" si="3"/>
        <v>Investigación Científica</v>
      </c>
      <c r="K28" s="97" t="s">
        <v>412</v>
      </c>
      <c r="L28" s="140"/>
      <c r="M28" s="157"/>
      <c r="N28" s="122"/>
      <c r="O28" s="96">
        <f t="shared" si="1"/>
        <v>0</v>
      </c>
      <c r="P28" s="96">
        <f t="shared" si="2"/>
        <v>0</v>
      </c>
      <c r="Q28" s="96">
        <f t="shared" si="2"/>
        <v>0</v>
      </c>
    </row>
    <row r="29" spans="3:17">
      <c r="C29" s="140"/>
      <c r="D29" s="157"/>
      <c r="E29" s="122"/>
      <c r="F29" s="96">
        <f t="shared" si="0"/>
        <v>0</v>
      </c>
      <c r="G29" s="160"/>
      <c r="H29" s="141"/>
      <c r="I29" s="129" t="e">
        <f>VLOOKUP(H29,Presupuesto!$B$11:$C$565,2,0)</f>
        <v>#N/A</v>
      </c>
      <c r="J29" s="97" t="str">
        <f t="shared" si="3"/>
        <v>Investigación Científica</v>
      </c>
      <c r="K29" s="97" t="s">
        <v>412</v>
      </c>
      <c r="L29" s="140"/>
      <c r="M29" s="157"/>
      <c r="N29" s="122"/>
      <c r="O29" s="96">
        <f t="shared" si="1"/>
        <v>0</v>
      </c>
      <c r="P29" s="96">
        <f t="shared" si="2"/>
        <v>0</v>
      </c>
      <c r="Q29" s="96">
        <f t="shared" si="2"/>
        <v>0</v>
      </c>
    </row>
    <row r="30" spans="3:17">
      <c r="C30" s="140"/>
      <c r="D30" s="157"/>
      <c r="E30" s="122"/>
      <c r="F30" s="96">
        <f t="shared" si="0"/>
        <v>0</v>
      </c>
      <c r="G30" s="160"/>
      <c r="H30" s="141"/>
      <c r="I30" s="129" t="e">
        <f>VLOOKUP(H30,Presupuesto!$B$11:$C$565,2,0)</f>
        <v>#N/A</v>
      </c>
      <c r="J30" s="97" t="str">
        <f t="shared" si="3"/>
        <v>Investigación Científica</v>
      </c>
      <c r="K30" s="97" t="s">
        <v>412</v>
      </c>
      <c r="L30" s="140"/>
      <c r="M30" s="157"/>
      <c r="N30" s="122"/>
      <c r="O30" s="96">
        <f t="shared" si="1"/>
        <v>0</v>
      </c>
      <c r="P30" s="96">
        <f t="shared" si="2"/>
        <v>0</v>
      </c>
      <c r="Q30" s="96">
        <f t="shared" si="2"/>
        <v>0</v>
      </c>
    </row>
    <row r="31" spans="3:17">
      <c r="C31" s="140"/>
      <c r="D31" s="157"/>
      <c r="E31" s="122"/>
      <c r="F31" s="96">
        <f t="shared" si="0"/>
        <v>0</v>
      </c>
      <c r="G31" s="160"/>
      <c r="H31" s="141"/>
      <c r="I31" s="129" t="e">
        <f>VLOOKUP(H31,Presupuesto!$B$11:$C$565,2,0)</f>
        <v>#N/A</v>
      </c>
      <c r="J31" s="97" t="str">
        <f t="shared" si="3"/>
        <v>Investigación Científica</v>
      </c>
      <c r="K31" s="97" t="s">
        <v>412</v>
      </c>
      <c r="L31" s="140"/>
      <c r="M31" s="157"/>
      <c r="N31" s="122"/>
      <c r="O31" s="96">
        <f t="shared" si="1"/>
        <v>0</v>
      </c>
      <c r="P31" s="96">
        <f t="shared" si="2"/>
        <v>0</v>
      </c>
      <c r="Q31" s="96">
        <f t="shared" si="2"/>
        <v>0</v>
      </c>
    </row>
    <row r="32" spans="3:17">
      <c r="C32" s="140"/>
      <c r="D32" s="157"/>
      <c r="E32" s="122"/>
      <c r="F32" s="96">
        <f t="shared" si="0"/>
        <v>0</v>
      </c>
      <c r="G32" s="160"/>
      <c r="H32" s="141"/>
      <c r="I32" s="129" t="e">
        <f>VLOOKUP(H32,Presupuesto!$B$11:$C$565,2,0)</f>
        <v>#N/A</v>
      </c>
      <c r="J32" s="97" t="str">
        <f t="shared" si="3"/>
        <v>Investigación Científica</v>
      </c>
      <c r="K32" s="97" t="s">
        <v>412</v>
      </c>
      <c r="L32" s="140"/>
      <c r="M32" s="157"/>
      <c r="N32" s="122"/>
      <c r="O32" s="96">
        <f t="shared" si="1"/>
        <v>0</v>
      </c>
      <c r="P32" s="96">
        <f t="shared" si="2"/>
        <v>0</v>
      </c>
      <c r="Q32" s="96">
        <f t="shared" si="2"/>
        <v>0</v>
      </c>
    </row>
    <row r="33" spans="3:17">
      <c r="C33" s="140"/>
      <c r="D33" s="157"/>
      <c r="E33" s="122"/>
      <c r="F33" s="96">
        <f t="shared" si="0"/>
        <v>0</v>
      </c>
      <c r="G33" s="160"/>
      <c r="H33" s="141"/>
      <c r="I33" s="129" t="e">
        <f>VLOOKUP(H33,Presupuesto!$B$11:$C$565,2,0)</f>
        <v>#N/A</v>
      </c>
      <c r="J33" s="97" t="str">
        <f t="shared" si="3"/>
        <v>Investigación Científica</v>
      </c>
      <c r="K33" s="97" t="s">
        <v>412</v>
      </c>
      <c r="L33" s="140"/>
      <c r="M33" s="157"/>
      <c r="N33" s="122"/>
      <c r="O33" s="96">
        <f t="shared" si="1"/>
        <v>0</v>
      </c>
      <c r="P33" s="96">
        <f t="shared" si="2"/>
        <v>0</v>
      </c>
      <c r="Q33" s="96">
        <f t="shared" si="2"/>
        <v>0</v>
      </c>
    </row>
    <row r="34" spans="3:17">
      <c r="C34" s="140"/>
      <c r="D34" s="157"/>
      <c r="E34" s="122"/>
      <c r="F34" s="96">
        <f t="shared" si="0"/>
        <v>0</v>
      </c>
      <c r="G34" s="160"/>
      <c r="H34" s="141"/>
      <c r="I34" s="129" t="e">
        <f>VLOOKUP(H34,Presupuesto!$B$11:$C$565,2,0)</f>
        <v>#N/A</v>
      </c>
      <c r="J34" s="97" t="str">
        <f t="shared" si="3"/>
        <v>Investigación Científica</v>
      </c>
      <c r="K34" s="97" t="s">
        <v>412</v>
      </c>
      <c r="L34" s="140"/>
      <c r="M34" s="157"/>
      <c r="N34" s="122"/>
      <c r="O34" s="96">
        <f t="shared" si="1"/>
        <v>0</v>
      </c>
      <c r="P34" s="96">
        <f t="shared" si="2"/>
        <v>0</v>
      </c>
      <c r="Q34" s="96">
        <f t="shared" si="2"/>
        <v>0</v>
      </c>
    </row>
    <row r="35" spans="3:17">
      <c r="C35" s="140"/>
      <c r="D35" s="157"/>
      <c r="E35" s="122"/>
      <c r="F35" s="96">
        <f t="shared" si="0"/>
        <v>0</v>
      </c>
      <c r="G35" s="160"/>
      <c r="H35" s="141"/>
      <c r="I35" s="129" t="e">
        <f>VLOOKUP(H35,Presupuesto!$B$11:$C$565,2,0)</f>
        <v>#N/A</v>
      </c>
      <c r="J35" s="97" t="str">
        <f t="shared" si="3"/>
        <v>Investigación Científica</v>
      </c>
      <c r="K35" s="97" t="s">
        <v>412</v>
      </c>
      <c r="L35" s="140"/>
      <c r="M35" s="157"/>
      <c r="N35" s="122"/>
      <c r="O35" s="96">
        <f t="shared" si="1"/>
        <v>0</v>
      </c>
      <c r="P35" s="96">
        <f t="shared" si="2"/>
        <v>0</v>
      </c>
      <c r="Q35" s="96">
        <f t="shared" si="2"/>
        <v>0</v>
      </c>
    </row>
    <row r="36" spans="3:17">
      <c r="C36" s="140"/>
      <c r="D36" s="157"/>
      <c r="E36" s="122"/>
      <c r="F36" s="96">
        <f t="shared" si="0"/>
        <v>0</v>
      </c>
      <c r="G36" s="160"/>
      <c r="H36" s="141"/>
      <c r="I36" s="129" t="e">
        <f>VLOOKUP(H36,Presupuesto!$B$11:$C$565,2,0)</f>
        <v>#N/A</v>
      </c>
      <c r="J36" s="97" t="str">
        <f t="shared" si="3"/>
        <v>Investigación Científica</v>
      </c>
      <c r="K36" s="97" t="s">
        <v>412</v>
      </c>
      <c r="L36" s="140"/>
      <c r="M36" s="157"/>
      <c r="N36" s="122"/>
      <c r="O36" s="96">
        <f t="shared" si="1"/>
        <v>0</v>
      </c>
      <c r="P36" s="96">
        <f t="shared" si="2"/>
        <v>0</v>
      </c>
      <c r="Q36" s="96">
        <f t="shared" si="2"/>
        <v>0</v>
      </c>
    </row>
    <row r="37" spans="3:17">
      <c r="C37" s="140"/>
      <c r="D37" s="157"/>
      <c r="E37" s="122"/>
      <c r="F37" s="96">
        <f t="shared" si="0"/>
        <v>0</v>
      </c>
      <c r="G37" s="160"/>
      <c r="H37" s="141"/>
      <c r="I37" s="129" t="e">
        <f>VLOOKUP(H37,Presupuesto!$B$11:$C$565,2,0)</f>
        <v>#N/A</v>
      </c>
      <c r="J37" s="97" t="str">
        <f t="shared" si="3"/>
        <v>Investigación Científica</v>
      </c>
      <c r="K37" s="97" t="s">
        <v>412</v>
      </c>
      <c r="L37" s="140"/>
      <c r="M37" s="157"/>
      <c r="N37" s="122"/>
      <c r="O37" s="96">
        <f t="shared" si="1"/>
        <v>0</v>
      </c>
      <c r="P37" s="96">
        <f t="shared" ref="P37:Q50" si="4">$O37*P$16</f>
        <v>0</v>
      </c>
      <c r="Q37" s="96">
        <f t="shared" si="4"/>
        <v>0</v>
      </c>
    </row>
    <row r="38" spans="3:17">
      <c r="C38" s="142"/>
      <c r="D38" s="150"/>
      <c r="E38" s="117"/>
      <c r="F38" s="96">
        <f t="shared" si="0"/>
        <v>0</v>
      </c>
      <c r="G38" s="160"/>
      <c r="H38" s="143"/>
      <c r="I38" s="129" t="e">
        <f>VLOOKUP(H38,Presupuesto!$B$11:$C$565,2,0)</f>
        <v>#N/A</v>
      </c>
      <c r="J38" s="97" t="str">
        <f t="shared" si="3"/>
        <v>Investigación Científica</v>
      </c>
      <c r="K38" s="97" t="s">
        <v>412</v>
      </c>
      <c r="L38" s="142"/>
      <c r="M38" s="150"/>
      <c r="N38" s="117"/>
      <c r="O38" s="96">
        <f t="shared" si="1"/>
        <v>0</v>
      </c>
      <c r="P38" s="96">
        <f t="shared" si="4"/>
        <v>0</v>
      </c>
      <c r="Q38" s="96">
        <f t="shared" si="4"/>
        <v>0</v>
      </c>
    </row>
    <row r="39" spans="3:17">
      <c r="C39" s="142"/>
      <c r="D39" s="150"/>
      <c r="E39" s="117"/>
      <c r="F39" s="96">
        <f t="shared" si="0"/>
        <v>0</v>
      </c>
      <c r="G39" s="160"/>
      <c r="H39" s="143"/>
      <c r="I39" s="129" t="e">
        <f>VLOOKUP(H39,Presupuesto!$B$11:$C$565,2,0)</f>
        <v>#N/A</v>
      </c>
      <c r="J39" s="97" t="str">
        <f t="shared" si="3"/>
        <v>Investigación Científica</v>
      </c>
      <c r="K39" s="97" t="s">
        <v>412</v>
      </c>
      <c r="L39" s="142"/>
      <c r="M39" s="150"/>
      <c r="N39" s="117"/>
      <c r="O39" s="96">
        <f t="shared" si="1"/>
        <v>0</v>
      </c>
      <c r="P39" s="96">
        <f t="shared" si="4"/>
        <v>0</v>
      </c>
      <c r="Q39" s="96">
        <f t="shared" si="4"/>
        <v>0</v>
      </c>
    </row>
    <row r="40" spans="3:17">
      <c r="C40" s="142"/>
      <c r="D40" s="150"/>
      <c r="E40" s="117"/>
      <c r="F40" s="96">
        <f t="shared" si="0"/>
        <v>0</v>
      </c>
      <c r="G40" s="160"/>
      <c r="H40" s="143"/>
      <c r="I40" s="129" t="e">
        <f>VLOOKUP(H40,Presupuesto!$B$11:$C$565,2,0)</f>
        <v>#N/A</v>
      </c>
      <c r="J40" s="97" t="str">
        <f t="shared" si="3"/>
        <v>Investigación Científica</v>
      </c>
      <c r="K40" s="97" t="s">
        <v>412</v>
      </c>
      <c r="L40" s="142"/>
      <c r="M40" s="150"/>
      <c r="N40" s="117"/>
      <c r="O40" s="96">
        <f t="shared" si="1"/>
        <v>0</v>
      </c>
      <c r="P40" s="96">
        <f t="shared" si="4"/>
        <v>0</v>
      </c>
      <c r="Q40" s="96">
        <f t="shared" si="4"/>
        <v>0</v>
      </c>
    </row>
    <row r="41" spans="3:17">
      <c r="C41" s="142"/>
      <c r="D41" s="150"/>
      <c r="E41" s="117"/>
      <c r="F41" s="96">
        <f t="shared" si="0"/>
        <v>0</v>
      </c>
      <c r="G41" s="160"/>
      <c r="H41" s="143"/>
      <c r="I41" s="129" t="e">
        <f>VLOOKUP(H41,Presupuesto!$B$11:$C$565,2,0)</f>
        <v>#N/A</v>
      </c>
      <c r="J41" s="97" t="str">
        <f t="shared" si="3"/>
        <v>Investigación Científica</v>
      </c>
      <c r="K41" s="97" t="s">
        <v>412</v>
      </c>
      <c r="L41" s="142"/>
      <c r="M41" s="150"/>
      <c r="N41" s="117"/>
      <c r="O41" s="96">
        <f t="shared" si="1"/>
        <v>0</v>
      </c>
      <c r="P41" s="96">
        <f t="shared" si="4"/>
        <v>0</v>
      </c>
      <c r="Q41" s="96">
        <f t="shared" si="4"/>
        <v>0</v>
      </c>
    </row>
    <row r="42" spans="3:17">
      <c r="C42" s="142"/>
      <c r="D42" s="150"/>
      <c r="E42" s="117"/>
      <c r="F42" s="96">
        <f t="shared" si="0"/>
        <v>0</v>
      </c>
      <c r="G42" s="160"/>
      <c r="H42" s="143"/>
      <c r="I42" s="129" t="e">
        <f>VLOOKUP(H42,Presupuesto!$B$11:$C$565,2,0)</f>
        <v>#N/A</v>
      </c>
      <c r="J42" s="97" t="str">
        <f t="shared" si="3"/>
        <v>Investigación Científica</v>
      </c>
      <c r="K42" s="97" t="s">
        <v>412</v>
      </c>
      <c r="L42" s="142"/>
      <c r="M42" s="150"/>
      <c r="N42" s="117"/>
      <c r="O42" s="96">
        <f t="shared" si="1"/>
        <v>0</v>
      </c>
      <c r="P42" s="96">
        <f t="shared" si="4"/>
        <v>0</v>
      </c>
      <c r="Q42" s="96">
        <f t="shared" si="4"/>
        <v>0</v>
      </c>
    </row>
    <row r="43" spans="3:17">
      <c r="C43" s="142"/>
      <c r="D43" s="150"/>
      <c r="E43" s="117"/>
      <c r="F43" s="96">
        <f t="shared" si="0"/>
        <v>0</v>
      </c>
      <c r="G43" s="160"/>
      <c r="H43" s="143"/>
      <c r="I43" s="129" t="e">
        <f>VLOOKUP(H43,Presupuesto!$B$11:$C$565,2,0)</f>
        <v>#N/A</v>
      </c>
      <c r="J43" s="97" t="str">
        <f t="shared" si="3"/>
        <v>Investigación Científica</v>
      </c>
      <c r="K43" s="97" t="s">
        <v>412</v>
      </c>
      <c r="L43" s="142"/>
      <c r="M43" s="150"/>
      <c r="N43" s="117"/>
      <c r="O43" s="96">
        <f t="shared" si="1"/>
        <v>0</v>
      </c>
      <c r="P43" s="96">
        <f t="shared" si="4"/>
        <v>0</v>
      </c>
      <c r="Q43" s="96">
        <f t="shared" si="4"/>
        <v>0</v>
      </c>
    </row>
    <row r="44" spans="3:17">
      <c r="C44" s="142"/>
      <c r="D44" s="150"/>
      <c r="E44" s="117"/>
      <c r="F44" s="96">
        <f t="shared" si="0"/>
        <v>0</v>
      </c>
      <c r="G44" s="160"/>
      <c r="H44" s="143"/>
      <c r="I44" s="129" t="e">
        <f>VLOOKUP(H44,Presupuesto!$B$11:$C$565,2,0)</f>
        <v>#N/A</v>
      </c>
      <c r="J44" s="97" t="str">
        <f t="shared" si="3"/>
        <v>Investigación Científica</v>
      </c>
      <c r="K44" s="97" t="s">
        <v>412</v>
      </c>
      <c r="L44" s="142"/>
      <c r="M44" s="150"/>
      <c r="N44" s="117"/>
      <c r="O44" s="96">
        <f t="shared" si="1"/>
        <v>0</v>
      </c>
      <c r="P44" s="96">
        <f t="shared" si="4"/>
        <v>0</v>
      </c>
      <c r="Q44" s="96">
        <f t="shared" si="4"/>
        <v>0</v>
      </c>
    </row>
    <row r="45" spans="3:17">
      <c r="C45" s="142"/>
      <c r="D45" s="150"/>
      <c r="E45" s="117"/>
      <c r="F45" s="96">
        <f t="shared" si="0"/>
        <v>0</v>
      </c>
      <c r="G45" s="160"/>
      <c r="H45" s="143"/>
      <c r="I45" s="129" t="e">
        <f>VLOOKUP(H45,Presupuesto!$B$11:$C$565,2,0)</f>
        <v>#N/A</v>
      </c>
      <c r="J45" s="97" t="str">
        <f t="shared" si="3"/>
        <v>Investigación Científica</v>
      </c>
      <c r="K45" s="97" t="s">
        <v>412</v>
      </c>
      <c r="L45" s="142"/>
      <c r="M45" s="150"/>
      <c r="N45" s="117"/>
      <c r="O45" s="96">
        <f t="shared" si="1"/>
        <v>0</v>
      </c>
      <c r="P45" s="96">
        <f t="shared" si="4"/>
        <v>0</v>
      </c>
      <c r="Q45" s="96">
        <f t="shared" si="4"/>
        <v>0</v>
      </c>
    </row>
    <row r="46" spans="3:17">
      <c r="C46" s="144"/>
      <c r="D46" s="150"/>
      <c r="E46" s="117"/>
      <c r="F46" s="96">
        <f t="shared" si="0"/>
        <v>0</v>
      </c>
      <c r="G46" s="160"/>
      <c r="H46" s="145"/>
      <c r="I46" s="129" t="e">
        <f>VLOOKUP(H46,Presupuesto!$B$11:$C$565,2,0)</f>
        <v>#N/A</v>
      </c>
      <c r="J46" s="97" t="str">
        <f t="shared" si="3"/>
        <v>Investigación Científica</v>
      </c>
      <c r="K46" s="97" t="s">
        <v>403</v>
      </c>
      <c r="L46" s="144"/>
      <c r="M46" s="150"/>
      <c r="N46" s="117"/>
      <c r="O46" s="96">
        <f t="shared" si="1"/>
        <v>0</v>
      </c>
      <c r="P46" s="96">
        <f t="shared" si="4"/>
        <v>0</v>
      </c>
      <c r="Q46" s="96">
        <f t="shared" si="4"/>
        <v>0</v>
      </c>
    </row>
    <row r="47" spans="3:17">
      <c r="C47" s="144"/>
      <c r="D47" s="150"/>
      <c r="E47" s="117"/>
      <c r="F47" s="96">
        <f t="shared" si="0"/>
        <v>0</v>
      </c>
      <c r="G47" s="160"/>
      <c r="H47" s="145"/>
      <c r="I47" s="129" t="e">
        <f>VLOOKUP(H47,Presupuesto!$B$11:$C$565,2,0)</f>
        <v>#N/A</v>
      </c>
      <c r="J47" s="97" t="str">
        <f t="shared" si="3"/>
        <v>Investigación Científica</v>
      </c>
      <c r="K47" s="97" t="s">
        <v>412</v>
      </c>
      <c r="L47" s="144"/>
      <c r="M47" s="150"/>
      <c r="N47" s="117"/>
      <c r="O47" s="96">
        <f t="shared" si="1"/>
        <v>0</v>
      </c>
      <c r="P47" s="96">
        <f t="shared" si="4"/>
        <v>0</v>
      </c>
      <c r="Q47" s="96">
        <f t="shared" si="4"/>
        <v>0</v>
      </c>
    </row>
    <row r="48" spans="3:17">
      <c r="C48" s="144"/>
      <c r="D48" s="150"/>
      <c r="E48" s="117"/>
      <c r="F48" s="96">
        <f t="shared" si="0"/>
        <v>0</v>
      </c>
      <c r="G48" s="160"/>
      <c r="H48" s="145"/>
      <c r="I48" s="129" t="e">
        <f>VLOOKUP(H48,Presupuesto!$B$11:$C$565,2,0)</f>
        <v>#N/A</v>
      </c>
      <c r="J48" s="97" t="str">
        <f t="shared" si="3"/>
        <v>Investigación Científica</v>
      </c>
      <c r="K48" s="97" t="s">
        <v>412</v>
      </c>
      <c r="L48" s="144"/>
      <c r="M48" s="150"/>
      <c r="N48" s="117"/>
      <c r="O48" s="96">
        <f t="shared" si="1"/>
        <v>0</v>
      </c>
      <c r="P48" s="96">
        <f t="shared" si="4"/>
        <v>0</v>
      </c>
      <c r="Q48" s="96">
        <f t="shared" si="4"/>
        <v>0</v>
      </c>
    </row>
    <row r="49" spans="3:17">
      <c r="C49" s="144"/>
      <c r="D49" s="150"/>
      <c r="E49" s="117"/>
      <c r="F49" s="96">
        <f t="shared" si="0"/>
        <v>0</v>
      </c>
      <c r="G49" s="160"/>
      <c r="H49" s="145"/>
      <c r="I49" s="129" t="e">
        <f>VLOOKUP(H49,Presupuesto!$B$11:$C$565,2,0)</f>
        <v>#N/A</v>
      </c>
      <c r="J49" s="97" t="str">
        <f t="shared" si="3"/>
        <v>Investigación Científica</v>
      </c>
      <c r="K49" s="97" t="s">
        <v>412</v>
      </c>
      <c r="L49" s="144"/>
      <c r="M49" s="150"/>
      <c r="N49" s="117"/>
      <c r="O49" s="96">
        <f t="shared" si="1"/>
        <v>0</v>
      </c>
      <c r="P49" s="96">
        <f t="shared" si="4"/>
        <v>0</v>
      </c>
      <c r="Q49" s="96">
        <f t="shared" si="4"/>
        <v>0</v>
      </c>
    </row>
    <row r="50" spans="3:17" ht="15.75" thickBot="1">
      <c r="C50" s="146"/>
      <c r="D50" s="158"/>
      <c r="E50" s="102"/>
      <c r="F50" s="104">
        <f t="shared" si="0"/>
        <v>0</v>
      </c>
      <c r="G50" s="161"/>
      <c r="H50" s="147"/>
      <c r="I50" s="131" t="e">
        <f>VLOOKUP(H50,Presupuesto!$B$11:$C$565,2,0)</f>
        <v>#N/A</v>
      </c>
      <c r="J50" s="105" t="str">
        <f>$J$17</f>
        <v>Investigación Científica</v>
      </c>
      <c r="K50" s="123" t="s">
        <v>394</v>
      </c>
      <c r="L50" s="146"/>
      <c r="M50" s="158"/>
      <c r="N50" s="102"/>
      <c r="O50" s="104">
        <f t="shared" si="1"/>
        <v>0</v>
      </c>
      <c r="P50" s="104">
        <f t="shared" si="4"/>
        <v>0</v>
      </c>
      <c r="Q50" s="104">
        <f t="shared" si="4"/>
        <v>0</v>
      </c>
    </row>
    <row r="51" spans="3:17">
      <c r="G51" s="85"/>
    </row>
    <row r="52" spans="3:17" ht="15.75" thickBot="1">
      <c r="G52" s="85"/>
    </row>
    <row r="53" spans="3:17" ht="15.75" thickBot="1">
      <c r="C53" s="156" t="s">
        <v>53</v>
      </c>
      <c r="D53" s="357">
        <f>SUM(F60:F93)</f>
        <v>0</v>
      </c>
      <c r="G53" s="78"/>
      <c r="H53" s="70"/>
      <c r="I53" s="70"/>
    </row>
    <row r="54" spans="3:17">
      <c r="G54" s="78"/>
      <c r="H54" s="70"/>
      <c r="I54" s="70"/>
    </row>
    <row r="55" spans="3:17">
      <c r="F55" s="70"/>
      <c r="G55" s="78"/>
      <c r="H55" s="70"/>
      <c r="I55" s="70"/>
    </row>
    <row r="56" spans="3:17" ht="15.75">
      <c r="C56" s="296" t="s">
        <v>392</v>
      </c>
      <c r="D56" s="353"/>
      <c r="F56" s="70"/>
      <c r="G56" s="78"/>
      <c r="H56" s="70"/>
      <c r="I56" s="70"/>
    </row>
    <row r="57" spans="3:17" ht="18.75">
      <c r="C57" s="207"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8"/>
      <c r="H57" s="70"/>
      <c r="I57" s="70"/>
    </row>
    <row r="58" spans="3:17" ht="42.75" thickBot="1">
      <c r="F58" s="92"/>
      <c r="G58" s="75"/>
      <c r="H58" s="75"/>
      <c r="I58" s="75"/>
      <c r="L58" s="223"/>
      <c r="M58" s="224"/>
      <c r="N58" s="223"/>
      <c r="O58" s="223"/>
      <c r="P58" s="226" t="s">
        <v>469</v>
      </c>
      <c r="Q58" s="226" t="s">
        <v>470</v>
      </c>
    </row>
    <row r="59" spans="3:17" ht="30.75" thickBot="1">
      <c r="C59" s="128" t="s">
        <v>44</v>
      </c>
      <c r="D59" s="128" t="s">
        <v>55</v>
      </c>
      <c r="E59" s="135" t="s">
        <v>57</v>
      </c>
      <c r="F59" s="134" t="s">
        <v>27</v>
      </c>
      <c r="G59" s="132" t="s">
        <v>131</v>
      </c>
      <c r="H59" s="135" t="s">
        <v>46</v>
      </c>
      <c r="I59" s="132" t="s">
        <v>132</v>
      </c>
      <c r="J59" s="132" t="s">
        <v>410</v>
      </c>
      <c r="K59" s="132" t="s">
        <v>411</v>
      </c>
      <c r="L59" s="220" t="s">
        <v>21</v>
      </c>
      <c r="M59" s="220" t="s">
        <v>55</v>
      </c>
      <c r="N59" s="221" t="s">
        <v>467</v>
      </c>
      <c r="O59" s="222" t="s">
        <v>468</v>
      </c>
      <c r="P59" s="225">
        <v>0.7</v>
      </c>
      <c r="Q59" s="225">
        <v>0.3</v>
      </c>
    </row>
    <row r="60" spans="3:17">
      <c r="C60" s="140"/>
      <c r="D60" s="157"/>
      <c r="E60" s="122"/>
      <c r="F60" s="96">
        <f t="shared" ref="F60:F93" si="5">D60*E60</f>
        <v>0</v>
      </c>
      <c r="G60" s="160"/>
      <c r="H60" s="141"/>
      <c r="I60" s="129" t="e">
        <f>VLOOKUP(H60,Presupuesto!$B$11:$C$565,2,0)</f>
        <v>#N/A</v>
      </c>
      <c r="J60" s="215" t="s">
        <v>1359</v>
      </c>
      <c r="K60" s="97" t="s">
        <v>412</v>
      </c>
      <c r="L60" s="140"/>
      <c r="M60" s="157"/>
      <c r="N60" s="122"/>
      <c r="O60" s="96">
        <f t="shared" ref="O60:O93" si="6">M60*N60</f>
        <v>0</v>
      </c>
      <c r="P60" s="96">
        <f t="shared" ref="P60:Q79" si="7">$O60*P$16</f>
        <v>0</v>
      </c>
      <c r="Q60" s="96">
        <f t="shared" si="7"/>
        <v>0</v>
      </c>
    </row>
    <row r="61" spans="3:17">
      <c r="C61" s="140"/>
      <c r="D61" s="157"/>
      <c r="E61" s="122"/>
      <c r="F61" s="96">
        <f t="shared" si="5"/>
        <v>0</v>
      </c>
      <c r="G61" s="160"/>
      <c r="H61" s="141"/>
      <c r="I61" s="129" t="e">
        <f>VLOOKUP(H61,Presupuesto!$B$11:$C$565,2,0)</f>
        <v>#N/A</v>
      </c>
      <c r="J61" s="97" t="str">
        <f>$J$60</f>
        <v>Investigación Científica</v>
      </c>
      <c r="K61" s="97" t="s">
        <v>412</v>
      </c>
      <c r="L61" s="140"/>
      <c r="M61" s="157"/>
      <c r="N61" s="122"/>
      <c r="O61" s="96">
        <f t="shared" si="6"/>
        <v>0</v>
      </c>
      <c r="P61" s="96">
        <f t="shared" si="7"/>
        <v>0</v>
      </c>
      <c r="Q61" s="96">
        <f t="shared" si="7"/>
        <v>0</v>
      </c>
    </row>
    <row r="62" spans="3:17">
      <c r="C62" s="140"/>
      <c r="D62" s="157"/>
      <c r="E62" s="122"/>
      <c r="F62" s="96">
        <f t="shared" si="5"/>
        <v>0</v>
      </c>
      <c r="G62" s="160"/>
      <c r="H62" s="141"/>
      <c r="I62" s="129" t="e">
        <f>VLOOKUP(H62,Presupuesto!$B$11:$C$565,2,0)</f>
        <v>#N/A</v>
      </c>
      <c r="J62" s="97" t="str">
        <f t="shared" ref="J62:J93" si="8">$J$60</f>
        <v>Investigación Científica</v>
      </c>
      <c r="K62" s="97" t="s">
        <v>412</v>
      </c>
      <c r="L62" s="140"/>
      <c r="M62" s="157"/>
      <c r="N62" s="122"/>
      <c r="O62" s="96">
        <f t="shared" si="6"/>
        <v>0</v>
      </c>
      <c r="P62" s="96">
        <f t="shared" si="7"/>
        <v>0</v>
      </c>
      <c r="Q62" s="96">
        <f t="shared" si="7"/>
        <v>0</v>
      </c>
    </row>
    <row r="63" spans="3:17">
      <c r="C63" s="140"/>
      <c r="D63" s="157"/>
      <c r="E63" s="122"/>
      <c r="F63" s="96">
        <f t="shared" si="5"/>
        <v>0</v>
      </c>
      <c r="G63" s="160"/>
      <c r="H63" s="141"/>
      <c r="I63" s="129" t="e">
        <f>VLOOKUP(H63,Presupuesto!$B$11:$C$565,2,0)</f>
        <v>#N/A</v>
      </c>
      <c r="J63" s="97" t="str">
        <f t="shared" si="8"/>
        <v>Investigación Científica</v>
      </c>
      <c r="K63" s="97" t="s">
        <v>412</v>
      </c>
      <c r="L63" s="140"/>
      <c r="M63" s="157"/>
      <c r="N63" s="122"/>
      <c r="O63" s="96">
        <f t="shared" si="6"/>
        <v>0</v>
      </c>
      <c r="P63" s="96">
        <f t="shared" si="7"/>
        <v>0</v>
      </c>
      <c r="Q63" s="96">
        <f t="shared" si="7"/>
        <v>0</v>
      </c>
    </row>
    <row r="64" spans="3:17">
      <c r="C64" s="140"/>
      <c r="D64" s="157"/>
      <c r="E64" s="122"/>
      <c r="F64" s="96">
        <f t="shared" si="5"/>
        <v>0</v>
      </c>
      <c r="G64" s="160"/>
      <c r="H64" s="141"/>
      <c r="I64" s="129" t="e">
        <f>VLOOKUP(H64,Presupuesto!$B$11:$C$565,2,0)</f>
        <v>#N/A</v>
      </c>
      <c r="J64" s="97" t="str">
        <f t="shared" si="8"/>
        <v>Investigación Científica</v>
      </c>
      <c r="K64" s="97" t="s">
        <v>401</v>
      </c>
      <c r="L64" s="140"/>
      <c r="M64" s="157"/>
      <c r="N64" s="122"/>
      <c r="O64" s="96">
        <f t="shared" si="6"/>
        <v>0</v>
      </c>
      <c r="P64" s="96">
        <f t="shared" si="7"/>
        <v>0</v>
      </c>
      <c r="Q64" s="96">
        <f t="shared" si="7"/>
        <v>0</v>
      </c>
    </row>
    <row r="65" spans="3:17">
      <c r="C65" s="140"/>
      <c r="D65" s="157"/>
      <c r="E65" s="122"/>
      <c r="F65" s="96">
        <f t="shared" si="5"/>
        <v>0</v>
      </c>
      <c r="G65" s="160"/>
      <c r="H65" s="141"/>
      <c r="I65" s="129" t="e">
        <f>VLOOKUP(H65,Presupuesto!$B$11:$C$565,2,0)</f>
        <v>#N/A</v>
      </c>
      <c r="J65" s="97" t="str">
        <f t="shared" si="8"/>
        <v>Investigación Científica</v>
      </c>
      <c r="K65" s="97" t="s">
        <v>412</v>
      </c>
      <c r="L65" s="140"/>
      <c r="M65" s="157"/>
      <c r="N65" s="122"/>
      <c r="O65" s="96">
        <f t="shared" si="6"/>
        <v>0</v>
      </c>
      <c r="P65" s="96">
        <f t="shared" si="7"/>
        <v>0</v>
      </c>
      <c r="Q65" s="96">
        <f t="shared" si="7"/>
        <v>0</v>
      </c>
    </row>
    <row r="66" spans="3:17">
      <c r="C66" s="140"/>
      <c r="D66" s="157"/>
      <c r="E66" s="122"/>
      <c r="F66" s="96">
        <f t="shared" si="5"/>
        <v>0</v>
      </c>
      <c r="G66" s="160"/>
      <c r="H66" s="141"/>
      <c r="I66" s="129" t="e">
        <f>VLOOKUP(H66,Presupuesto!$B$11:$C$565,2,0)</f>
        <v>#N/A</v>
      </c>
      <c r="J66" s="97" t="str">
        <f t="shared" si="8"/>
        <v>Investigación Científica</v>
      </c>
      <c r="K66" s="97" t="s">
        <v>412</v>
      </c>
      <c r="L66" s="140"/>
      <c r="M66" s="157"/>
      <c r="N66" s="122"/>
      <c r="O66" s="96">
        <f t="shared" si="6"/>
        <v>0</v>
      </c>
      <c r="P66" s="96">
        <f t="shared" si="7"/>
        <v>0</v>
      </c>
      <c r="Q66" s="96">
        <f t="shared" si="7"/>
        <v>0</v>
      </c>
    </row>
    <row r="67" spans="3:17">
      <c r="C67" s="140"/>
      <c r="D67" s="157"/>
      <c r="E67" s="122"/>
      <c r="F67" s="96">
        <f t="shared" si="5"/>
        <v>0</v>
      </c>
      <c r="G67" s="160"/>
      <c r="H67" s="141"/>
      <c r="I67" s="129" t="e">
        <f>VLOOKUP(H67,Presupuesto!$B$11:$C$565,2,0)</f>
        <v>#N/A</v>
      </c>
      <c r="J67" s="97" t="str">
        <f t="shared" si="8"/>
        <v>Investigación Científica</v>
      </c>
      <c r="K67" s="97" t="s">
        <v>412</v>
      </c>
      <c r="L67" s="140"/>
      <c r="M67" s="157"/>
      <c r="N67" s="122"/>
      <c r="O67" s="96">
        <f t="shared" si="6"/>
        <v>0</v>
      </c>
      <c r="P67" s="96">
        <f t="shared" si="7"/>
        <v>0</v>
      </c>
      <c r="Q67" s="96">
        <f t="shared" si="7"/>
        <v>0</v>
      </c>
    </row>
    <row r="68" spans="3:17">
      <c r="C68" s="140"/>
      <c r="D68" s="157"/>
      <c r="E68" s="122"/>
      <c r="F68" s="96">
        <f t="shared" si="5"/>
        <v>0</v>
      </c>
      <c r="G68" s="160"/>
      <c r="H68" s="141"/>
      <c r="I68" s="129" t="e">
        <f>VLOOKUP(H68,Presupuesto!$B$11:$C$565,2,0)</f>
        <v>#N/A</v>
      </c>
      <c r="J68" s="97" t="str">
        <f t="shared" si="8"/>
        <v>Investigación Científica</v>
      </c>
      <c r="K68" s="97" t="s">
        <v>412</v>
      </c>
      <c r="L68" s="140"/>
      <c r="M68" s="157"/>
      <c r="N68" s="122"/>
      <c r="O68" s="96">
        <f t="shared" si="6"/>
        <v>0</v>
      </c>
      <c r="P68" s="96">
        <f t="shared" si="7"/>
        <v>0</v>
      </c>
      <c r="Q68" s="96">
        <f t="shared" si="7"/>
        <v>0</v>
      </c>
    </row>
    <row r="69" spans="3:17">
      <c r="C69" s="140"/>
      <c r="D69" s="157"/>
      <c r="E69" s="122"/>
      <c r="F69" s="96">
        <f t="shared" si="5"/>
        <v>0</v>
      </c>
      <c r="G69" s="160"/>
      <c r="H69" s="141"/>
      <c r="I69" s="129" t="e">
        <f>VLOOKUP(H69,Presupuesto!$B$11:$C$565,2,0)</f>
        <v>#N/A</v>
      </c>
      <c r="J69" s="97" t="str">
        <f t="shared" si="8"/>
        <v>Investigación Científica</v>
      </c>
      <c r="K69" s="97" t="s">
        <v>412</v>
      </c>
      <c r="L69" s="140"/>
      <c r="M69" s="157"/>
      <c r="N69" s="122"/>
      <c r="O69" s="96">
        <f t="shared" si="6"/>
        <v>0</v>
      </c>
      <c r="P69" s="96">
        <f t="shared" si="7"/>
        <v>0</v>
      </c>
      <c r="Q69" s="96">
        <f t="shared" si="7"/>
        <v>0</v>
      </c>
    </row>
    <row r="70" spans="3:17">
      <c r="C70" s="140"/>
      <c r="D70" s="157"/>
      <c r="E70" s="122"/>
      <c r="F70" s="96">
        <f t="shared" si="5"/>
        <v>0</v>
      </c>
      <c r="G70" s="160"/>
      <c r="H70" s="141"/>
      <c r="I70" s="129" t="e">
        <f>VLOOKUP(H70,Presupuesto!$B$11:$C$565,2,0)</f>
        <v>#N/A</v>
      </c>
      <c r="J70" s="97" t="str">
        <f t="shared" si="8"/>
        <v>Investigación Científica</v>
      </c>
      <c r="K70" s="97" t="s">
        <v>412</v>
      </c>
      <c r="L70" s="140"/>
      <c r="M70" s="157"/>
      <c r="N70" s="122"/>
      <c r="O70" s="96">
        <f t="shared" si="6"/>
        <v>0</v>
      </c>
      <c r="P70" s="96">
        <f t="shared" si="7"/>
        <v>0</v>
      </c>
      <c r="Q70" s="96">
        <f t="shared" si="7"/>
        <v>0</v>
      </c>
    </row>
    <row r="71" spans="3:17">
      <c r="C71" s="140"/>
      <c r="D71" s="157"/>
      <c r="E71" s="122"/>
      <c r="F71" s="96">
        <f t="shared" si="5"/>
        <v>0</v>
      </c>
      <c r="G71" s="160"/>
      <c r="H71" s="141"/>
      <c r="I71" s="129" t="e">
        <f>VLOOKUP(H71,Presupuesto!$B$11:$C$565,2,0)</f>
        <v>#N/A</v>
      </c>
      <c r="J71" s="97" t="str">
        <f t="shared" si="8"/>
        <v>Investigación Científica</v>
      </c>
      <c r="K71" s="97" t="s">
        <v>412</v>
      </c>
      <c r="L71" s="140"/>
      <c r="M71" s="157"/>
      <c r="N71" s="122"/>
      <c r="O71" s="96">
        <f t="shared" si="6"/>
        <v>0</v>
      </c>
      <c r="P71" s="96">
        <f t="shared" si="7"/>
        <v>0</v>
      </c>
      <c r="Q71" s="96">
        <f t="shared" si="7"/>
        <v>0</v>
      </c>
    </row>
    <row r="72" spans="3:17">
      <c r="C72" s="140"/>
      <c r="D72" s="157"/>
      <c r="E72" s="122"/>
      <c r="F72" s="96">
        <f t="shared" si="5"/>
        <v>0</v>
      </c>
      <c r="G72" s="160"/>
      <c r="H72" s="141"/>
      <c r="I72" s="129" t="e">
        <f>VLOOKUP(H72,Presupuesto!$B$11:$C$565,2,0)</f>
        <v>#N/A</v>
      </c>
      <c r="J72" s="97" t="str">
        <f t="shared" si="8"/>
        <v>Investigación Científica</v>
      </c>
      <c r="K72" s="97" t="s">
        <v>412</v>
      </c>
      <c r="L72" s="140"/>
      <c r="M72" s="157"/>
      <c r="N72" s="122"/>
      <c r="O72" s="96">
        <f t="shared" si="6"/>
        <v>0</v>
      </c>
      <c r="P72" s="96">
        <f t="shared" si="7"/>
        <v>0</v>
      </c>
      <c r="Q72" s="96">
        <f t="shared" si="7"/>
        <v>0</v>
      </c>
    </row>
    <row r="73" spans="3:17">
      <c r="C73" s="140"/>
      <c r="D73" s="157"/>
      <c r="E73" s="122"/>
      <c r="F73" s="96">
        <f t="shared" si="5"/>
        <v>0</v>
      </c>
      <c r="G73" s="160"/>
      <c r="H73" s="141"/>
      <c r="I73" s="129" t="e">
        <f>VLOOKUP(H73,Presupuesto!$B$11:$C$565,2,0)</f>
        <v>#N/A</v>
      </c>
      <c r="J73" s="97" t="str">
        <f t="shared" si="8"/>
        <v>Investigación Científica</v>
      </c>
      <c r="K73" s="97" t="s">
        <v>412</v>
      </c>
      <c r="L73" s="140"/>
      <c r="M73" s="157"/>
      <c r="N73" s="122"/>
      <c r="O73" s="96">
        <f t="shared" si="6"/>
        <v>0</v>
      </c>
      <c r="P73" s="96">
        <f t="shared" si="7"/>
        <v>0</v>
      </c>
      <c r="Q73" s="96">
        <f t="shared" si="7"/>
        <v>0</v>
      </c>
    </row>
    <row r="74" spans="3:17">
      <c r="C74" s="140"/>
      <c r="D74" s="157"/>
      <c r="E74" s="122"/>
      <c r="F74" s="96">
        <f t="shared" si="5"/>
        <v>0</v>
      </c>
      <c r="G74" s="160"/>
      <c r="H74" s="141"/>
      <c r="I74" s="129" t="e">
        <f>VLOOKUP(H74,Presupuesto!$B$11:$C$565,2,0)</f>
        <v>#N/A</v>
      </c>
      <c r="J74" s="97" t="str">
        <f t="shared" si="8"/>
        <v>Investigación Científica</v>
      </c>
      <c r="K74" s="97" t="s">
        <v>412</v>
      </c>
      <c r="L74" s="140"/>
      <c r="M74" s="157"/>
      <c r="N74" s="122"/>
      <c r="O74" s="96">
        <f t="shared" si="6"/>
        <v>0</v>
      </c>
      <c r="P74" s="96">
        <f t="shared" si="7"/>
        <v>0</v>
      </c>
      <c r="Q74" s="96">
        <f t="shared" si="7"/>
        <v>0</v>
      </c>
    </row>
    <row r="75" spans="3:17">
      <c r="C75" s="140"/>
      <c r="D75" s="157"/>
      <c r="E75" s="122"/>
      <c r="F75" s="96">
        <f t="shared" si="5"/>
        <v>0</v>
      </c>
      <c r="G75" s="160"/>
      <c r="H75" s="141"/>
      <c r="I75" s="129" t="e">
        <f>VLOOKUP(H75,Presupuesto!$B$11:$C$565,2,0)</f>
        <v>#N/A</v>
      </c>
      <c r="J75" s="97" t="str">
        <f t="shared" si="8"/>
        <v>Investigación Científica</v>
      </c>
      <c r="K75" s="97" t="s">
        <v>412</v>
      </c>
      <c r="L75" s="140"/>
      <c r="M75" s="157"/>
      <c r="N75" s="122"/>
      <c r="O75" s="96">
        <f t="shared" si="6"/>
        <v>0</v>
      </c>
      <c r="P75" s="96">
        <f t="shared" si="7"/>
        <v>0</v>
      </c>
      <c r="Q75" s="96">
        <f t="shared" si="7"/>
        <v>0</v>
      </c>
    </row>
    <row r="76" spans="3:17">
      <c r="C76" s="140"/>
      <c r="D76" s="157"/>
      <c r="E76" s="122"/>
      <c r="F76" s="96">
        <f t="shared" si="5"/>
        <v>0</v>
      </c>
      <c r="G76" s="160"/>
      <c r="H76" s="141"/>
      <c r="I76" s="129" t="e">
        <f>VLOOKUP(H76,Presupuesto!$B$11:$C$565,2,0)</f>
        <v>#N/A</v>
      </c>
      <c r="J76" s="97" t="str">
        <f t="shared" si="8"/>
        <v>Investigación Científica</v>
      </c>
      <c r="K76" s="97" t="s">
        <v>412</v>
      </c>
      <c r="L76" s="140"/>
      <c r="M76" s="157"/>
      <c r="N76" s="122"/>
      <c r="O76" s="96">
        <f t="shared" si="6"/>
        <v>0</v>
      </c>
      <c r="P76" s="96">
        <f t="shared" si="7"/>
        <v>0</v>
      </c>
      <c r="Q76" s="96">
        <f t="shared" si="7"/>
        <v>0</v>
      </c>
    </row>
    <row r="77" spans="3:17">
      <c r="C77" s="140"/>
      <c r="D77" s="157"/>
      <c r="E77" s="122"/>
      <c r="F77" s="96">
        <f t="shared" si="5"/>
        <v>0</v>
      </c>
      <c r="G77" s="160"/>
      <c r="H77" s="141"/>
      <c r="I77" s="129" t="e">
        <f>VLOOKUP(H77,Presupuesto!$B$11:$C$565,2,0)</f>
        <v>#N/A</v>
      </c>
      <c r="J77" s="97" t="str">
        <f t="shared" si="8"/>
        <v>Investigación Científica</v>
      </c>
      <c r="K77" s="97" t="s">
        <v>412</v>
      </c>
      <c r="L77" s="140"/>
      <c r="M77" s="157"/>
      <c r="N77" s="122"/>
      <c r="O77" s="96">
        <f t="shared" si="6"/>
        <v>0</v>
      </c>
      <c r="P77" s="96">
        <f t="shared" si="7"/>
        <v>0</v>
      </c>
      <c r="Q77" s="96">
        <f t="shared" si="7"/>
        <v>0</v>
      </c>
    </row>
    <row r="78" spans="3:17">
      <c r="C78" s="140"/>
      <c r="D78" s="157"/>
      <c r="E78" s="122"/>
      <c r="F78" s="96">
        <f t="shared" si="5"/>
        <v>0</v>
      </c>
      <c r="G78" s="160"/>
      <c r="H78" s="141"/>
      <c r="I78" s="129" t="e">
        <f>VLOOKUP(H78,Presupuesto!$B$11:$C$565,2,0)</f>
        <v>#N/A</v>
      </c>
      <c r="J78" s="97" t="str">
        <f t="shared" si="8"/>
        <v>Investigación Científica</v>
      </c>
      <c r="K78" s="97" t="s">
        <v>412</v>
      </c>
      <c r="L78" s="140"/>
      <c r="M78" s="157"/>
      <c r="N78" s="122"/>
      <c r="O78" s="96">
        <f t="shared" si="6"/>
        <v>0</v>
      </c>
      <c r="P78" s="96">
        <f t="shared" si="7"/>
        <v>0</v>
      </c>
      <c r="Q78" s="96">
        <f t="shared" si="7"/>
        <v>0</v>
      </c>
    </row>
    <row r="79" spans="3:17">
      <c r="C79" s="140"/>
      <c r="D79" s="157"/>
      <c r="E79" s="122"/>
      <c r="F79" s="96">
        <f t="shared" si="5"/>
        <v>0</v>
      </c>
      <c r="G79" s="160"/>
      <c r="H79" s="141"/>
      <c r="I79" s="129" t="e">
        <f>VLOOKUP(H79,Presupuesto!$B$11:$C$565,2,0)</f>
        <v>#N/A</v>
      </c>
      <c r="J79" s="97" t="str">
        <f t="shared" si="8"/>
        <v>Investigación Científica</v>
      </c>
      <c r="K79" s="97" t="s">
        <v>412</v>
      </c>
      <c r="L79" s="140"/>
      <c r="M79" s="157"/>
      <c r="N79" s="122"/>
      <c r="O79" s="96">
        <f t="shared" si="6"/>
        <v>0</v>
      </c>
      <c r="P79" s="96">
        <f t="shared" si="7"/>
        <v>0</v>
      </c>
      <c r="Q79" s="96">
        <f t="shared" si="7"/>
        <v>0</v>
      </c>
    </row>
    <row r="80" spans="3:17">
      <c r="C80" s="140"/>
      <c r="D80" s="157"/>
      <c r="E80" s="122"/>
      <c r="F80" s="96">
        <f t="shared" si="5"/>
        <v>0</v>
      </c>
      <c r="G80" s="160"/>
      <c r="H80" s="141"/>
      <c r="I80" s="129" t="e">
        <f>VLOOKUP(H80,Presupuesto!$B$11:$C$565,2,0)</f>
        <v>#N/A</v>
      </c>
      <c r="J80" s="97" t="str">
        <f t="shared" si="8"/>
        <v>Investigación Científica</v>
      </c>
      <c r="K80" s="97" t="s">
        <v>412</v>
      </c>
      <c r="L80" s="140"/>
      <c r="M80" s="157"/>
      <c r="N80" s="122"/>
      <c r="O80" s="96">
        <f t="shared" si="6"/>
        <v>0</v>
      </c>
      <c r="P80" s="96">
        <f t="shared" ref="P80:Q93" si="9">$O80*P$16</f>
        <v>0</v>
      </c>
      <c r="Q80" s="96">
        <f t="shared" si="9"/>
        <v>0</v>
      </c>
    </row>
    <row r="81" spans="3:17">
      <c r="C81" s="142"/>
      <c r="D81" s="150"/>
      <c r="E81" s="117"/>
      <c r="F81" s="96">
        <f t="shared" si="5"/>
        <v>0</v>
      </c>
      <c r="G81" s="160"/>
      <c r="H81" s="143"/>
      <c r="I81" s="129" t="e">
        <f>VLOOKUP(H81,Presupuesto!$B$11:$C$565,2,0)</f>
        <v>#N/A</v>
      </c>
      <c r="J81" s="97" t="str">
        <f t="shared" si="8"/>
        <v>Investigación Científica</v>
      </c>
      <c r="K81" s="97" t="s">
        <v>412</v>
      </c>
      <c r="L81" s="142"/>
      <c r="M81" s="150"/>
      <c r="N81" s="117"/>
      <c r="O81" s="96">
        <f t="shared" si="6"/>
        <v>0</v>
      </c>
      <c r="P81" s="96">
        <f t="shared" si="9"/>
        <v>0</v>
      </c>
      <c r="Q81" s="96">
        <f t="shared" si="9"/>
        <v>0</v>
      </c>
    </row>
    <row r="82" spans="3:17">
      <c r="C82" s="142"/>
      <c r="D82" s="150"/>
      <c r="E82" s="117"/>
      <c r="F82" s="96">
        <f t="shared" si="5"/>
        <v>0</v>
      </c>
      <c r="G82" s="160"/>
      <c r="H82" s="143"/>
      <c r="I82" s="129" t="e">
        <f>VLOOKUP(H82,Presupuesto!$B$11:$C$565,2,0)</f>
        <v>#N/A</v>
      </c>
      <c r="J82" s="97" t="str">
        <f t="shared" si="8"/>
        <v>Investigación Científica</v>
      </c>
      <c r="K82" s="97" t="s">
        <v>412</v>
      </c>
      <c r="L82" s="142"/>
      <c r="M82" s="150"/>
      <c r="N82" s="117"/>
      <c r="O82" s="96">
        <f t="shared" si="6"/>
        <v>0</v>
      </c>
      <c r="P82" s="96">
        <f t="shared" si="9"/>
        <v>0</v>
      </c>
      <c r="Q82" s="96">
        <f t="shared" si="9"/>
        <v>0</v>
      </c>
    </row>
    <row r="83" spans="3:17">
      <c r="C83" s="142"/>
      <c r="D83" s="150"/>
      <c r="E83" s="117"/>
      <c r="F83" s="96">
        <f t="shared" si="5"/>
        <v>0</v>
      </c>
      <c r="G83" s="160"/>
      <c r="H83" s="143"/>
      <c r="I83" s="129" t="e">
        <f>VLOOKUP(H83,Presupuesto!$B$11:$C$565,2,0)</f>
        <v>#N/A</v>
      </c>
      <c r="J83" s="97" t="str">
        <f t="shared" si="8"/>
        <v>Investigación Científica</v>
      </c>
      <c r="K83" s="97" t="s">
        <v>412</v>
      </c>
      <c r="L83" s="142"/>
      <c r="M83" s="150"/>
      <c r="N83" s="117"/>
      <c r="O83" s="96">
        <f t="shared" si="6"/>
        <v>0</v>
      </c>
      <c r="P83" s="96">
        <f t="shared" si="9"/>
        <v>0</v>
      </c>
      <c r="Q83" s="96">
        <f t="shared" si="9"/>
        <v>0</v>
      </c>
    </row>
    <row r="84" spans="3:17">
      <c r="C84" s="142"/>
      <c r="D84" s="150"/>
      <c r="E84" s="117"/>
      <c r="F84" s="96">
        <f t="shared" si="5"/>
        <v>0</v>
      </c>
      <c r="G84" s="160"/>
      <c r="H84" s="143"/>
      <c r="I84" s="129" t="e">
        <f>VLOOKUP(H84,Presupuesto!$B$11:$C$565,2,0)</f>
        <v>#N/A</v>
      </c>
      <c r="J84" s="97" t="str">
        <f t="shared" si="8"/>
        <v>Investigación Científica</v>
      </c>
      <c r="K84" s="97" t="s">
        <v>412</v>
      </c>
      <c r="L84" s="142"/>
      <c r="M84" s="150"/>
      <c r="N84" s="117"/>
      <c r="O84" s="96">
        <f t="shared" si="6"/>
        <v>0</v>
      </c>
      <c r="P84" s="96">
        <f t="shared" si="9"/>
        <v>0</v>
      </c>
      <c r="Q84" s="96">
        <f t="shared" si="9"/>
        <v>0</v>
      </c>
    </row>
    <row r="85" spans="3:17">
      <c r="C85" s="142"/>
      <c r="D85" s="150"/>
      <c r="E85" s="117"/>
      <c r="F85" s="96">
        <f t="shared" si="5"/>
        <v>0</v>
      </c>
      <c r="G85" s="160"/>
      <c r="H85" s="143"/>
      <c r="I85" s="129" t="e">
        <f>VLOOKUP(H85,Presupuesto!$B$11:$C$565,2,0)</f>
        <v>#N/A</v>
      </c>
      <c r="J85" s="97" t="str">
        <f t="shared" si="8"/>
        <v>Investigación Científica</v>
      </c>
      <c r="K85" s="97" t="s">
        <v>412</v>
      </c>
      <c r="L85" s="142"/>
      <c r="M85" s="150"/>
      <c r="N85" s="117"/>
      <c r="O85" s="96">
        <f t="shared" si="6"/>
        <v>0</v>
      </c>
      <c r="P85" s="96">
        <f t="shared" si="9"/>
        <v>0</v>
      </c>
      <c r="Q85" s="96">
        <f t="shared" si="9"/>
        <v>0</v>
      </c>
    </row>
    <row r="86" spans="3:17">
      <c r="C86" s="142"/>
      <c r="D86" s="150"/>
      <c r="E86" s="117"/>
      <c r="F86" s="96">
        <f t="shared" si="5"/>
        <v>0</v>
      </c>
      <c r="G86" s="160"/>
      <c r="H86" s="143"/>
      <c r="I86" s="129" t="e">
        <f>VLOOKUP(H86,Presupuesto!$B$11:$C$565,2,0)</f>
        <v>#N/A</v>
      </c>
      <c r="J86" s="97" t="str">
        <f t="shared" si="8"/>
        <v>Investigación Científica</v>
      </c>
      <c r="K86" s="97" t="s">
        <v>412</v>
      </c>
      <c r="L86" s="142"/>
      <c r="M86" s="150"/>
      <c r="N86" s="117"/>
      <c r="O86" s="96">
        <f t="shared" si="6"/>
        <v>0</v>
      </c>
      <c r="P86" s="96">
        <f t="shared" si="9"/>
        <v>0</v>
      </c>
      <c r="Q86" s="96">
        <f t="shared" si="9"/>
        <v>0</v>
      </c>
    </row>
    <row r="87" spans="3:17">
      <c r="C87" s="142"/>
      <c r="D87" s="150"/>
      <c r="E87" s="117"/>
      <c r="F87" s="96">
        <f t="shared" si="5"/>
        <v>0</v>
      </c>
      <c r="G87" s="160"/>
      <c r="H87" s="143"/>
      <c r="I87" s="129" t="e">
        <f>VLOOKUP(H87,Presupuesto!$B$11:$C$565,2,0)</f>
        <v>#N/A</v>
      </c>
      <c r="J87" s="97" t="str">
        <f t="shared" si="8"/>
        <v>Investigación Científica</v>
      </c>
      <c r="K87" s="97" t="s">
        <v>412</v>
      </c>
      <c r="L87" s="142"/>
      <c r="M87" s="150"/>
      <c r="N87" s="117"/>
      <c r="O87" s="96">
        <f t="shared" si="6"/>
        <v>0</v>
      </c>
      <c r="P87" s="96">
        <f t="shared" si="9"/>
        <v>0</v>
      </c>
      <c r="Q87" s="96">
        <f t="shared" si="9"/>
        <v>0</v>
      </c>
    </row>
    <row r="88" spans="3:17">
      <c r="C88" s="142"/>
      <c r="D88" s="150"/>
      <c r="E88" s="117"/>
      <c r="F88" s="96">
        <f t="shared" si="5"/>
        <v>0</v>
      </c>
      <c r="G88" s="160"/>
      <c r="H88" s="143"/>
      <c r="I88" s="129" t="e">
        <f>VLOOKUP(H88,Presupuesto!$B$11:$C$565,2,0)</f>
        <v>#N/A</v>
      </c>
      <c r="J88" s="97" t="str">
        <f t="shared" si="8"/>
        <v>Investigación Científica</v>
      </c>
      <c r="K88" s="97" t="s">
        <v>412</v>
      </c>
      <c r="L88" s="142"/>
      <c r="M88" s="150"/>
      <c r="N88" s="117"/>
      <c r="O88" s="96">
        <f t="shared" si="6"/>
        <v>0</v>
      </c>
      <c r="P88" s="96">
        <f t="shared" si="9"/>
        <v>0</v>
      </c>
      <c r="Q88" s="96">
        <f t="shared" si="9"/>
        <v>0</v>
      </c>
    </row>
    <row r="89" spans="3:17">
      <c r="C89" s="144"/>
      <c r="D89" s="150"/>
      <c r="E89" s="117"/>
      <c r="F89" s="96">
        <f t="shared" si="5"/>
        <v>0</v>
      </c>
      <c r="G89" s="160"/>
      <c r="H89" s="145"/>
      <c r="I89" s="129" t="e">
        <f>VLOOKUP(H89,Presupuesto!$B$11:$C$565,2,0)</f>
        <v>#N/A</v>
      </c>
      <c r="J89" s="97" t="str">
        <f t="shared" si="8"/>
        <v>Investigación Científica</v>
      </c>
      <c r="K89" s="97" t="s">
        <v>403</v>
      </c>
      <c r="L89" s="144"/>
      <c r="M89" s="150"/>
      <c r="N89" s="117"/>
      <c r="O89" s="96">
        <f t="shared" si="6"/>
        <v>0</v>
      </c>
      <c r="P89" s="96">
        <f t="shared" si="9"/>
        <v>0</v>
      </c>
      <c r="Q89" s="96">
        <f t="shared" si="9"/>
        <v>0</v>
      </c>
    </row>
    <row r="90" spans="3:17">
      <c r="C90" s="144"/>
      <c r="D90" s="150"/>
      <c r="E90" s="117"/>
      <c r="F90" s="96">
        <f t="shared" si="5"/>
        <v>0</v>
      </c>
      <c r="G90" s="160"/>
      <c r="H90" s="145"/>
      <c r="I90" s="129" t="e">
        <f>VLOOKUP(H90,Presupuesto!$B$11:$C$565,2,0)</f>
        <v>#N/A</v>
      </c>
      <c r="J90" s="97" t="str">
        <f t="shared" si="8"/>
        <v>Investigación Científica</v>
      </c>
      <c r="K90" s="97" t="s">
        <v>412</v>
      </c>
      <c r="L90" s="144"/>
      <c r="M90" s="150"/>
      <c r="N90" s="117"/>
      <c r="O90" s="96">
        <f t="shared" si="6"/>
        <v>0</v>
      </c>
      <c r="P90" s="96">
        <f t="shared" si="9"/>
        <v>0</v>
      </c>
      <c r="Q90" s="96">
        <f t="shared" si="9"/>
        <v>0</v>
      </c>
    </row>
    <row r="91" spans="3:17">
      <c r="C91" s="144"/>
      <c r="D91" s="150"/>
      <c r="E91" s="117"/>
      <c r="F91" s="96">
        <f t="shared" si="5"/>
        <v>0</v>
      </c>
      <c r="G91" s="160"/>
      <c r="H91" s="145"/>
      <c r="I91" s="129" t="e">
        <f>VLOOKUP(H91,Presupuesto!$B$11:$C$565,2,0)</f>
        <v>#N/A</v>
      </c>
      <c r="J91" s="97" t="str">
        <f t="shared" si="8"/>
        <v>Investigación Científica</v>
      </c>
      <c r="K91" s="97" t="s">
        <v>412</v>
      </c>
      <c r="L91" s="144"/>
      <c r="M91" s="150"/>
      <c r="N91" s="117"/>
      <c r="O91" s="96">
        <f t="shared" si="6"/>
        <v>0</v>
      </c>
      <c r="P91" s="96">
        <f t="shared" si="9"/>
        <v>0</v>
      </c>
      <c r="Q91" s="96">
        <f t="shared" si="9"/>
        <v>0</v>
      </c>
    </row>
    <row r="92" spans="3:17">
      <c r="C92" s="144"/>
      <c r="D92" s="150"/>
      <c r="E92" s="117"/>
      <c r="F92" s="96">
        <f t="shared" si="5"/>
        <v>0</v>
      </c>
      <c r="G92" s="160"/>
      <c r="H92" s="145"/>
      <c r="I92" s="129" t="e">
        <f>VLOOKUP(H92,Presupuesto!$B$11:$C$565,2,0)</f>
        <v>#N/A</v>
      </c>
      <c r="J92" s="97" t="str">
        <f t="shared" si="8"/>
        <v>Investigación Científica</v>
      </c>
      <c r="K92" s="97" t="s">
        <v>412</v>
      </c>
      <c r="L92" s="144"/>
      <c r="M92" s="150"/>
      <c r="N92" s="117"/>
      <c r="O92" s="96">
        <f t="shared" si="6"/>
        <v>0</v>
      </c>
      <c r="P92" s="96">
        <f t="shared" si="9"/>
        <v>0</v>
      </c>
      <c r="Q92" s="96">
        <f t="shared" si="9"/>
        <v>0</v>
      </c>
    </row>
    <row r="93" spans="3:17" ht="15.75" thickBot="1">
      <c r="C93" s="146"/>
      <c r="D93" s="158"/>
      <c r="E93" s="102"/>
      <c r="F93" s="104">
        <f t="shared" si="5"/>
        <v>0</v>
      </c>
      <c r="G93" s="161"/>
      <c r="H93" s="147"/>
      <c r="I93" s="131" t="e">
        <f>VLOOKUP(H93,Presupuesto!$B$11:$C$565,2,0)</f>
        <v>#N/A</v>
      </c>
      <c r="J93" s="105" t="str">
        <f t="shared" si="8"/>
        <v>Investigación Científica</v>
      </c>
      <c r="K93" s="123" t="s">
        <v>394</v>
      </c>
      <c r="L93" s="146"/>
      <c r="M93" s="158"/>
      <c r="N93" s="102"/>
      <c r="O93" s="104">
        <f t="shared" si="6"/>
        <v>0</v>
      </c>
      <c r="P93" s="104">
        <f t="shared" si="9"/>
        <v>0</v>
      </c>
      <c r="Q93" s="104">
        <f t="shared" si="9"/>
        <v>0</v>
      </c>
    </row>
    <row r="94" spans="3:17">
      <c r="G94" s="85"/>
    </row>
    <row r="95" spans="3:17" ht="15.75" thickBot="1">
      <c r="G95" s="85"/>
    </row>
    <row r="96" spans="3:17" ht="15.75" thickBot="1">
      <c r="C96" s="156" t="s">
        <v>53</v>
      </c>
      <c r="D96" s="357">
        <f>SUM(F103:F136)</f>
        <v>0</v>
      </c>
      <c r="G96" s="78"/>
      <c r="H96" s="70"/>
      <c r="I96" s="70"/>
    </row>
    <row r="97" spans="3:17">
      <c r="G97" s="78"/>
      <c r="H97" s="70"/>
      <c r="I97" s="70"/>
    </row>
    <row r="98" spans="3:17">
      <c r="F98" s="70"/>
      <c r="G98" s="78"/>
      <c r="H98" s="70"/>
      <c r="I98" s="70"/>
    </row>
    <row r="99" spans="3:17" ht="15.75">
      <c r="C99" s="296" t="s">
        <v>392</v>
      </c>
      <c r="D99" s="353"/>
      <c r="F99" s="70"/>
      <c r="G99" s="78"/>
      <c r="H99" s="70"/>
      <c r="I99" s="70"/>
    </row>
    <row r="100" spans="3:17" ht="18.75">
      <c r="C100" s="207"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8"/>
      <c r="H100" s="70"/>
      <c r="I100" s="70"/>
    </row>
    <row r="101" spans="3:17" ht="42.75" thickBot="1">
      <c r="F101" s="92"/>
      <c r="G101" s="75"/>
      <c r="H101" s="75"/>
      <c r="I101" s="75"/>
      <c r="L101" s="223"/>
      <c r="M101" s="224"/>
      <c r="N101" s="223"/>
      <c r="O101" s="223"/>
      <c r="P101" s="226" t="s">
        <v>469</v>
      </c>
      <c r="Q101" s="226" t="s">
        <v>470</v>
      </c>
    </row>
    <row r="102" spans="3:17" ht="30.75" thickBot="1">
      <c r="C102" s="128" t="s">
        <v>44</v>
      </c>
      <c r="D102" s="128" t="s">
        <v>55</v>
      </c>
      <c r="E102" s="135" t="s">
        <v>57</v>
      </c>
      <c r="F102" s="134" t="s">
        <v>27</v>
      </c>
      <c r="G102" s="132" t="s">
        <v>131</v>
      </c>
      <c r="H102" s="135" t="s">
        <v>46</v>
      </c>
      <c r="I102" s="132" t="s">
        <v>132</v>
      </c>
      <c r="J102" s="132" t="s">
        <v>410</v>
      </c>
      <c r="K102" s="132" t="s">
        <v>411</v>
      </c>
      <c r="L102" s="220" t="s">
        <v>21</v>
      </c>
      <c r="M102" s="220" t="s">
        <v>55</v>
      </c>
      <c r="N102" s="221" t="s">
        <v>467</v>
      </c>
      <c r="O102" s="222" t="s">
        <v>468</v>
      </c>
      <c r="P102" s="225">
        <v>0.7</v>
      </c>
      <c r="Q102" s="225">
        <v>0.3</v>
      </c>
    </row>
    <row r="103" spans="3:17">
      <c r="C103" s="140"/>
      <c r="D103" s="157"/>
      <c r="E103" s="122"/>
      <c r="F103" s="96">
        <f t="shared" ref="F103:F136" si="10">D103*E103</f>
        <v>0</v>
      </c>
      <c r="G103" s="160"/>
      <c r="H103" s="141"/>
      <c r="I103" s="129" t="e">
        <f>VLOOKUP(H103,Presupuesto!$B$11:$C$565,2,0)</f>
        <v>#N/A</v>
      </c>
      <c r="J103" s="215" t="s">
        <v>1359</v>
      </c>
      <c r="K103" s="97" t="s">
        <v>412</v>
      </c>
      <c r="L103" s="140"/>
      <c r="M103" s="157"/>
      <c r="N103" s="122"/>
      <c r="O103" s="96">
        <f t="shared" ref="O103:O136" si="11">M103*N103</f>
        <v>0</v>
      </c>
      <c r="P103" s="96">
        <f t="shared" ref="P103:Q122" si="12">$O103*P$16</f>
        <v>0</v>
      </c>
      <c r="Q103" s="96">
        <f t="shared" si="12"/>
        <v>0</v>
      </c>
    </row>
    <row r="104" spans="3:17">
      <c r="C104" s="140"/>
      <c r="D104" s="157"/>
      <c r="E104" s="122"/>
      <c r="F104" s="96">
        <f t="shared" si="10"/>
        <v>0</v>
      </c>
      <c r="G104" s="160"/>
      <c r="H104" s="141"/>
      <c r="I104" s="129" t="e">
        <f>VLOOKUP(H104,Presupuesto!$B$11:$C$565,2,0)</f>
        <v>#N/A</v>
      </c>
      <c r="J104" s="97" t="str">
        <f>$J$103</f>
        <v>Investigación Científica</v>
      </c>
      <c r="K104" s="97" t="s">
        <v>412</v>
      </c>
      <c r="L104" s="140"/>
      <c r="M104" s="157"/>
      <c r="N104" s="122"/>
      <c r="O104" s="96">
        <f t="shared" si="11"/>
        <v>0</v>
      </c>
      <c r="P104" s="96">
        <f t="shared" si="12"/>
        <v>0</v>
      </c>
      <c r="Q104" s="96">
        <f t="shared" si="12"/>
        <v>0</v>
      </c>
    </row>
    <row r="105" spans="3:17">
      <c r="C105" s="140"/>
      <c r="D105" s="157"/>
      <c r="E105" s="122"/>
      <c r="F105" s="96">
        <f t="shared" si="10"/>
        <v>0</v>
      </c>
      <c r="G105" s="160"/>
      <c r="H105" s="141"/>
      <c r="I105" s="129" t="e">
        <f>VLOOKUP(H105,Presupuesto!$B$11:$C$565,2,0)</f>
        <v>#N/A</v>
      </c>
      <c r="J105" s="97" t="str">
        <f t="shared" ref="J105:J136" si="13">$J$103</f>
        <v>Investigación Científica</v>
      </c>
      <c r="K105" s="97" t="s">
        <v>412</v>
      </c>
      <c r="L105" s="140"/>
      <c r="M105" s="157"/>
      <c r="N105" s="122"/>
      <c r="O105" s="96">
        <f t="shared" si="11"/>
        <v>0</v>
      </c>
      <c r="P105" s="96">
        <f t="shared" si="12"/>
        <v>0</v>
      </c>
      <c r="Q105" s="96">
        <f t="shared" si="12"/>
        <v>0</v>
      </c>
    </row>
    <row r="106" spans="3:17">
      <c r="C106" s="140"/>
      <c r="D106" s="157"/>
      <c r="E106" s="122"/>
      <c r="F106" s="96">
        <f t="shared" si="10"/>
        <v>0</v>
      </c>
      <c r="G106" s="160"/>
      <c r="H106" s="141"/>
      <c r="I106" s="129" t="e">
        <f>VLOOKUP(H106,Presupuesto!$B$11:$C$565,2,0)</f>
        <v>#N/A</v>
      </c>
      <c r="J106" s="97" t="str">
        <f t="shared" si="13"/>
        <v>Investigación Científica</v>
      </c>
      <c r="K106" s="97" t="s">
        <v>412</v>
      </c>
      <c r="L106" s="140"/>
      <c r="M106" s="157"/>
      <c r="N106" s="122"/>
      <c r="O106" s="96">
        <f t="shared" si="11"/>
        <v>0</v>
      </c>
      <c r="P106" s="96">
        <f t="shared" si="12"/>
        <v>0</v>
      </c>
      <c r="Q106" s="96">
        <f t="shared" si="12"/>
        <v>0</v>
      </c>
    </row>
    <row r="107" spans="3:17">
      <c r="C107" s="140"/>
      <c r="D107" s="157"/>
      <c r="E107" s="122"/>
      <c r="F107" s="96">
        <f t="shared" si="10"/>
        <v>0</v>
      </c>
      <c r="G107" s="160"/>
      <c r="H107" s="141"/>
      <c r="I107" s="129" t="e">
        <f>VLOOKUP(H107,Presupuesto!$B$11:$C$565,2,0)</f>
        <v>#N/A</v>
      </c>
      <c r="J107" s="97" t="str">
        <f t="shared" si="13"/>
        <v>Investigación Científica</v>
      </c>
      <c r="K107" s="97" t="s">
        <v>401</v>
      </c>
      <c r="L107" s="140"/>
      <c r="M107" s="157"/>
      <c r="N107" s="122"/>
      <c r="O107" s="96">
        <f t="shared" si="11"/>
        <v>0</v>
      </c>
      <c r="P107" s="96">
        <f t="shared" si="12"/>
        <v>0</v>
      </c>
      <c r="Q107" s="96">
        <f t="shared" si="12"/>
        <v>0</v>
      </c>
    </row>
    <row r="108" spans="3:17">
      <c r="C108" s="140"/>
      <c r="D108" s="157"/>
      <c r="E108" s="122"/>
      <c r="F108" s="96">
        <f t="shared" si="10"/>
        <v>0</v>
      </c>
      <c r="G108" s="160"/>
      <c r="H108" s="141"/>
      <c r="I108" s="129" t="e">
        <f>VLOOKUP(H108,Presupuesto!$B$11:$C$565,2,0)</f>
        <v>#N/A</v>
      </c>
      <c r="J108" s="97" t="str">
        <f t="shared" si="13"/>
        <v>Investigación Científica</v>
      </c>
      <c r="K108" s="97" t="s">
        <v>412</v>
      </c>
      <c r="L108" s="140"/>
      <c r="M108" s="157"/>
      <c r="N108" s="122"/>
      <c r="O108" s="96">
        <f t="shared" si="11"/>
        <v>0</v>
      </c>
      <c r="P108" s="96">
        <f t="shared" si="12"/>
        <v>0</v>
      </c>
      <c r="Q108" s="96">
        <f t="shared" si="12"/>
        <v>0</v>
      </c>
    </row>
    <row r="109" spans="3:17">
      <c r="C109" s="140"/>
      <c r="D109" s="157"/>
      <c r="E109" s="122"/>
      <c r="F109" s="96">
        <f t="shared" si="10"/>
        <v>0</v>
      </c>
      <c r="G109" s="160"/>
      <c r="H109" s="141"/>
      <c r="I109" s="129" t="e">
        <f>VLOOKUP(H109,Presupuesto!$B$11:$C$565,2,0)</f>
        <v>#N/A</v>
      </c>
      <c r="J109" s="97" t="str">
        <f t="shared" si="13"/>
        <v>Investigación Científica</v>
      </c>
      <c r="K109" s="97" t="s">
        <v>412</v>
      </c>
      <c r="L109" s="140"/>
      <c r="M109" s="157"/>
      <c r="N109" s="122"/>
      <c r="O109" s="96">
        <f t="shared" si="11"/>
        <v>0</v>
      </c>
      <c r="P109" s="96">
        <f t="shared" si="12"/>
        <v>0</v>
      </c>
      <c r="Q109" s="96">
        <f t="shared" si="12"/>
        <v>0</v>
      </c>
    </row>
    <row r="110" spans="3:17">
      <c r="C110" s="140"/>
      <c r="D110" s="157"/>
      <c r="E110" s="122"/>
      <c r="F110" s="96">
        <f t="shared" si="10"/>
        <v>0</v>
      </c>
      <c r="G110" s="160"/>
      <c r="H110" s="141"/>
      <c r="I110" s="129" t="e">
        <f>VLOOKUP(H110,Presupuesto!$B$11:$C$565,2,0)</f>
        <v>#N/A</v>
      </c>
      <c r="J110" s="97" t="str">
        <f t="shared" si="13"/>
        <v>Investigación Científica</v>
      </c>
      <c r="K110" s="97" t="s">
        <v>412</v>
      </c>
      <c r="L110" s="140"/>
      <c r="M110" s="157"/>
      <c r="N110" s="122"/>
      <c r="O110" s="96">
        <f t="shared" si="11"/>
        <v>0</v>
      </c>
      <c r="P110" s="96">
        <f t="shared" si="12"/>
        <v>0</v>
      </c>
      <c r="Q110" s="96">
        <f t="shared" si="12"/>
        <v>0</v>
      </c>
    </row>
    <row r="111" spans="3:17">
      <c r="C111" s="140"/>
      <c r="D111" s="157"/>
      <c r="E111" s="122"/>
      <c r="F111" s="96">
        <f t="shared" si="10"/>
        <v>0</v>
      </c>
      <c r="G111" s="160"/>
      <c r="H111" s="141"/>
      <c r="I111" s="129" t="e">
        <f>VLOOKUP(H111,Presupuesto!$B$11:$C$565,2,0)</f>
        <v>#N/A</v>
      </c>
      <c r="J111" s="97" t="str">
        <f t="shared" si="13"/>
        <v>Investigación Científica</v>
      </c>
      <c r="K111" s="97" t="s">
        <v>412</v>
      </c>
      <c r="L111" s="140"/>
      <c r="M111" s="157"/>
      <c r="N111" s="122"/>
      <c r="O111" s="96">
        <f t="shared" si="11"/>
        <v>0</v>
      </c>
      <c r="P111" s="96">
        <f t="shared" si="12"/>
        <v>0</v>
      </c>
      <c r="Q111" s="96">
        <f t="shared" si="12"/>
        <v>0</v>
      </c>
    </row>
    <row r="112" spans="3:17">
      <c r="C112" s="140"/>
      <c r="D112" s="157"/>
      <c r="E112" s="122"/>
      <c r="F112" s="96">
        <f t="shared" si="10"/>
        <v>0</v>
      </c>
      <c r="G112" s="160"/>
      <c r="H112" s="141"/>
      <c r="I112" s="129" t="e">
        <f>VLOOKUP(H112,Presupuesto!$B$11:$C$565,2,0)</f>
        <v>#N/A</v>
      </c>
      <c r="J112" s="97" t="str">
        <f t="shared" si="13"/>
        <v>Investigación Científica</v>
      </c>
      <c r="K112" s="97" t="s">
        <v>412</v>
      </c>
      <c r="L112" s="140"/>
      <c r="M112" s="157"/>
      <c r="N112" s="122"/>
      <c r="O112" s="96">
        <f t="shared" si="11"/>
        <v>0</v>
      </c>
      <c r="P112" s="96">
        <f t="shared" si="12"/>
        <v>0</v>
      </c>
      <c r="Q112" s="96">
        <f t="shared" si="12"/>
        <v>0</v>
      </c>
    </row>
    <row r="113" spans="3:17">
      <c r="C113" s="140"/>
      <c r="D113" s="157"/>
      <c r="E113" s="122"/>
      <c r="F113" s="96">
        <f t="shared" si="10"/>
        <v>0</v>
      </c>
      <c r="G113" s="160"/>
      <c r="H113" s="141"/>
      <c r="I113" s="129" t="e">
        <f>VLOOKUP(H113,Presupuesto!$B$11:$C$565,2,0)</f>
        <v>#N/A</v>
      </c>
      <c r="J113" s="97" t="str">
        <f t="shared" si="13"/>
        <v>Investigación Científica</v>
      </c>
      <c r="K113" s="97" t="s">
        <v>412</v>
      </c>
      <c r="L113" s="140"/>
      <c r="M113" s="157"/>
      <c r="N113" s="122"/>
      <c r="O113" s="96">
        <f t="shared" si="11"/>
        <v>0</v>
      </c>
      <c r="P113" s="96">
        <f t="shared" si="12"/>
        <v>0</v>
      </c>
      <c r="Q113" s="96">
        <f t="shared" si="12"/>
        <v>0</v>
      </c>
    </row>
    <row r="114" spans="3:17">
      <c r="C114" s="140"/>
      <c r="D114" s="157"/>
      <c r="E114" s="122"/>
      <c r="F114" s="96">
        <f t="shared" si="10"/>
        <v>0</v>
      </c>
      <c r="G114" s="160"/>
      <c r="H114" s="141"/>
      <c r="I114" s="129" t="e">
        <f>VLOOKUP(H114,Presupuesto!$B$11:$C$565,2,0)</f>
        <v>#N/A</v>
      </c>
      <c r="J114" s="97" t="str">
        <f t="shared" si="13"/>
        <v>Investigación Científica</v>
      </c>
      <c r="K114" s="97" t="s">
        <v>412</v>
      </c>
      <c r="L114" s="140"/>
      <c r="M114" s="157"/>
      <c r="N114" s="122"/>
      <c r="O114" s="96">
        <f t="shared" si="11"/>
        <v>0</v>
      </c>
      <c r="P114" s="96">
        <f t="shared" si="12"/>
        <v>0</v>
      </c>
      <c r="Q114" s="96">
        <f t="shared" si="12"/>
        <v>0</v>
      </c>
    </row>
    <row r="115" spans="3:17">
      <c r="C115" s="140"/>
      <c r="D115" s="157"/>
      <c r="E115" s="122"/>
      <c r="F115" s="96">
        <f t="shared" si="10"/>
        <v>0</v>
      </c>
      <c r="G115" s="160"/>
      <c r="H115" s="141"/>
      <c r="I115" s="129" t="e">
        <f>VLOOKUP(H115,Presupuesto!$B$11:$C$565,2,0)</f>
        <v>#N/A</v>
      </c>
      <c r="J115" s="97" t="str">
        <f t="shared" si="13"/>
        <v>Investigación Científica</v>
      </c>
      <c r="K115" s="97" t="s">
        <v>412</v>
      </c>
      <c r="L115" s="140"/>
      <c r="M115" s="157"/>
      <c r="N115" s="122"/>
      <c r="O115" s="96">
        <f t="shared" si="11"/>
        <v>0</v>
      </c>
      <c r="P115" s="96">
        <f t="shared" si="12"/>
        <v>0</v>
      </c>
      <c r="Q115" s="96">
        <f t="shared" si="12"/>
        <v>0</v>
      </c>
    </row>
    <row r="116" spans="3:17">
      <c r="C116" s="140"/>
      <c r="D116" s="157"/>
      <c r="E116" s="122"/>
      <c r="F116" s="96">
        <f t="shared" si="10"/>
        <v>0</v>
      </c>
      <c r="G116" s="160"/>
      <c r="H116" s="141"/>
      <c r="I116" s="129" t="e">
        <f>VLOOKUP(H116,Presupuesto!$B$11:$C$565,2,0)</f>
        <v>#N/A</v>
      </c>
      <c r="J116" s="97" t="str">
        <f t="shared" si="13"/>
        <v>Investigación Científica</v>
      </c>
      <c r="K116" s="97" t="s">
        <v>412</v>
      </c>
      <c r="L116" s="140"/>
      <c r="M116" s="157"/>
      <c r="N116" s="122"/>
      <c r="O116" s="96">
        <f t="shared" si="11"/>
        <v>0</v>
      </c>
      <c r="P116" s="96">
        <f t="shared" si="12"/>
        <v>0</v>
      </c>
      <c r="Q116" s="96">
        <f t="shared" si="12"/>
        <v>0</v>
      </c>
    </row>
    <row r="117" spans="3:17">
      <c r="C117" s="140"/>
      <c r="D117" s="157"/>
      <c r="E117" s="122"/>
      <c r="F117" s="96">
        <f t="shared" si="10"/>
        <v>0</v>
      </c>
      <c r="G117" s="160"/>
      <c r="H117" s="141"/>
      <c r="I117" s="129" t="e">
        <f>VLOOKUP(H117,Presupuesto!$B$11:$C$565,2,0)</f>
        <v>#N/A</v>
      </c>
      <c r="J117" s="97" t="str">
        <f t="shared" si="13"/>
        <v>Investigación Científica</v>
      </c>
      <c r="K117" s="97" t="s">
        <v>412</v>
      </c>
      <c r="L117" s="140"/>
      <c r="M117" s="157"/>
      <c r="N117" s="122"/>
      <c r="O117" s="96">
        <f t="shared" si="11"/>
        <v>0</v>
      </c>
      <c r="P117" s="96">
        <f t="shared" si="12"/>
        <v>0</v>
      </c>
      <c r="Q117" s="96">
        <f t="shared" si="12"/>
        <v>0</v>
      </c>
    </row>
    <row r="118" spans="3:17">
      <c r="C118" s="140"/>
      <c r="D118" s="157"/>
      <c r="E118" s="122"/>
      <c r="F118" s="96">
        <f t="shared" si="10"/>
        <v>0</v>
      </c>
      <c r="G118" s="160"/>
      <c r="H118" s="141"/>
      <c r="I118" s="129" t="e">
        <f>VLOOKUP(H118,Presupuesto!$B$11:$C$565,2,0)</f>
        <v>#N/A</v>
      </c>
      <c r="J118" s="97" t="str">
        <f t="shared" si="13"/>
        <v>Investigación Científica</v>
      </c>
      <c r="K118" s="97" t="s">
        <v>412</v>
      </c>
      <c r="L118" s="140"/>
      <c r="M118" s="157"/>
      <c r="N118" s="122"/>
      <c r="O118" s="96">
        <f t="shared" si="11"/>
        <v>0</v>
      </c>
      <c r="P118" s="96">
        <f t="shared" si="12"/>
        <v>0</v>
      </c>
      <c r="Q118" s="96">
        <f t="shared" si="12"/>
        <v>0</v>
      </c>
    </row>
    <row r="119" spans="3:17">
      <c r="C119" s="140"/>
      <c r="D119" s="157"/>
      <c r="E119" s="122"/>
      <c r="F119" s="96">
        <f t="shared" si="10"/>
        <v>0</v>
      </c>
      <c r="G119" s="160"/>
      <c r="H119" s="141"/>
      <c r="I119" s="129" t="e">
        <f>VLOOKUP(H119,Presupuesto!$B$11:$C$565,2,0)</f>
        <v>#N/A</v>
      </c>
      <c r="J119" s="97" t="str">
        <f t="shared" si="13"/>
        <v>Investigación Científica</v>
      </c>
      <c r="K119" s="97" t="s">
        <v>412</v>
      </c>
      <c r="L119" s="140"/>
      <c r="M119" s="157"/>
      <c r="N119" s="122"/>
      <c r="O119" s="96">
        <f t="shared" si="11"/>
        <v>0</v>
      </c>
      <c r="P119" s="96">
        <f t="shared" si="12"/>
        <v>0</v>
      </c>
      <c r="Q119" s="96">
        <f t="shared" si="12"/>
        <v>0</v>
      </c>
    </row>
    <row r="120" spans="3:17">
      <c r="C120" s="140"/>
      <c r="D120" s="157"/>
      <c r="E120" s="122"/>
      <c r="F120" s="96">
        <f t="shared" si="10"/>
        <v>0</v>
      </c>
      <c r="G120" s="160"/>
      <c r="H120" s="141"/>
      <c r="I120" s="129" t="e">
        <f>VLOOKUP(H120,Presupuesto!$B$11:$C$565,2,0)</f>
        <v>#N/A</v>
      </c>
      <c r="J120" s="97" t="str">
        <f t="shared" si="13"/>
        <v>Investigación Científica</v>
      </c>
      <c r="K120" s="97" t="s">
        <v>412</v>
      </c>
      <c r="L120" s="140"/>
      <c r="M120" s="157"/>
      <c r="N120" s="122"/>
      <c r="O120" s="96">
        <f t="shared" si="11"/>
        <v>0</v>
      </c>
      <c r="P120" s="96">
        <f t="shared" si="12"/>
        <v>0</v>
      </c>
      <c r="Q120" s="96">
        <f t="shared" si="12"/>
        <v>0</v>
      </c>
    </row>
    <row r="121" spans="3:17">
      <c r="C121" s="140"/>
      <c r="D121" s="157"/>
      <c r="E121" s="122"/>
      <c r="F121" s="96">
        <f t="shared" si="10"/>
        <v>0</v>
      </c>
      <c r="G121" s="160"/>
      <c r="H121" s="141"/>
      <c r="I121" s="129" t="e">
        <f>VLOOKUP(H121,Presupuesto!$B$11:$C$565,2,0)</f>
        <v>#N/A</v>
      </c>
      <c r="J121" s="97" t="str">
        <f t="shared" si="13"/>
        <v>Investigación Científica</v>
      </c>
      <c r="K121" s="97" t="s">
        <v>412</v>
      </c>
      <c r="L121" s="140"/>
      <c r="M121" s="157"/>
      <c r="N121" s="122"/>
      <c r="O121" s="96">
        <f t="shared" si="11"/>
        <v>0</v>
      </c>
      <c r="P121" s="96">
        <f t="shared" si="12"/>
        <v>0</v>
      </c>
      <c r="Q121" s="96">
        <f t="shared" si="12"/>
        <v>0</v>
      </c>
    </row>
    <row r="122" spans="3:17">
      <c r="C122" s="140"/>
      <c r="D122" s="157"/>
      <c r="E122" s="122"/>
      <c r="F122" s="96">
        <f t="shared" si="10"/>
        <v>0</v>
      </c>
      <c r="G122" s="160"/>
      <c r="H122" s="141"/>
      <c r="I122" s="129" t="e">
        <f>VLOOKUP(H122,Presupuesto!$B$11:$C$565,2,0)</f>
        <v>#N/A</v>
      </c>
      <c r="J122" s="97" t="str">
        <f t="shared" si="13"/>
        <v>Investigación Científica</v>
      </c>
      <c r="K122" s="97" t="s">
        <v>412</v>
      </c>
      <c r="L122" s="140"/>
      <c r="M122" s="157"/>
      <c r="N122" s="122"/>
      <c r="O122" s="96">
        <f t="shared" si="11"/>
        <v>0</v>
      </c>
      <c r="P122" s="96">
        <f t="shared" si="12"/>
        <v>0</v>
      </c>
      <c r="Q122" s="96">
        <f t="shared" si="12"/>
        <v>0</v>
      </c>
    </row>
    <row r="123" spans="3:17">
      <c r="C123" s="140"/>
      <c r="D123" s="157"/>
      <c r="E123" s="122"/>
      <c r="F123" s="96">
        <f t="shared" si="10"/>
        <v>0</v>
      </c>
      <c r="G123" s="160"/>
      <c r="H123" s="141"/>
      <c r="I123" s="129" t="e">
        <f>VLOOKUP(H123,Presupuesto!$B$11:$C$565,2,0)</f>
        <v>#N/A</v>
      </c>
      <c r="J123" s="97" t="str">
        <f t="shared" si="13"/>
        <v>Investigación Científica</v>
      </c>
      <c r="K123" s="97" t="s">
        <v>412</v>
      </c>
      <c r="L123" s="140"/>
      <c r="M123" s="157"/>
      <c r="N123" s="122"/>
      <c r="O123" s="96">
        <f t="shared" si="11"/>
        <v>0</v>
      </c>
      <c r="P123" s="96">
        <f t="shared" ref="P123:Q136" si="14">$O123*P$16</f>
        <v>0</v>
      </c>
      <c r="Q123" s="96">
        <f t="shared" si="14"/>
        <v>0</v>
      </c>
    </row>
    <row r="124" spans="3:17">
      <c r="C124" s="142"/>
      <c r="D124" s="150"/>
      <c r="E124" s="117"/>
      <c r="F124" s="96">
        <f t="shared" si="10"/>
        <v>0</v>
      </c>
      <c r="G124" s="160"/>
      <c r="H124" s="143"/>
      <c r="I124" s="129" t="e">
        <f>VLOOKUP(H124,Presupuesto!$B$11:$C$565,2,0)</f>
        <v>#N/A</v>
      </c>
      <c r="J124" s="97" t="str">
        <f t="shared" si="13"/>
        <v>Investigación Científica</v>
      </c>
      <c r="K124" s="97" t="s">
        <v>412</v>
      </c>
      <c r="L124" s="142"/>
      <c r="M124" s="150"/>
      <c r="N124" s="117"/>
      <c r="O124" s="96">
        <f t="shared" si="11"/>
        <v>0</v>
      </c>
      <c r="P124" s="96">
        <f t="shared" si="14"/>
        <v>0</v>
      </c>
      <c r="Q124" s="96">
        <f t="shared" si="14"/>
        <v>0</v>
      </c>
    </row>
    <row r="125" spans="3:17">
      <c r="C125" s="142"/>
      <c r="D125" s="150"/>
      <c r="E125" s="117"/>
      <c r="F125" s="96">
        <f t="shared" si="10"/>
        <v>0</v>
      </c>
      <c r="G125" s="160"/>
      <c r="H125" s="143"/>
      <c r="I125" s="129" t="e">
        <f>VLOOKUP(H125,Presupuesto!$B$11:$C$565,2,0)</f>
        <v>#N/A</v>
      </c>
      <c r="J125" s="97" t="str">
        <f t="shared" si="13"/>
        <v>Investigación Científica</v>
      </c>
      <c r="K125" s="97" t="s">
        <v>412</v>
      </c>
      <c r="L125" s="142"/>
      <c r="M125" s="150"/>
      <c r="N125" s="117"/>
      <c r="O125" s="96">
        <f t="shared" si="11"/>
        <v>0</v>
      </c>
      <c r="P125" s="96">
        <f t="shared" si="14"/>
        <v>0</v>
      </c>
      <c r="Q125" s="96">
        <f t="shared" si="14"/>
        <v>0</v>
      </c>
    </row>
    <row r="126" spans="3:17">
      <c r="C126" s="142"/>
      <c r="D126" s="150"/>
      <c r="E126" s="117"/>
      <c r="F126" s="96">
        <f t="shared" si="10"/>
        <v>0</v>
      </c>
      <c r="G126" s="160"/>
      <c r="H126" s="143"/>
      <c r="I126" s="129" t="e">
        <f>VLOOKUP(H126,Presupuesto!$B$11:$C$565,2,0)</f>
        <v>#N/A</v>
      </c>
      <c r="J126" s="97" t="str">
        <f t="shared" si="13"/>
        <v>Investigación Científica</v>
      </c>
      <c r="K126" s="97" t="s">
        <v>412</v>
      </c>
      <c r="L126" s="142"/>
      <c r="M126" s="150"/>
      <c r="N126" s="117"/>
      <c r="O126" s="96">
        <f t="shared" si="11"/>
        <v>0</v>
      </c>
      <c r="P126" s="96">
        <f t="shared" si="14"/>
        <v>0</v>
      </c>
      <c r="Q126" s="96">
        <f t="shared" si="14"/>
        <v>0</v>
      </c>
    </row>
    <row r="127" spans="3:17">
      <c r="C127" s="142"/>
      <c r="D127" s="150"/>
      <c r="E127" s="117"/>
      <c r="F127" s="96">
        <f t="shared" si="10"/>
        <v>0</v>
      </c>
      <c r="G127" s="160"/>
      <c r="H127" s="143"/>
      <c r="I127" s="129" t="e">
        <f>VLOOKUP(H127,Presupuesto!$B$11:$C$565,2,0)</f>
        <v>#N/A</v>
      </c>
      <c r="J127" s="97" t="str">
        <f t="shared" si="13"/>
        <v>Investigación Científica</v>
      </c>
      <c r="K127" s="97" t="s">
        <v>412</v>
      </c>
      <c r="L127" s="142"/>
      <c r="M127" s="150"/>
      <c r="N127" s="117"/>
      <c r="O127" s="96">
        <f t="shared" si="11"/>
        <v>0</v>
      </c>
      <c r="P127" s="96">
        <f t="shared" si="14"/>
        <v>0</v>
      </c>
      <c r="Q127" s="96">
        <f t="shared" si="14"/>
        <v>0</v>
      </c>
    </row>
    <row r="128" spans="3:17">
      <c r="C128" s="142"/>
      <c r="D128" s="150"/>
      <c r="E128" s="117"/>
      <c r="F128" s="96">
        <f t="shared" si="10"/>
        <v>0</v>
      </c>
      <c r="G128" s="160"/>
      <c r="H128" s="143"/>
      <c r="I128" s="129" t="e">
        <f>VLOOKUP(H128,Presupuesto!$B$11:$C$565,2,0)</f>
        <v>#N/A</v>
      </c>
      <c r="J128" s="97" t="str">
        <f t="shared" si="13"/>
        <v>Investigación Científica</v>
      </c>
      <c r="K128" s="97" t="s">
        <v>412</v>
      </c>
      <c r="L128" s="142"/>
      <c r="M128" s="150"/>
      <c r="N128" s="117"/>
      <c r="O128" s="96">
        <f t="shared" si="11"/>
        <v>0</v>
      </c>
      <c r="P128" s="96">
        <f t="shared" si="14"/>
        <v>0</v>
      </c>
      <c r="Q128" s="96">
        <f t="shared" si="14"/>
        <v>0</v>
      </c>
    </row>
    <row r="129" spans="3:17">
      <c r="C129" s="142"/>
      <c r="D129" s="150"/>
      <c r="E129" s="117"/>
      <c r="F129" s="96">
        <f t="shared" si="10"/>
        <v>0</v>
      </c>
      <c r="G129" s="160"/>
      <c r="H129" s="143"/>
      <c r="I129" s="129" t="e">
        <f>VLOOKUP(H129,Presupuesto!$B$11:$C$565,2,0)</f>
        <v>#N/A</v>
      </c>
      <c r="J129" s="97" t="str">
        <f t="shared" si="13"/>
        <v>Investigación Científica</v>
      </c>
      <c r="K129" s="97" t="s">
        <v>412</v>
      </c>
      <c r="L129" s="142"/>
      <c r="M129" s="150"/>
      <c r="N129" s="117"/>
      <c r="O129" s="96">
        <f t="shared" si="11"/>
        <v>0</v>
      </c>
      <c r="P129" s="96">
        <f t="shared" si="14"/>
        <v>0</v>
      </c>
      <c r="Q129" s="96">
        <f t="shared" si="14"/>
        <v>0</v>
      </c>
    </row>
    <row r="130" spans="3:17">
      <c r="C130" s="142"/>
      <c r="D130" s="150"/>
      <c r="E130" s="117"/>
      <c r="F130" s="96">
        <f t="shared" si="10"/>
        <v>0</v>
      </c>
      <c r="G130" s="160"/>
      <c r="H130" s="143"/>
      <c r="I130" s="129" t="e">
        <f>VLOOKUP(H130,Presupuesto!$B$11:$C$565,2,0)</f>
        <v>#N/A</v>
      </c>
      <c r="J130" s="97" t="str">
        <f t="shared" si="13"/>
        <v>Investigación Científica</v>
      </c>
      <c r="K130" s="97" t="s">
        <v>412</v>
      </c>
      <c r="L130" s="142"/>
      <c r="M130" s="150"/>
      <c r="N130" s="117"/>
      <c r="O130" s="96">
        <f t="shared" si="11"/>
        <v>0</v>
      </c>
      <c r="P130" s="96">
        <f t="shared" si="14"/>
        <v>0</v>
      </c>
      <c r="Q130" s="96">
        <f t="shared" si="14"/>
        <v>0</v>
      </c>
    </row>
    <row r="131" spans="3:17">
      <c r="C131" s="142"/>
      <c r="D131" s="150"/>
      <c r="E131" s="117"/>
      <c r="F131" s="96">
        <f t="shared" si="10"/>
        <v>0</v>
      </c>
      <c r="G131" s="160"/>
      <c r="H131" s="143"/>
      <c r="I131" s="129" t="e">
        <f>VLOOKUP(H131,Presupuesto!$B$11:$C$565,2,0)</f>
        <v>#N/A</v>
      </c>
      <c r="J131" s="97" t="str">
        <f t="shared" si="13"/>
        <v>Investigación Científica</v>
      </c>
      <c r="K131" s="97" t="s">
        <v>412</v>
      </c>
      <c r="L131" s="142"/>
      <c r="M131" s="150"/>
      <c r="N131" s="117"/>
      <c r="O131" s="96">
        <f t="shared" si="11"/>
        <v>0</v>
      </c>
      <c r="P131" s="96">
        <f t="shared" si="14"/>
        <v>0</v>
      </c>
      <c r="Q131" s="96">
        <f t="shared" si="14"/>
        <v>0</v>
      </c>
    </row>
    <row r="132" spans="3:17">
      <c r="C132" s="144"/>
      <c r="D132" s="150"/>
      <c r="E132" s="117"/>
      <c r="F132" s="96">
        <f t="shared" si="10"/>
        <v>0</v>
      </c>
      <c r="G132" s="160"/>
      <c r="H132" s="145"/>
      <c r="I132" s="129" t="e">
        <f>VLOOKUP(H132,Presupuesto!$B$11:$C$565,2,0)</f>
        <v>#N/A</v>
      </c>
      <c r="J132" s="97" t="str">
        <f t="shared" si="13"/>
        <v>Investigación Científica</v>
      </c>
      <c r="K132" s="97" t="s">
        <v>403</v>
      </c>
      <c r="L132" s="144"/>
      <c r="M132" s="150"/>
      <c r="N132" s="117"/>
      <c r="O132" s="96">
        <f t="shared" si="11"/>
        <v>0</v>
      </c>
      <c r="P132" s="96">
        <f t="shared" si="14"/>
        <v>0</v>
      </c>
      <c r="Q132" s="96">
        <f t="shared" si="14"/>
        <v>0</v>
      </c>
    </row>
    <row r="133" spans="3:17">
      <c r="C133" s="144"/>
      <c r="D133" s="150"/>
      <c r="E133" s="117"/>
      <c r="F133" s="96">
        <f t="shared" si="10"/>
        <v>0</v>
      </c>
      <c r="G133" s="160"/>
      <c r="H133" s="145"/>
      <c r="I133" s="129" t="e">
        <f>VLOOKUP(H133,Presupuesto!$B$11:$C$565,2,0)</f>
        <v>#N/A</v>
      </c>
      <c r="J133" s="97" t="str">
        <f t="shared" si="13"/>
        <v>Investigación Científica</v>
      </c>
      <c r="K133" s="97" t="s">
        <v>412</v>
      </c>
      <c r="L133" s="144"/>
      <c r="M133" s="150"/>
      <c r="N133" s="117"/>
      <c r="O133" s="96">
        <f t="shared" si="11"/>
        <v>0</v>
      </c>
      <c r="P133" s="96">
        <f t="shared" si="14"/>
        <v>0</v>
      </c>
      <c r="Q133" s="96">
        <f t="shared" si="14"/>
        <v>0</v>
      </c>
    </row>
    <row r="134" spans="3:17">
      <c r="C134" s="144"/>
      <c r="D134" s="150"/>
      <c r="E134" s="117"/>
      <c r="F134" s="96">
        <f t="shared" si="10"/>
        <v>0</v>
      </c>
      <c r="G134" s="160"/>
      <c r="H134" s="145"/>
      <c r="I134" s="129" t="e">
        <f>VLOOKUP(H134,Presupuesto!$B$11:$C$565,2,0)</f>
        <v>#N/A</v>
      </c>
      <c r="J134" s="97" t="str">
        <f t="shared" si="13"/>
        <v>Investigación Científica</v>
      </c>
      <c r="K134" s="97" t="s">
        <v>412</v>
      </c>
      <c r="L134" s="144"/>
      <c r="M134" s="150"/>
      <c r="N134" s="117"/>
      <c r="O134" s="96">
        <f t="shared" si="11"/>
        <v>0</v>
      </c>
      <c r="P134" s="96">
        <f t="shared" si="14"/>
        <v>0</v>
      </c>
      <c r="Q134" s="96">
        <f t="shared" si="14"/>
        <v>0</v>
      </c>
    </row>
    <row r="135" spans="3:17">
      <c r="C135" s="144"/>
      <c r="D135" s="150"/>
      <c r="E135" s="117"/>
      <c r="F135" s="96">
        <f t="shared" si="10"/>
        <v>0</v>
      </c>
      <c r="G135" s="160"/>
      <c r="H135" s="145"/>
      <c r="I135" s="129" t="e">
        <f>VLOOKUP(H135,Presupuesto!$B$11:$C$565,2,0)</f>
        <v>#N/A</v>
      </c>
      <c r="J135" s="97" t="str">
        <f t="shared" si="13"/>
        <v>Investigación Científica</v>
      </c>
      <c r="K135" s="97" t="s">
        <v>412</v>
      </c>
      <c r="L135" s="144"/>
      <c r="M135" s="150"/>
      <c r="N135" s="117"/>
      <c r="O135" s="96">
        <f t="shared" si="11"/>
        <v>0</v>
      </c>
      <c r="P135" s="96">
        <f t="shared" si="14"/>
        <v>0</v>
      </c>
      <c r="Q135" s="96">
        <f t="shared" si="14"/>
        <v>0</v>
      </c>
    </row>
    <row r="136" spans="3:17" ht="15.75" thickBot="1">
      <c r="C136" s="146"/>
      <c r="D136" s="158"/>
      <c r="E136" s="102"/>
      <c r="F136" s="104">
        <f t="shared" si="10"/>
        <v>0</v>
      </c>
      <c r="G136" s="161"/>
      <c r="H136" s="147"/>
      <c r="I136" s="131" t="e">
        <f>VLOOKUP(H136,Presupuesto!$B$11:$C$565,2,0)</f>
        <v>#N/A</v>
      </c>
      <c r="J136" s="105" t="str">
        <f t="shared" si="13"/>
        <v>Investigación Científica</v>
      </c>
      <c r="K136" s="123" t="s">
        <v>394</v>
      </c>
      <c r="L136" s="146"/>
      <c r="M136" s="158"/>
      <c r="N136" s="102"/>
      <c r="O136" s="104">
        <f t="shared" si="11"/>
        <v>0</v>
      </c>
      <c r="P136" s="104">
        <f t="shared" si="14"/>
        <v>0</v>
      </c>
      <c r="Q136" s="104">
        <f t="shared" si="14"/>
        <v>0</v>
      </c>
    </row>
    <row r="138" spans="3:17" ht="15.75" thickBot="1"/>
    <row r="139" spans="3:17" ht="15.75" thickBot="1">
      <c r="C139" s="156" t="s">
        <v>53</v>
      </c>
      <c r="D139" s="357">
        <f>SUM(F146:F179)</f>
        <v>0</v>
      </c>
      <c r="G139" s="78"/>
      <c r="H139" s="70"/>
      <c r="I139" s="70"/>
    </row>
    <row r="140" spans="3:17">
      <c r="G140" s="78"/>
      <c r="H140" s="70"/>
      <c r="I140" s="70"/>
    </row>
    <row r="141" spans="3:17">
      <c r="F141" s="70"/>
      <c r="G141" s="78"/>
      <c r="H141" s="70"/>
      <c r="I141" s="70"/>
    </row>
    <row r="142" spans="3:17" ht="15.75">
      <c r="C142" s="296" t="s">
        <v>392</v>
      </c>
      <c r="D142" s="353"/>
      <c r="F142" s="70"/>
      <c r="G142" s="78"/>
      <c r="H142" s="70"/>
      <c r="I142" s="70"/>
    </row>
    <row r="143" spans="3:17" ht="18.75">
      <c r="C143" s="207"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8"/>
      <c r="H143" s="70"/>
      <c r="I143" s="70"/>
    </row>
    <row r="144" spans="3:17" ht="42.75" thickBot="1">
      <c r="F144" s="92"/>
      <c r="G144" s="75"/>
      <c r="H144" s="75"/>
      <c r="I144" s="75"/>
      <c r="L144" s="223"/>
      <c r="M144" s="224"/>
      <c r="N144" s="223"/>
      <c r="O144" s="223"/>
      <c r="P144" s="226" t="s">
        <v>469</v>
      </c>
      <c r="Q144" s="226" t="s">
        <v>470</v>
      </c>
    </row>
    <row r="145" spans="3:17" ht="30.75" thickBot="1">
      <c r="C145" s="128" t="s">
        <v>44</v>
      </c>
      <c r="D145" s="128" t="s">
        <v>55</v>
      </c>
      <c r="E145" s="135" t="s">
        <v>57</v>
      </c>
      <c r="F145" s="134" t="s">
        <v>27</v>
      </c>
      <c r="G145" s="132" t="s">
        <v>131</v>
      </c>
      <c r="H145" s="135" t="s">
        <v>46</v>
      </c>
      <c r="I145" s="132" t="s">
        <v>132</v>
      </c>
      <c r="J145" s="132" t="s">
        <v>410</v>
      </c>
      <c r="K145" s="132" t="s">
        <v>411</v>
      </c>
      <c r="L145" s="220" t="s">
        <v>21</v>
      </c>
      <c r="M145" s="220" t="s">
        <v>55</v>
      </c>
      <c r="N145" s="221" t="s">
        <v>467</v>
      </c>
      <c r="O145" s="222" t="s">
        <v>468</v>
      </c>
      <c r="P145" s="225">
        <v>0.7</v>
      </c>
      <c r="Q145" s="225">
        <v>0.3</v>
      </c>
    </row>
    <row r="146" spans="3:17">
      <c r="C146" s="140"/>
      <c r="D146" s="157"/>
      <c r="E146" s="122"/>
      <c r="F146" s="96">
        <f t="shared" ref="F146:F179" si="15">D146*E146</f>
        <v>0</v>
      </c>
      <c r="G146" s="160"/>
      <c r="H146" s="141"/>
      <c r="I146" s="129" t="e">
        <f>VLOOKUP(H146,Presupuesto!$B$11:$C$565,2,0)</f>
        <v>#N/A</v>
      </c>
      <c r="J146" s="215" t="s">
        <v>1359</v>
      </c>
      <c r="K146" s="97" t="s">
        <v>412</v>
      </c>
      <c r="L146" s="140"/>
      <c r="M146" s="157"/>
      <c r="N146" s="122"/>
      <c r="O146" s="96">
        <f t="shared" ref="O146:O179" si="16">M146*N146</f>
        <v>0</v>
      </c>
      <c r="P146" s="96">
        <f t="shared" ref="P146:Q165" si="17">$O146*P$16</f>
        <v>0</v>
      </c>
      <c r="Q146" s="96">
        <f t="shared" si="17"/>
        <v>0</v>
      </c>
    </row>
    <row r="147" spans="3:17">
      <c r="C147" s="140"/>
      <c r="D147" s="157"/>
      <c r="E147" s="122"/>
      <c r="F147" s="96">
        <f t="shared" si="15"/>
        <v>0</v>
      </c>
      <c r="G147" s="160"/>
      <c r="H147" s="141"/>
      <c r="I147" s="129" t="e">
        <f>VLOOKUP(H147,Presupuesto!$B$11:$C$565,2,0)</f>
        <v>#N/A</v>
      </c>
      <c r="J147" s="97" t="str">
        <f>$J$146</f>
        <v>Investigación Científica</v>
      </c>
      <c r="K147" s="97" t="s">
        <v>412</v>
      </c>
      <c r="L147" s="140"/>
      <c r="M147" s="157"/>
      <c r="N147" s="122"/>
      <c r="O147" s="96">
        <f t="shared" si="16"/>
        <v>0</v>
      </c>
      <c r="P147" s="96">
        <f t="shared" si="17"/>
        <v>0</v>
      </c>
      <c r="Q147" s="96">
        <f t="shared" si="17"/>
        <v>0</v>
      </c>
    </row>
    <row r="148" spans="3:17">
      <c r="C148" s="140"/>
      <c r="D148" s="157"/>
      <c r="E148" s="122"/>
      <c r="F148" s="96">
        <f t="shared" si="15"/>
        <v>0</v>
      </c>
      <c r="G148" s="160"/>
      <c r="H148" s="141"/>
      <c r="I148" s="129" t="e">
        <f>VLOOKUP(H148,Presupuesto!$B$11:$C$565,2,0)</f>
        <v>#N/A</v>
      </c>
      <c r="J148" s="97" t="str">
        <f t="shared" ref="J148:J179" si="18">$J$146</f>
        <v>Investigación Científica</v>
      </c>
      <c r="K148" s="97" t="s">
        <v>412</v>
      </c>
      <c r="L148" s="140"/>
      <c r="M148" s="157"/>
      <c r="N148" s="122"/>
      <c r="O148" s="96">
        <f t="shared" si="16"/>
        <v>0</v>
      </c>
      <c r="P148" s="96">
        <f t="shared" si="17"/>
        <v>0</v>
      </c>
      <c r="Q148" s="96">
        <f t="shared" si="17"/>
        <v>0</v>
      </c>
    </row>
    <row r="149" spans="3:17">
      <c r="C149" s="140"/>
      <c r="D149" s="157"/>
      <c r="E149" s="122"/>
      <c r="F149" s="96">
        <f t="shared" si="15"/>
        <v>0</v>
      </c>
      <c r="G149" s="160"/>
      <c r="H149" s="141"/>
      <c r="I149" s="129" t="e">
        <f>VLOOKUP(H149,Presupuesto!$B$11:$C$565,2,0)</f>
        <v>#N/A</v>
      </c>
      <c r="J149" s="97" t="str">
        <f t="shared" si="18"/>
        <v>Investigación Científica</v>
      </c>
      <c r="K149" s="97" t="s">
        <v>412</v>
      </c>
      <c r="L149" s="140"/>
      <c r="M149" s="157"/>
      <c r="N149" s="122"/>
      <c r="O149" s="96">
        <f t="shared" si="16"/>
        <v>0</v>
      </c>
      <c r="P149" s="96">
        <f t="shared" si="17"/>
        <v>0</v>
      </c>
      <c r="Q149" s="96">
        <f t="shared" si="17"/>
        <v>0</v>
      </c>
    </row>
    <row r="150" spans="3:17">
      <c r="C150" s="140"/>
      <c r="D150" s="157"/>
      <c r="E150" s="122"/>
      <c r="F150" s="96">
        <f t="shared" si="15"/>
        <v>0</v>
      </c>
      <c r="G150" s="160"/>
      <c r="H150" s="141"/>
      <c r="I150" s="129" t="e">
        <f>VLOOKUP(H150,Presupuesto!$B$11:$C$565,2,0)</f>
        <v>#N/A</v>
      </c>
      <c r="J150" s="97" t="str">
        <f t="shared" si="18"/>
        <v>Investigación Científica</v>
      </c>
      <c r="K150" s="97" t="s">
        <v>401</v>
      </c>
      <c r="L150" s="140"/>
      <c r="M150" s="157"/>
      <c r="N150" s="122"/>
      <c r="O150" s="96">
        <f t="shared" si="16"/>
        <v>0</v>
      </c>
      <c r="P150" s="96">
        <f t="shared" si="17"/>
        <v>0</v>
      </c>
      <c r="Q150" s="96">
        <f t="shared" si="17"/>
        <v>0</v>
      </c>
    </row>
    <row r="151" spans="3:17">
      <c r="C151" s="140"/>
      <c r="D151" s="157"/>
      <c r="E151" s="122"/>
      <c r="F151" s="96">
        <f t="shared" si="15"/>
        <v>0</v>
      </c>
      <c r="G151" s="160"/>
      <c r="H151" s="141"/>
      <c r="I151" s="129" t="e">
        <f>VLOOKUP(H151,Presupuesto!$B$11:$C$565,2,0)</f>
        <v>#N/A</v>
      </c>
      <c r="J151" s="97" t="str">
        <f t="shared" si="18"/>
        <v>Investigación Científica</v>
      </c>
      <c r="K151" s="97" t="s">
        <v>412</v>
      </c>
      <c r="L151" s="140"/>
      <c r="M151" s="157"/>
      <c r="N151" s="122"/>
      <c r="O151" s="96">
        <f t="shared" si="16"/>
        <v>0</v>
      </c>
      <c r="P151" s="96">
        <f t="shared" si="17"/>
        <v>0</v>
      </c>
      <c r="Q151" s="96">
        <f t="shared" si="17"/>
        <v>0</v>
      </c>
    </row>
    <row r="152" spans="3:17">
      <c r="C152" s="140"/>
      <c r="D152" s="157"/>
      <c r="E152" s="122"/>
      <c r="F152" s="96">
        <f t="shared" si="15"/>
        <v>0</v>
      </c>
      <c r="G152" s="160"/>
      <c r="H152" s="141"/>
      <c r="I152" s="129" t="e">
        <f>VLOOKUP(H152,Presupuesto!$B$11:$C$565,2,0)</f>
        <v>#N/A</v>
      </c>
      <c r="J152" s="97" t="str">
        <f t="shared" si="18"/>
        <v>Investigación Científica</v>
      </c>
      <c r="K152" s="97" t="s">
        <v>412</v>
      </c>
      <c r="L152" s="140"/>
      <c r="M152" s="157"/>
      <c r="N152" s="122"/>
      <c r="O152" s="96">
        <f t="shared" si="16"/>
        <v>0</v>
      </c>
      <c r="P152" s="96">
        <f t="shared" si="17"/>
        <v>0</v>
      </c>
      <c r="Q152" s="96">
        <f t="shared" si="17"/>
        <v>0</v>
      </c>
    </row>
    <row r="153" spans="3:17">
      <c r="C153" s="140"/>
      <c r="D153" s="157"/>
      <c r="E153" s="122"/>
      <c r="F153" s="96">
        <f t="shared" si="15"/>
        <v>0</v>
      </c>
      <c r="G153" s="160"/>
      <c r="H153" s="141"/>
      <c r="I153" s="129" t="e">
        <f>VLOOKUP(H153,Presupuesto!$B$11:$C$565,2,0)</f>
        <v>#N/A</v>
      </c>
      <c r="J153" s="97" t="str">
        <f t="shared" si="18"/>
        <v>Investigación Científica</v>
      </c>
      <c r="K153" s="97" t="s">
        <v>412</v>
      </c>
      <c r="L153" s="140"/>
      <c r="M153" s="157"/>
      <c r="N153" s="122"/>
      <c r="O153" s="96">
        <f t="shared" si="16"/>
        <v>0</v>
      </c>
      <c r="P153" s="96">
        <f t="shared" si="17"/>
        <v>0</v>
      </c>
      <c r="Q153" s="96">
        <f t="shared" si="17"/>
        <v>0</v>
      </c>
    </row>
    <row r="154" spans="3:17">
      <c r="C154" s="140"/>
      <c r="D154" s="157"/>
      <c r="E154" s="122"/>
      <c r="F154" s="96">
        <f t="shared" si="15"/>
        <v>0</v>
      </c>
      <c r="G154" s="160"/>
      <c r="H154" s="141"/>
      <c r="I154" s="129" t="e">
        <f>VLOOKUP(H154,Presupuesto!$B$11:$C$565,2,0)</f>
        <v>#N/A</v>
      </c>
      <c r="J154" s="97" t="str">
        <f t="shared" si="18"/>
        <v>Investigación Científica</v>
      </c>
      <c r="K154" s="97" t="s">
        <v>412</v>
      </c>
      <c r="L154" s="140"/>
      <c r="M154" s="157"/>
      <c r="N154" s="122"/>
      <c r="O154" s="96">
        <f t="shared" si="16"/>
        <v>0</v>
      </c>
      <c r="P154" s="96">
        <f t="shared" si="17"/>
        <v>0</v>
      </c>
      <c r="Q154" s="96">
        <f t="shared" si="17"/>
        <v>0</v>
      </c>
    </row>
    <row r="155" spans="3:17">
      <c r="C155" s="140"/>
      <c r="D155" s="157"/>
      <c r="E155" s="122"/>
      <c r="F155" s="96">
        <f t="shared" si="15"/>
        <v>0</v>
      </c>
      <c r="G155" s="160"/>
      <c r="H155" s="141"/>
      <c r="I155" s="129" t="e">
        <f>VLOOKUP(H155,Presupuesto!$B$11:$C$565,2,0)</f>
        <v>#N/A</v>
      </c>
      <c r="J155" s="97" t="str">
        <f t="shared" si="18"/>
        <v>Investigación Científica</v>
      </c>
      <c r="K155" s="97" t="s">
        <v>412</v>
      </c>
      <c r="L155" s="140"/>
      <c r="M155" s="157"/>
      <c r="N155" s="122"/>
      <c r="O155" s="96">
        <f t="shared" si="16"/>
        <v>0</v>
      </c>
      <c r="P155" s="96">
        <f t="shared" si="17"/>
        <v>0</v>
      </c>
      <c r="Q155" s="96">
        <f t="shared" si="17"/>
        <v>0</v>
      </c>
    </row>
    <row r="156" spans="3:17">
      <c r="C156" s="140"/>
      <c r="D156" s="157"/>
      <c r="E156" s="122"/>
      <c r="F156" s="96">
        <f t="shared" si="15"/>
        <v>0</v>
      </c>
      <c r="G156" s="160"/>
      <c r="H156" s="141"/>
      <c r="I156" s="129" t="e">
        <f>VLOOKUP(H156,Presupuesto!$B$11:$C$565,2,0)</f>
        <v>#N/A</v>
      </c>
      <c r="J156" s="97" t="str">
        <f t="shared" si="18"/>
        <v>Investigación Científica</v>
      </c>
      <c r="K156" s="97" t="s">
        <v>412</v>
      </c>
      <c r="L156" s="140"/>
      <c r="M156" s="157"/>
      <c r="N156" s="122"/>
      <c r="O156" s="96">
        <f t="shared" si="16"/>
        <v>0</v>
      </c>
      <c r="P156" s="96">
        <f t="shared" si="17"/>
        <v>0</v>
      </c>
      <c r="Q156" s="96">
        <f t="shared" si="17"/>
        <v>0</v>
      </c>
    </row>
    <row r="157" spans="3:17">
      <c r="C157" s="140"/>
      <c r="D157" s="157"/>
      <c r="E157" s="122"/>
      <c r="F157" s="96">
        <f t="shared" si="15"/>
        <v>0</v>
      </c>
      <c r="G157" s="160"/>
      <c r="H157" s="141"/>
      <c r="I157" s="129" t="e">
        <f>VLOOKUP(H157,Presupuesto!$B$11:$C$565,2,0)</f>
        <v>#N/A</v>
      </c>
      <c r="J157" s="97" t="str">
        <f t="shared" si="18"/>
        <v>Investigación Científica</v>
      </c>
      <c r="K157" s="97" t="s">
        <v>412</v>
      </c>
      <c r="L157" s="140"/>
      <c r="M157" s="157"/>
      <c r="N157" s="122"/>
      <c r="O157" s="96">
        <f t="shared" si="16"/>
        <v>0</v>
      </c>
      <c r="P157" s="96">
        <f t="shared" si="17"/>
        <v>0</v>
      </c>
      <c r="Q157" s="96">
        <f t="shared" si="17"/>
        <v>0</v>
      </c>
    </row>
    <row r="158" spans="3:17">
      <c r="C158" s="140"/>
      <c r="D158" s="157"/>
      <c r="E158" s="122"/>
      <c r="F158" s="96">
        <f t="shared" si="15"/>
        <v>0</v>
      </c>
      <c r="G158" s="160"/>
      <c r="H158" s="141"/>
      <c r="I158" s="129" t="e">
        <f>VLOOKUP(H158,Presupuesto!$B$11:$C$565,2,0)</f>
        <v>#N/A</v>
      </c>
      <c r="J158" s="97" t="str">
        <f t="shared" si="18"/>
        <v>Investigación Científica</v>
      </c>
      <c r="K158" s="97" t="s">
        <v>412</v>
      </c>
      <c r="L158" s="140"/>
      <c r="M158" s="157"/>
      <c r="N158" s="122"/>
      <c r="O158" s="96">
        <f t="shared" si="16"/>
        <v>0</v>
      </c>
      <c r="P158" s="96">
        <f t="shared" si="17"/>
        <v>0</v>
      </c>
      <c r="Q158" s="96">
        <f t="shared" si="17"/>
        <v>0</v>
      </c>
    </row>
    <row r="159" spans="3:17">
      <c r="C159" s="140"/>
      <c r="D159" s="157"/>
      <c r="E159" s="122"/>
      <c r="F159" s="96">
        <f t="shared" si="15"/>
        <v>0</v>
      </c>
      <c r="G159" s="160"/>
      <c r="H159" s="141"/>
      <c r="I159" s="129" t="e">
        <f>VLOOKUP(H159,Presupuesto!$B$11:$C$565,2,0)</f>
        <v>#N/A</v>
      </c>
      <c r="J159" s="97" t="str">
        <f t="shared" si="18"/>
        <v>Investigación Científica</v>
      </c>
      <c r="K159" s="97" t="s">
        <v>412</v>
      </c>
      <c r="L159" s="140"/>
      <c r="M159" s="157"/>
      <c r="N159" s="122"/>
      <c r="O159" s="96">
        <f t="shared" si="16"/>
        <v>0</v>
      </c>
      <c r="P159" s="96">
        <f t="shared" si="17"/>
        <v>0</v>
      </c>
      <c r="Q159" s="96">
        <f t="shared" si="17"/>
        <v>0</v>
      </c>
    </row>
    <row r="160" spans="3:17">
      <c r="C160" s="140"/>
      <c r="D160" s="157"/>
      <c r="E160" s="122"/>
      <c r="F160" s="96">
        <f t="shared" si="15"/>
        <v>0</v>
      </c>
      <c r="G160" s="160"/>
      <c r="H160" s="141"/>
      <c r="I160" s="129" t="e">
        <f>VLOOKUP(H160,Presupuesto!$B$11:$C$565,2,0)</f>
        <v>#N/A</v>
      </c>
      <c r="J160" s="97" t="str">
        <f t="shared" si="18"/>
        <v>Investigación Científica</v>
      </c>
      <c r="K160" s="97" t="s">
        <v>412</v>
      </c>
      <c r="L160" s="140"/>
      <c r="M160" s="157"/>
      <c r="N160" s="122"/>
      <c r="O160" s="96">
        <f t="shared" si="16"/>
        <v>0</v>
      </c>
      <c r="P160" s="96">
        <f t="shared" si="17"/>
        <v>0</v>
      </c>
      <c r="Q160" s="96">
        <f t="shared" si="17"/>
        <v>0</v>
      </c>
    </row>
    <row r="161" spans="3:17">
      <c r="C161" s="140"/>
      <c r="D161" s="157"/>
      <c r="E161" s="122"/>
      <c r="F161" s="96">
        <f t="shared" si="15"/>
        <v>0</v>
      </c>
      <c r="G161" s="160"/>
      <c r="H161" s="141"/>
      <c r="I161" s="129" t="e">
        <f>VLOOKUP(H161,Presupuesto!$B$11:$C$565,2,0)</f>
        <v>#N/A</v>
      </c>
      <c r="J161" s="97" t="str">
        <f t="shared" si="18"/>
        <v>Investigación Científica</v>
      </c>
      <c r="K161" s="97" t="s">
        <v>412</v>
      </c>
      <c r="L161" s="140"/>
      <c r="M161" s="157"/>
      <c r="N161" s="122"/>
      <c r="O161" s="96">
        <f t="shared" si="16"/>
        <v>0</v>
      </c>
      <c r="P161" s="96">
        <f t="shared" si="17"/>
        <v>0</v>
      </c>
      <c r="Q161" s="96">
        <f t="shared" si="17"/>
        <v>0</v>
      </c>
    </row>
    <row r="162" spans="3:17">
      <c r="C162" s="140"/>
      <c r="D162" s="157"/>
      <c r="E162" s="122"/>
      <c r="F162" s="96">
        <f t="shared" si="15"/>
        <v>0</v>
      </c>
      <c r="G162" s="160"/>
      <c r="H162" s="141"/>
      <c r="I162" s="129" t="e">
        <f>VLOOKUP(H162,Presupuesto!$B$11:$C$565,2,0)</f>
        <v>#N/A</v>
      </c>
      <c r="J162" s="97" t="str">
        <f t="shared" si="18"/>
        <v>Investigación Científica</v>
      </c>
      <c r="K162" s="97" t="s">
        <v>412</v>
      </c>
      <c r="L162" s="140"/>
      <c r="M162" s="157"/>
      <c r="N162" s="122"/>
      <c r="O162" s="96">
        <f t="shared" si="16"/>
        <v>0</v>
      </c>
      <c r="P162" s="96">
        <f t="shared" si="17"/>
        <v>0</v>
      </c>
      <c r="Q162" s="96">
        <f t="shared" si="17"/>
        <v>0</v>
      </c>
    </row>
    <row r="163" spans="3:17">
      <c r="C163" s="140"/>
      <c r="D163" s="157"/>
      <c r="E163" s="122"/>
      <c r="F163" s="96">
        <f t="shared" si="15"/>
        <v>0</v>
      </c>
      <c r="G163" s="160"/>
      <c r="H163" s="141"/>
      <c r="I163" s="129" t="e">
        <f>VLOOKUP(H163,Presupuesto!$B$11:$C$565,2,0)</f>
        <v>#N/A</v>
      </c>
      <c r="J163" s="97" t="str">
        <f t="shared" si="18"/>
        <v>Investigación Científica</v>
      </c>
      <c r="K163" s="97" t="s">
        <v>412</v>
      </c>
      <c r="L163" s="140"/>
      <c r="M163" s="157"/>
      <c r="N163" s="122"/>
      <c r="O163" s="96">
        <f t="shared" si="16"/>
        <v>0</v>
      </c>
      <c r="P163" s="96">
        <f t="shared" si="17"/>
        <v>0</v>
      </c>
      <c r="Q163" s="96">
        <f t="shared" si="17"/>
        <v>0</v>
      </c>
    </row>
    <row r="164" spans="3:17">
      <c r="C164" s="140"/>
      <c r="D164" s="157"/>
      <c r="E164" s="122"/>
      <c r="F164" s="96">
        <f t="shared" si="15"/>
        <v>0</v>
      </c>
      <c r="G164" s="160"/>
      <c r="H164" s="141"/>
      <c r="I164" s="129" t="e">
        <f>VLOOKUP(H164,Presupuesto!$B$11:$C$565,2,0)</f>
        <v>#N/A</v>
      </c>
      <c r="J164" s="97" t="str">
        <f t="shared" si="18"/>
        <v>Investigación Científica</v>
      </c>
      <c r="K164" s="97" t="s">
        <v>412</v>
      </c>
      <c r="L164" s="140"/>
      <c r="M164" s="157"/>
      <c r="N164" s="122"/>
      <c r="O164" s="96">
        <f t="shared" si="16"/>
        <v>0</v>
      </c>
      <c r="P164" s="96">
        <f t="shared" si="17"/>
        <v>0</v>
      </c>
      <c r="Q164" s="96">
        <f t="shared" si="17"/>
        <v>0</v>
      </c>
    </row>
    <row r="165" spans="3:17">
      <c r="C165" s="140"/>
      <c r="D165" s="157"/>
      <c r="E165" s="122"/>
      <c r="F165" s="96">
        <f t="shared" si="15"/>
        <v>0</v>
      </c>
      <c r="G165" s="160"/>
      <c r="H165" s="141"/>
      <c r="I165" s="129" t="e">
        <f>VLOOKUP(H165,Presupuesto!$B$11:$C$565,2,0)</f>
        <v>#N/A</v>
      </c>
      <c r="J165" s="97" t="str">
        <f t="shared" si="18"/>
        <v>Investigación Científica</v>
      </c>
      <c r="K165" s="97" t="s">
        <v>412</v>
      </c>
      <c r="L165" s="140"/>
      <c r="M165" s="157"/>
      <c r="N165" s="122"/>
      <c r="O165" s="96">
        <f t="shared" si="16"/>
        <v>0</v>
      </c>
      <c r="P165" s="96">
        <f t="shared" si="17"/>
        <v>0</v>
      </c>
      <c r="Q165" s="96">
        <f t="shared" si="17"/>
        <v>0</v>
      </c>
    </row>
    <row r="166" spans="3:17">
      <c r="C166" s="140"/>
      <c r="D166" s="157"/>
      <c r="E166" s="122"/>
      <c r="F166" s="96">
        <f t="shared" si="15"/>
        <v>0</v>
      </c>
      <c r="G166" s="160"/>
      <c r="H166" s="141"/>
      <c r="I166" s="129" t="e">
        <f>VLOOKUP(H166,Presupuesto!$B$11:$C$565,2,0)</f>
        <v>#N/A</v>
      </c>
      <c r="J166" s="97" t="str">
        <f t="shared" si="18"/>
        <v>Investigación Científica</v>
      </c>
      <c r="K166" s="97" t="s">
        <v>412</v>
      </c>
      <c r="L166" s="140"/>
      <c r="M166" s="157"/>
      <c r="N166" s="122"/>
      <c r="O166" s="96">
        <f t="shared" si="16"/>
        <v>0</v>
      </c>
      <c r="P166" s="96">
        <f t="shared" ref="P166:Q179" si="19">$O166*P$16</f>
        <v>0</v>
      </c>
      <c r="Q166" s="96">
        <f t="shared" si="19"/>
        <v>0</v>
      </c>
    </row>
    <row r="167" spans="3:17">
      <c r="C167" s="142"/>
      <c r="D167" s="150"/>
      <c r="E167" s="117"/>
      <c r="F167" s="96">
        <f t="shared" si="15"/>
        <v>0</v>
      </c>
      <c r="G167" s="160"/>
      <c r="H167" s="143"/>
      <c r="I167" s="129" t="e">
        <f>VLOOKUP(H167,Presupuesto!$B$11:$C$565,2,0)</f>
        <v>#N/A</v>
      </c>
      <c r="J167" s="97" t="str">
        <f t="shared" si="18"/>
        <v>Investigación Científica</v>
      </c>
      <c r="K167" s="97" t="s">
        <v>412</v>
      </c>
      <c r="L167" s="142"/>
      <c r="M167" s="150"/>
      <c r="N167" s="117"/>
      <c r="O167" s="96">
        <f t="shared" si="16"/>
        <v>0</v>
      </c>
      <c r="P167" s="96">
        <f t="shared" si="19"/>
        <v>0</v>
      </c>
      <c r="Q167" s="96">
        <f t="shared" si="19"/>
        <v>0</v>
      </c>
    </row>
    <row r="168" spans="3:17">
      <c r="C168" s="142"/>
      <c r="D168" s="150"/>
      <c r="E168" s="117"/>
      <c r="F168" s="96">
        <f t="shared" si="15"/>
        <v>0</v>
      </c>
      <c r="G168" s="160"/>
      <c r="H168" s="143"/>
      <c r="I168" s="129" t="e">
        <f>VLOOKUP(H168,Presupuesto!$B$11:$C$565,2,0)</f>
        <v>#N/A</v>
      </c>
      <c r="J168" s="97" t="str">
        <f t="shared" si="18"/>
        <v>Investigación Científica</v>
      </c>
      <c r="K168" s="97" t="s">
        <v>412</v>
      </c>
      <c r="L168" s="142"/>
      <c r="M168" s="150"/>
      <c r="N168" s="117"/>
      <c r="O168" s="96">
        <f t="shared" si="16"/>
        <v>0</v>
      </c>
      <c r="P168" s="96">
        <f t="shared" si="19"/>
        <v>0</v>
      </c>
      <c r="Q168" s="96">
        <f t="shared" si="19"/>
        <v>0</v>
      </c>
    </row>
    <row r="169" spans="3:17">
      <c r="C169" s="142"/>
      <c r="D169" s="150"/>
      <c r="E169" s="117"/>
      <c r="F169" s="96">
        <f t="shared" si="15"/>
        <v>0</v>
      </c>
      <c r="G169" s="160"/>
      <c r="H169" s="143"/>
      <c r="I169" s="129" t="e">
        <f>VLOOKUP(H169,Presupuesto!$B$11:$C$565,2,0)</f>
        <v>#N/A</v>
      </c>
      <c r="J169" s="97" t="str">
        <f t="shared" si="18"/>
        <v>Investigación Científica</v>
      </c>
      <c r="K169" s="97" t="s">
        <v>412</v>
      </c>
      <c r="L169" s="142"/>
      <c r="M169" s="150"/>
      <c r="N169" s="117"/>
      <c r="O169" s="96">
        <f t="shared" si="16"/>
        <v>0</v>
      </c>
      <c r="P169" s="96">
        <f t="shared" si="19"/>
        <v>0</v>
      </c>
      <c r="Q169" s="96">
        <f t="shared" si="19"/>
        <v>0</v>
      </c>
    </row>
    <row r="170" spans="3:17">
      <c r="C170" s="142"/>
      <c r="D170" s="150"/>
      <c r="E170" s="117"/>
      <c r="F170" s="96">
        <f t="shared" si="15"/>
        <v>0</v>
      </c>
      <c r="G170" s="160"/>
      <c r="H170" s="143"/>
      <c r="I170" s="129" t="e">
        <f>VLOOKUP(H170,Presupuesto!$B$11:$C$565,2,0)</f>
        <v>#N/A</v>
      </c>
      <c r="J170" s="97" t="str">
        <f t="shared" si="18"/>
        <v>Investigación Científica</v>
      </c>
      <c r="K170" s="97" t="s">
        <v>412</v>
      </c>
      <c r="L170" s="142"/>
      <c r="M170" s="150"/>
      <c r="N170" s="117"/>
      <c r="O170" s="96">
        <f t="shared" si="16"/>
        <v>0</v>
      </c>
      <c r="P170" s="96">
        <f t="shared" si="19"/>
        <v>0</v>
      </c>
      <c r="Q170" s="96">
        <f t="shared" si="19"/>
        <v>0</v>
      </c>
    </row>
    <row r="171" spans="3:17">
      <c r="C171" s="142"/>
      <c r="D171" s="150"/>
      <c r="E171" s="117"/>
      <c r="F171" s="96">
        <f t="shared" si="15"/>
        <v>0</v>
      </c>
      <c r="G171" s="160"/>
      <c r="H171" s="143"/>
      <c r="I171" s="129" t="e">
        <f>VLOOKUP(H171,Presupuesto!$B$11:$C$565,2,0)</f>
        <v>#N/A</v>
      </c>
      <c r="J171" s="97" t="str">
        <f t="shared" si="18"/>
        <v>Investigación Científica</v>
      </c>
      <c r="K171" s="97" t="s">
        <v>412</v>
      </c>
      <c r="L171" s="142"/>
      <c r="M171" s="150"/>
      <c r="N171" s="117"/>
      <c r="O171" s="96">
        <f t="shared" si="16"/>
        <v>0</v>
      </c>
      <c r="P171" s="96">
        <f t="shared" si="19"/>
        <v>0</v>
      </c>
      <c r="Q171" s="96">
        <f t="shared" si="19"/>
        <v>0</v>
      </c>
    </row>
    <row r="172" spans="3:17">
      <c r="C172" s="142"/>
      <c r="D172" s="150"/>
      <c r="E172" s="117"/>
      <c r="F172" s="96">
        <f t="shared" si="15"/>
        <v>0</v>
      </c>
      <c r="G172" s="160"/>
      <c r="H172" s="143"/>
      <c r="I172" s="129" t="e">
        <f>VLOOKUP(H172,Presupuesto!$B$11:$C$565,2,0)</f>
        <v>#N/A</v>
      </c>
      <c r="J172" s="97" t="str">
        <f t="shared" si="18"/>
        <v>Investigación Científica</v>
      </c>
      <c r="K172" s="97" t="s">
        <v>412</v>
      </c>
      <c r="L172" s="142"/>
      <c r="M172" s="150"/>
      <c r="N172" s="117"/>
      <c r="O172" s="96">
        <f t="shared" si="16"/>
        <v>0</v>
      </c>
      <c r="P172" s="96">
        <f t="shared" si="19"/>
        <v>0</v>
      </c>
      <c r="Q172" s="96">
        <f t="shared" si="19"/>
        <v>0</v>
      </c>
    </row>
    <row r="173" spans="3:17">
      <c r="C173" s="142"/>
      <c r="D173" s="150"/>
      <c r="E173" s="117"/>
      <c r="F173" s="96">
        <f t="shared" si="15"/>
        <v>0</v>
      </c>
      <c r="G173" s="160"/>
      <c r="H173" s="143"/>
      <c r="I173" s="129" t="e">
        <f>VLOOKUP(H173,Presupuesto!$B$11:$C$565,2,0)</f>
        <v>#N/A</v>
      </c>
      <c r="J173" s="97" t="str">
        <f t="shared" si="18"/>
        <v>Investigación Científica</v>
      </c>
      <c r="K173" s="97" t="s">
        <v>412</v>
      </c>
      <c r="L173" s="142"/>
      <c r="M173" s="150"/>
      <c r="N173" s="117"/>
      <c r="O173" s="96">
        <f t="shared" si="16"/>
        <v>0</v>
      </c>
      <c r="P173" s="96">
        <f t="shared" si="19"/>
        <v>0</v>
      </c>
      <c r="Q173" s="96">
        <f t="shared" si="19"/>
        <v>0</v>
      </c>
    </row>
    <row r="174" spans="3:17">
      <c r="C174" s="142"/>
      <c r="D174" s="150"/>
      <c r="E174" s="117"/>
      <c r="F174" s="96">
        <f t="shared" si="15"/>
        <v>0</v>
      </c>
      <c r="G174" s="160"/>
      <c r="H174" s="143"/>
      <c r="I174" s="129" t="e">
        <f>VLOOKUP(H174,Presupuesto!$B$11:$C$565,2,0)</f>
        <v>#N/A</v>
      </c>
      <c r="J174" s="97" t="str">
        <f t="shared" si="18"/>
        <v>Investigación Científica</v>
      </c>
      <c r="K174" s="97" t="s">
        <v>412</v>
      </c>
      <c r="L174" s="142"/>
      <c r="M174" s="150"/>
      <c r="N174" s="117"/>
      <c r="O174" s="96">
        <f t="shared" si="16"/>
        <v>0</v>
      </c>
      <c r="P174" s="96">
        <f t="shared" si="19"/>
        <v>0</v>
      </c>
      <c r="Q174" s="96">
        <f t="shared" si="19"/>
        <v>0</v>
      </c>
    </row>
    <row r="175" spans="3:17">
      <c r="C175" s="144"/>
      <c r="D175" s="150"/>
      <c r="E175" s="117"/>
      <c r="F175" s="96">
        <f t="shared" si="15"/>
        <v>0</v>
      </c>
      <c r="G175" s="160"/>
      <c r="H175" s="145"/>
      <c r="I175" s="129" t="e">
        <f>VLOOKUP(H175,Presupuesto!$B$11:$C$565,2,0)</f>
        <v>#N/A</v>
      </c>
      <c r="J175" s="97" t="str">
        <f t="shared" si="18"/>
        <v>Investigación Científica</v>
      </c>
      <c r="K175" s="97" t="s">
        <v>403</v>
      </c>
      <c r="L175" s="144"/>
      <c r="M175" s="150"/>
      <c r="N175" s="117"/>
      <c r="O175" s="96">
        <f t="shared" si="16"/>
        <v>0</v>
      </c>
      <c r="P175" s="96">
        <f t="shared" si="19"/>
        <v>0</v>
      </c>
      <c r="Q175" s="96">
        <f t="shared" si="19"/>
        <v>0</v>
      </c>
    </row>
    <row r="176" spans="3:17">
      <c r="C176" s="144"/>
      <c r="D176" s="150"/>
      <c r="E176" s="117"/>
      <c r="F176" s="96">
        <f t="shared" si="15"/>
        <v>0</v>
      </c>
      <c r="G176" s="160"/>
      <c r="H176" s="145"/>
      <c r="I176" s="129" t="e">
        <f>VLOOKUP(H176,Presupuesto!$B$11:$C$565,2,0)</f>
        <v>#N/A</v>
      </c>
      <c r="J176" s="97" t="str">
        <f t="shared" si="18"/>
        <v>Investigación Científica</v>
      </c>
      <c r="K176" s="97" t="s">
        <v>412</v>
      </c>
      <c r="L176" s="144"/>
      <c r="M176" s="150"/>
      <c r="N176" s="117"/>
      <c r="O176" s="96">
        <f t="shared" si="16"/>
        <v>0</v>
      </c>
      <c r="P176" s="96">
        <f t="shared" si="19"/>
        <v>0</v>
      </c>
      <c r="Q176" s="96">
        <f t="shared" si="19"/>
        <v>0</v>
      </c>
    </row>
    <row r="177" spans="3:17">
      <c r="C177" s="144"/>
      <c r="D177" s="150"/>
      <c r="E177" s="117"/>
      <c r="F177" s="96">
        <f t="shared" si="15"/>
        <v>0</v>
      </c>
      <c r="G177" s="160"/>
      <c r="H177" s="145"/>
      <c r="I177" s="129" t="e">
        <f>VLOOKUP(H177,Presupuesto!$B$11:$C$565,2,0)</f>
        <v>#N/A</v>
      </c>
      <c r="J177" s="97" t="str">
        <f t="shared" si="18"/>
        <v>Investigación Científica</v>
      </c>
      <c r="K177" s="97" t="s">
        <v>412</v>
      </c>
      <c r="L177" s="144"/>
      <c r="M177" s="150"/>
      <c r="N177" s="117"/>
      <c r="O177" s="96">
        <f t="shared" si="16"/>
        <v>0</v>
      </c>
      <c r="P177" s="96">
        <f t="shared" si="19"/>
        <v>0</v>
      </c>
      <c r="Q177" s="96">
        <f t="shared" si="19"/>
        <v>0</v>
      </c>
    </row>
    <row r="178" spans="3:17">
      <c r="C178" s="144"/>
      <c r="D178" s="150"/>
      <c r="E178" s="117"/>
      <c r="F178" s="96">
        <f t="shared" si="15"/>
        <v>0</v>
      </c>
      <c r="G178" s="160"/>
      <c r="H178" s="145"/>
      <c r="I178" s="129" t="e">
        <f>VLOOKUP(H178,Presupuesto!$B$11:$C$565,2,0)</f>
        <v>#N/A</v>
      </c>
      <c r="J178" s="97" t="str">
        <f t="shared" si="18"/>
        <v>Investigación Científica</v>
      </c>
      <c r="K178" s="97" t="s">
        <v>412</v>
      </c>
      <c r="L178" s="144"/>
      <c r="M178" s="150"/>
      <c r="N178" s="117"/>
      <c r="O178" s="96">
        <f t="shared" si="16"/>
        <v>0</v>
      </c>
      <c r="P178" s="96">
        <f t="shared" si="19"/>
        <v>0</v>
      </c>
      <c r="Q178" s="96">
        <f t="shared" si="19"/>
        <v>0</v>
      </c>
    </row>
    <row r="179" spans="3:17" ht="15.75" thickBot="1">
      <c r="C179" s="146"/>
      <c r="D179" s="158"/>
      <c r="E179" s="102"/>
      <c r="F179" s="104">
        <f t="shared" si="15"/>
        <v>0</v>
      </c>
      <c r="G179" s="161"/>
      <c r="H179" s="147"/>
      <c r="I179" s="131" t="e">
        <f>VLOOKUP(H179,Presupuesto!$B$11:$C$565,2,0)</f>
        <v>#N/A</v>
      </c>
      <c r="J179" s="105" t="str">
        <f t="shared" si="18"/>
        <v>Investigación Científica</v>
      </c>
      <c r="K179" s="123" t="s">
        <v>394</v>
      </c>
      <c r="L179" s="146"/>
      <c r="M179" s="158"/>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C000"/>
  </sheetPr>
  <dimension ref="A1:U78"/>
  <sheetViews>
    <sheetView zoomScale="90" zoomScaleNormal="90" workbookViewId="0">
      <pane ySplit="7" topLeftCell="A11" activePane="bottomLeft" state="frozen"/>
      <selection activeCell="M8" sqref="M8"/>
      <selection pane="bottomLeft" activeCell="F12" sqref="F12"/>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c r="B1" s="204"/>
      <c r="C1" s="204"/>
      <c r="D1" s="204"/>
      <c r="E1" s="237"/>
      <c r="G1" s="205" t="s">
        <v>1343</v>
      </c>
      <c r="H1" s="204"/>
      <c r="I1" s="204"/>
      <c r="J1" s="204"/>
      <c r="K1" s="204"/>
      <c r="L1" s="204"/>
      <c r="M1" s="204"/>
      <c r="N1" s="204"/>
      <c r="O1" s="204"/>
      <c r="P1" s="204"/>
      <c r="Q1" s="204"/>
      <c r="R1" s="204"/>
      <c r="S1" s="204"/>
      <c r="T1" s="204"/>
      <c r="U1" s="204"/>
    </row>
    <row r="2" spans="1:21" ht="18" customHeight="1">
      <c r="A2" s="303" t="s">
        <v>1342</v>
      </c>
      <c r="B2" s="204"/>
      <c r="C2" s="204"/>
      <c r="D2" s="204"/>
      <c r="E2" s="237"/>
      <c r="G2" s="205"/>
      <c r="H2" s="204"/>
      <c r="I2" s="204"/>
      <c r="J2" s="204"/>
      <c r="K2" s="204"/>
      <c r="L2" s="204"/>
      <c r="M2" s="204"/>
      <c r="N2" s="204"/>
      <c r="O2" s="204"/>
      <c r="P2" s="204"/>
      <c r="Q2" s="204"/>
      <c r="R2" s="204"/>
      <c r="S2" s="204"/>
      <c r="T2" s="204"/>
      <c r="U2" s="204"/>
    </row>
    <row r="3" spans="1:21" ht="18" customHeight="1">
      <c r="A3" s="303" t="s">
        <v>1344</v>
      </c>
      <c r="B3" s="204"/>
      <c r="C3" s="204"/>
      <c r="D3" s="204"/>
      <c r="E3" s="237"/>
      <c r="G3" s="205"/>
      <c r="H3" s="204"/>
      <c r="I3" s="204"/>
      <c r="J3" s="204"/>
      <c r="K3" s="204"/>
      <c r="L3" s="204"/>
      <c r="M3" s="204"/>
      <c r="N3" s="204"/>
      <c r="O3" s="204"/>
      <c r="P3" s="204"/>
      <c r="Q3" s="204"/>
      <c r="R3" s="204"/>
      <c r="S3" s="204"/>
      <c r="T3" s="204"/>
      <c r="U3" s="204"/>
    </row>
    <row r="4" spans="1:21" ht="18" customHeight="1">
      <c r="A4" s="303" t="s">
        <v>1373</v>
      </c>
      <c r="B4" s="204"/>
      <c r="C4" s="204"/>
      <c r="D4" s="204"/>
      <c r="E4" s="237"/>
      <c r="G4" s="205"/>
      <c r="H4" s="204"/>
      <c r="I4" s="204"/>
      <c r="J4" s="204"/>
      <c r="K4" s="204"/>
      <c r="L4" s="204"/>
      <c r="M4" s="204"/>
      <c r="N4" s="204"/>
      <c r="O4" s="204"/>
      <c r="P4" s="204"/>
      <c r="Q4" s="204"/>
      <c r="R4" s="204"/>
      <c r="S4" s="204"/>
      <c r="T4" s="204"/>
      <c r="U4" s="204"/>
    </row>
    <row r="5" spans="1:21" ht="14.45" customHeight="1">
      <c r="A5" s="689" t="s">
        <v>97</v>
      </c>
      <c r="B5" s="691" t="s">
        <v>111</v>
      </c>
      <c r="C5" s="686" t="s">
        <v>86</v>
      </c>
      <c r="D5" s="686" t="s">
        <v>87</v>
      </c>
      <c r="E5" s="686" t="s">
        <v>392</v>
      </c>
      <c r="F5" s="686" t="s">
        <v>88</v>
      </c>
      <c r="G5" s="698" t="s">
        <v>100</v>
      </c>
      <c r="H5" s="704"/>
      <c r="I5" s="704"/>
      <c r="J5" s="704"/>
      <c r="K5" s="704"/>
      <c r="L5" s="704"/>
      <c r="M5" s="704"/>
      <c r="N5" s="699"/>
      <c r="O5" s="700" t="s">
        <v>101</v>
      </c>
      <c r="P5" s="701"/>
      <c r="Q5" s="691" t="s">
        <v>102</v>
      </c>
      <c r="R5" s="691" t="s">
        <v>103</v>
      </c>
      <c r="S5" s="691" t="s">
        <v>110</v>
      </c>
      <c r="T5" s="691" t="s">
        <v>109</v>
      </c>
      <c r="U5" s="695" t="s">
        <v>89</v>
      </c>
    </row>
    <row r="6" spans="1:21" ht="14.45" customHeight="1">
      <c r="A6" s="689"/>
      <c r="B6" s="689"/>
      <c r="C6" s="687"/>
      <c r="D6" s="687"/>
      <c r="E6" s="687"/>
      <c r="F6" s="687"/>
      <c r="G6" s="698" t="s">
        <v>104</v>
      </c>
      <c r="H6" s="699"/>
      <c r="I6" s="698" t="s">
        <v>105</v>
      </c>
      <c r="J6" s="699"/>
      <c r="K6" s="698" t="s">
        <v>106</v>
      </c>
      <c r="L6" s="699"/>
      <c r="M6" s="698" t="s">
        <v>107</v>
      </c>
      <c r="N6" s="699"/>
      <c r="O6" s="702"/>
      <c r="P6" s="703"/>
      <c r="Q6" s="689"/>
      <c r="R6" s="689"/>
      <c r="S6" s="689"/>
      <c r="T6" s="689"/>
      <c r="U6" s="696"/>
    </row>
    <row r="7" spans="1:21" ht="25.5">
      <c r="A7" s="690"/>
      <c r="B7" s="690"/>
      <c r="C7" s="688"/>
      <c r="D7" s="688"/>
      <c r="E7" s="688"/>
      <c r="F7" s="688"/>
      <c r="G7" s="421" t="s">
        <v>108</v>
      </c>
      <c r="H7" s="421" t="s">
        <v>12</v>
      </c>
      <c r="I7" s="421" t="s">
        <v>108</v>
      </c>
      <c r="J7" s="421" t="s">
        <v>12</v>
      </c>
      <c r="K7" s="421" t="s">
        <v>108</v>
      </c>
      <c r="L7" s="421" t="s">
        <v>12</v>
      </c>
      <c r="M7" s="421" t="s">
        <v>108</v>
      </c>
      <c r="N7" s="421" t="s">
        <v>12</v>
      </c>
      <c r="O7" s="421" t="s">
        <v>108</v>
      </c>
      <c r="P7" s="421" t="s">
        <v>12</v>
      </c>
      <c r="Q7" s="690"/>
      <c r="R7" s="690"/>
      <c r="S7" s="690"/>
      <c r="T7" s="690"/>
      <c r="U7" s="697"/>
    </row>
    <row r="8" spans="1:21" ht="15.75">
      <c r="A8" s="422"/>
      <c r="B8" s="423"/>
      <c r="C8" s="424"/>
      <c r="D8" s="424"/>
      <c r="E8" s="425"/>
      <c r="F8" s="424"/>
      <c r="G8" s="426"/>
      <c r="H8" s="426"/>
      <c r="I8" s="426"/>
      <c r="J8" s="426"/>
      <c r="K8" s="426"/>
      <c r="L8" s="426"/>
      <c r="M8" s="426"/>
      <c r="N8" s="426"/>
      <c r="O8" s="426"/>
      <c r="P8" s="426"/>
      <c r="Q8" s="427"/>
      <c r="R8" s="427"/>
      <c r="S8" s="427"/>
      <c r="T8" s="427"/>
      <c r="U8" s="428"/>
    </row>
    <row r="9" spans="1:21" ht="75" customHeight="1">
      <c r="A9" s="683" t="s">
        <v>1374</v>
      </c>
      <c r="B9" s="680" t="s">
        <v>1375</v>
      </c>
      <c r="C9" s="692" t="s">
        <v>1689</v>
      </c>
      <c r="D9" s="692" t="s">
        <v>1691</v>
      </c>
      <c r="E9" s="245" t="s">
        <v>1862</v>
      </c>
      <c r="F9" s="563" t="s">
        <v>1694</v>
      </c>
      <c r="G9" s="246">
        <v>0.05</v>
      </c>
      <c r="H9" s="247">
        <v>2850</v>
      </c>
      <c r="I9" s="246">
        <v>0.4</v>
      </c>
      <c r="J9" s="247">
        <v>22800</v>
      </c>
      <c r="K9" s="246">
        <v>0.4</v>
      </c>
      <c r="L9" s="247">
        <v>22800</v>
      </c>
      <c r="M9" s="246">
        <v>0.15</v>
      </c>
      <c r="N9" s="247">
        <v>8550</v>
      </c>
      <c r="O9" s="363">
        <f>G9+I9+K9+M9</f>
        <v>1</v>
      </c>
      <c r="P9" s="363">
        <f>H9+J9+L9+N9</f>
        <v>57000</v>
      </c>
      <c r="Q9" s="71"/>
      <c r="R9" s="484" t="s">
        <v>1700</v>
      </c>
      <c r="S9" s="485" t="s">
        <v>1701</v>
      </c>
      <c r="T9" s="486" t="s">
        <v>1702</v>
      </c>
      <c r="U9" s="487" t="s">
        <v>1703</v>
      </c>
    </row>
    <row r="10" spans="1:21" ht="78.75">
      <c r="A10" s="684"/>
      <c r="B10" s="681"/>
      <c r="C10" s="693"/>
      <c r="D10" s="693"/>
      <c r="E10" s="245" t="s">
        <v>1863</v>
      </c>
      <c r="F10" s="564" t="s">
        <v>1695</v>
      </c>
      <c r="G10" s="246">
        <v>0.1</v>
      </c>
      <c r="H10" s="247">
        <v>2856</v>
      </c>
      <c r="I10" s="246">
        <v>0.25</v>
      </c>
      <c r="J10" s="247">
        <v>7162.5</v>
      </c>
      <c r="K10" s="246">
        <v>0.35</v>
      </c>
      <c r="L10" s="247">
        <v>9996</v>
      </c>
      <c r="M10" s="246">
        <v>0.4</v>
      </c>
      <c r="N10" s="247">
        <v>11460</v>
      </c>
      <c r="O10" s="363">
        <f t="shared" ref="O10:O14" si="0">G10+I10+K10+M10</f>
        <v>1.1000000000000001</v>
      </c>
      <c r="P10" s="363">
        <f t="shared" ref="P10:P14" si="1">H10+J10+L10+N10</f>
        <v>31474.5</v>
      </c>
      <c r="Q10" s="71"/>
      <c r="R10" s="488" t="s">
        <v>1704</v>
      </c>
      <c r="S10" s="489" t="s">
        <v>1614</v>
      </c>
      <c r="T10" s="486" t="s">
        <v>1702</v>
      </c>
      <c r="U10" s="487" t="s">
        <v>1703</v>
      </c>
    </row>
    <row r="11" spans="1:21" ht="75">
      <c r="A11" s="684"/>
      <c r="B11" s="681"/>
      <c r="C11" s="693"/>
      <c r="D11" s="693"/>
      <c r="E11" s="245" t="s">
        <v>1970</v>
      </c>
      <c r="F11" s="566" t="s">
        <v>1696</v>
      </c>
      <c r="G11" s="246"/>
      <c r="H11" s="247"/>
      <c r="I11" s="246"/>
      <c r="J11" s="247"/>
      <c r="K11" s="246">
        <v>0.5</v>
      </c>
      <c r="L11" s="247">
        <v>2000</v>
      </c>
      <c r="M11" s="246">
        <v>0.5</v>
      </c>
      <c r="N11" s="247">
        <v>2000</v>
      </c>
      <c r="O11" s="363">
        <f t="shared" si="0"/>
        <v>1</v>
      </c>
      <c r="P11" s="363">
        <f t="shared" si="1"/>
        <v>4000</v>
      </c>
      <c r="Q11" s="71"/>
      <c r="R11" s="484" t="s">
        <v>1700</v>
      </c>
      <c r="S11" s="489" t="s">
        <v>1614</v>
      </c>
      <c r="T11" s="486" t="s">
        <v>1702</v>
      </c>
      <c r="U11" s="487" t="s">
        <v>1703</v>
      </c>
    </row>
    <row r="12" spans="1:21" ht="141.75">
      <c r="A12" s="684"/>
      <c r="B12" s="681"/>
      <c r="C12" s="694"/>
      <c r="D12" s="694"/>
      <c r="E12" s="245" t="s">
        <v>1864</v>
      </c>
      <c r="F12" s="567" t="s">
        <v>1697</v>
      </c>
      <c r="G12" s="246">
        <v>0.05</v>
      </c>
      <c r="H12" s="247">
        <v>2500</v>
      </c>
      <c r="I12" s="246">
        <v>0.25</v>
      </c>
      <c r="J12" s="247">
        <v>12500</v>
      </c>
      <c r="K12" s="246">
        <v>0.35</v>
      </c>
      <c r="L12" s="247">
        <v>17500</v>
      </c>
      <c r="M12" s="246">
        <v>0.35</v>
      </c>
      <c r="N12" s="247">
        <v>17500</v>
      </c>
      <c r="O12" s="363">
        <f t="shared" si="0"/>
        <v>0.99999999999999989</v>
      </c>
      <c r="P12" s="363">
        <f t="shared" si="1"/>
        <v>50000</v>
      </c>
      <c r="Q12" s="71"/>
      <c r="R12" s="488" t="s">
        <v>1705</v>
      </c>
      <c r="S12" s="489" t="s">
        <v>1706</v>
      </c>
      <c r="T12" s="490" t="s">
        <v>1707</v>
      </c>
      <c r="U12" s="490" t="s">
        <v>1708</v>
      </c>
    </row>
    <row r="13" spans="1:21" ht="99">
      <c r="A13" s="685"/>
      <c r="B13" s="682"/>
      <c r="C13" s="477" t="s">
        <v>1690</v>
      </c>
      <c r="D13" s="478" t="s">
        <v>1692</v>
      </c>
      <c r="E13" s="480" t="s">
        <v>1865</v>
      </c>
      <c r="F13" s="565" t="s">
        <v>1698</v>
      </c>
      <c r="G13" s="246">
        <v>1</v>
      </c>
      <c r="H13" s="335">
        <v>300</v>
      </c>
      <c r="I13" s="246"/>
      <c r="J13" s="245"/>
      <c r="K13" s="246"/>
      <c r="L13" s="335"/>
      <c r="M13" s="246"/>
      <c r="N13" s="245"/>
      <c r="O13" s="363">
        <f t="shared" si="0"/>
        <v>1</v>
      </c>
      <c r="P13" s="363">
        <f t="shared" si="1"/>
        <v>300</v>
      </c>
      <c r="Q13" s="202"/>
      <c r="R13" s="479" t="s">
        <v>1709</v>
      </c>
      <c r="S13" s="491" t="s">
        <v>1710</v>
      </c>
      <c r="T13" s="479" t="s">
        <v>1711</v>
      </c>
      <c r="U13" s="245"/>
    </row>
    <row r="14" spans="1:21" ht="94.5">
      <c r="A14" s="580" t="s">
        <v>1376</v>
      </c>
      <c r="B14" s="580" t="s">
        <v>1375</v>
      </c>
      <c r="C14" s="583" t="s">
        <v>1690</v>
      </c>
      <c r="D14" s="583" t="s">
        <v>1693</v>
      </c>
      <c r="E14" s="481" t="s">
        <v>1866</v>
      </c>
      <c r="F14" s="482" t="s">
        <v>1699</v>
      </c>
      <c r="G14" s="246"/>
      <c r="H14" s="335"/>
      <c r="I14" s="246">
        <v>0.5</v>
      </c>
      <c r="J14" s="227">
        <v>33371</v>
      </c>
      <c r="K14" s="246">
        <v>0.5</v>
      </c>
      <c r="L14" s="227">
        <v>33371</v>
      </c>
      <c r="M14" s="483"/>
      <c r="N14" s="245"/>
      <c r="O14" s="363">
        <f t="shared" si="0"/>
        <v>1</v>
      </c>
      <c r="P14" s="363">
        <f t="shared" si="1"/>
        <v>66742</v>
      </c>
      <c r="Q14" s="71"/>
      <c r="R14" s="245" t="s">
        <v>1712</v>
      </c>
      <c r="S14" s="492" t="s">
        <v>1710</v>
      </c>
      <c r="T14" s="245" t="s">
        <v>1713</v>
      </c>
      <c r="U14" s="245" t="s">
        <v>1714</v>
      </c>
    </row>
    <row r="15" spans="1:21" ht="15.6" customHeight="1">
      <c r="A15" s="289"/>
      <c r="B15" s="290"/>
      <c r="C15" s="289" t="s">
        <v>1351</v>
      </c>
      <c r="D15" s="290"/>
      <c r="E15" s="290"/>
      <c r="F15" s="291"/>
      <c r="G15" s="228">
        <f t="shared" ref="G15:P15" si="2">SUM(G9:G14)</f>
        <v>1.2</v>
      </c>
      <c r="H15" s="228">
        <f t="shared" si="2"/>
        <v>8506</v>
      </c>
      <c r="I15" s="228">
        <f t="shared" si="2"/>
        <v>1.4</v>
      </c>
      <c r="J15" s="228">
        <f t="shared" si="2"/>
        <v>75833.5</v>
      </c>
      <c r="K15" s="228">
        <f t="shared" si="2"/>
        <v>2.1</v>
      </c>
      <c r="L15" s="228">
        <f t="shared" si="2"/>
        <v>85667</v>
      </c>
      <c r="M15" s="228">
        <f t="shared" si="2"/>
        <v>1.4</v>
      </c>
      <c r="N15" s="228">
        <f t="shared" si="2"/>
        <v>39510</v>
      </c>
      <c r="O15" s="228">
        <f t="shared" si="2"/>
        <v>6.1</v>
      </c>
      <c r="P15" s="228">
        <f t="shared" si="2"/>
        <v>209516.5</v>
      </c>
      <c r="Q15" s="203"/>
      <c r="R15" s="203"/>
      <c r="S15" s="203"/>
      <c r="T15" s="203"/>
      <c r="U15" s="206"/>
    </row>
    <row r="16" spans="1:21">
      <c r="E16" s="85"/>
    </row>
    <row r="17" spans="5:5">
      <c r="E17" s="85"/>
    </row>
    <row r="18" spans="5:5">
      <c r="E18" s="85"/>
    </row>
    <row r="19" spans="5:5">
      <c r="E19" s="85"/>
    </row>
    <row r="20" spans="5:5">
      <c r="E20" s="85"/>
    </row>
    <row r="21" spans="5:5">
      <c r="E21" s="85"/>
    </row>
    <row r="22" spans="5:5">
      <c r="E22" s="85"/>
    </row>
    <row r="23" spans="5:5">
      <c r="E23" s="85"/>
    </row>
    <row r="24" spans="5:5">
      <c r="E24" s="85"/>
    </row>
    <row r="25" spans="5:5">
      <c r="E25" s="85"/>
    </row>
    <row r="26" spans="5:5">
      <c r="E26" s="85"/>
    </row>
    <row r="27" spans="5:5">
      <c r="E27" s="85"/>
    </row>
    <row r="28" spans="5:5">
      <c r="E28" s="85"/>
    </row>
    <row r="29" spans="5:5">
      <c r="E29" s="85"/>
    </row>
    <row r="30" spans="5:5">
      <c r="E30" s="85"/>
    </row>
    <row r="31" spans="5:5">
      <c r="E31" s="85"/>
    </row>
    <row r="32" spans="5:5">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sheetData>
  <mergeCells count="21">
    <mergeCell ref="U5:U7"/>
    <mergeCell ref="Q5:Q7"/>
    <mergeCell ref="R5:R7"/>
    <mergeCell ref="E5:E7"/>
    <mergeCell ref="T5:T7"/>
    <mergeCell ref="S5:S7"/>
    <mergeCell ref="G6:H6"/>
    <mergeCell ref="K6:L6"/>
    <mergeCell ref="M6:N6"/>
    <mergeCell ref="O5:P6"/>
    <mergeCell ref="I6:J6"/>
    <mergeCell ref="F5:F7"/>
    <mergeCell ref="G5:N5"/>
    <mergeCell ref="B9:B13"/>
    <mergeCell ref="A9:A13"/>
    <mergeCell ref="C5:C7"/>
    <mergeCell ref="D5:D7"/>
    <mergeCell ref="A5:A7"/>
    <mergeCell ref="B5:B7"/>
    <mergeCell ref="D9:D12"/>
    <mergeCell ref="C9:C12"/>
  </mergeCells>
  <conditionalFormatting sqref="E9:E14">
    <cfRule type="duplicateValues" dxfId="0" priority="18"/>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sheetPr>
    <tabColor rgb="FFFFC000"/>
  </sheetPr>
  <dimension ref="A1:U136"/>
  <sheetViews>
    <sheetView showGridLines="0" zoomScale="60" zoomScaleNormal="60" workbookViewId="0">
      <pane ySplit="6" topLeftCell="A7" activePane="bottomLeft" state="frozen"/>
      <selection sqref="A1:V1"/>
      <selection pane="bottomLeft" activeCell="G16" sqref="G16"/>
    </sheetView>
  </sheetViews>
  <sheetFormatPr baseColWidth="10" defaultColWidth="12.5703125" defaultRowHeight="12"/>
  <cols>
    <col min="1" max="1" width="35.140625" style="255" customWidth="1"/>
    <col min="2" max="2" width="48.140625" style="248" customWidth="1"/>
    <col min="3" max="3" width="32.42578125" style="248" customWidth="1"/>
    <col min="4" max="4" width="32.7109375" style="248" customWidth="1"/>
    <col min="5" max="5" width="27.42578125" style="256" customWidth="1"/>
    <col min="6" max="6" width="36.42578125" style="248" customWidth="1"/>
    <col min="7" max="7" width="15.28515625" style="248" customWidth="1"/>
    <col min="8" max="8" width="15.85546875" style="248" customWidth="1"/>
    <col min="9" max="9" width="15.28515625" style="248" customWidth="1"/>
    <col min="10" max="10" width="15.42578125" style="248" customWidth="1"/>
    <col min="11" max="11" width="15.28515625" style="248" customWidth="1"/>
    <col min="12" max="12" width="14.85546875" style="248" customWidth="1"/>
    <col min="13" max="13" width="15.28515625" style="248" customWidth="1"/>
    <col min="14" max="14" width="17.5703125" style="248" customWidth="1"/>
    <col min="15" max="15" width="15.28515625" style="370" customWidth="1"/>
    <col min="16" max="16" width="16.28515625" style="370" bestFit="1" customWidth="1"/>
    <col min="17" max="17" width="14.28515625" style="248" hidden="1" customWidth="1"/>
    <col min="18" max="20" width="14.28515625" style="248" customWidth="1"/>
    <col min="21" max="21" width="15.7109375" style="248" customWidth="1"/>
    <col min="22" max="16384" width="12.5703125" style="248"/>
  </cols>
  <sheetData>
    <row r="1" spans="1:21" s="241" customFormat="1" ht="18.75">
      <c r="B1" s="283"/>
      <c r="C1" s="283"/>
      <c r="D1" s="283"/>
      <c r="E1" s="283"/>
      <c r="F1" s="283"/>
      <c r="G1" s="283" t="s">
        <v>1380</v>
      </c>
      <c r="H1" s="283"/>
      <c r="I1" s="283"/>
      <c r="J1" s="283"/>
      <c r="K1" s="283"/>
      <c r="L1" s="283"/>
      <c r="M1" s="283"/>
      <c r="N1" s="283"/>
      <c r="O1" s="364"/>
      <c r="P1" s="364"/>
      <c r="Q1" s="283"/>
      <c r="R1" s="283"/>
      <c r="S1" s="283"/>
      <c r="T1" s="283"/>
      <c r="U1" s="283"/>
    </row>
    <row r="2" spans="1:21" s="241" customFormat="1" ht="18.75">
      <c r="A2" s="304" t="s">
        <v>1342</v>
      </c>
      <c r="B2" s="283"/>
      <c r="C2" s="283"/>
      <c r="D2" s="283"/>
      <c r="E2" s="283"/>
      <c r="F2" s="283"/>
      <c r="G2" s="283"/>
      <c r="H2" s="283"/>
      <c r="I2" s="283"/>
      <c r="J2" s="283"/>
      <c r="K2" s="283"/>
      <c r="L2" s="283"/>
      <c r="M2" s="283"/>
      <c r="N2" s="283"/>
      <c r="O2" s="364"/>
      <c r="P2" s="364"/>
      <c r="Q2" s="283"/>
      <c r="R2" s="283"/>
      <c r="S2" s="283"/>
      <c r="T2" s="283"/>
      <c r="U2" s="283"/>
    </row>
    <row r="3" spans="1:21" s="241" customFormat="1" ht="21" customHeight="1">
      <c r="A3" s="242" t="s">
        <v>1377</v>
      </c>
      <c r="B3" s="243"/>
      <c r="C3" s="243"/>
      <c r="D3" s="243"/>
      <c r="E3" s="244"/>
      <c r="F3" s="243"/>
      <c r="G3" s="243"/>
      <c r="H3" s="243"/>
      <c r="I3" s="243"/>
      <c r="J3" s="243"/>
      <c r="K3" s="243"/>
      <c r="L3" s="243"/>
      <c r="M3" s="243"/>
      <c r="N3" s="243"/>
      <c r="O3" s="365"/>
      <c r="P3" s="365"/>
      <c r="Q3" s="243"/>
      <c r="R3" s="243"/>
      <c r="S3" s="243"/>
      <c r="T3" s="243"/>
      <c r="U3" s="243"/>
    </row>
    <row r="4" spans="1:21" s="67" customFormat="1" ht="23.25" customHeight="1">
      <c r="A4" s="689" t="s">
        <v>97</v>
      </c>
      <c r="B4" s="691" t="s">
        <v>111</v>
      </c>
      <c r="C4" s="686" t="s">
        <v>86</v>
      </c>
      <c r="D4" s="686" t="s">
        <v>87</v>
      </c>
      <c r="E4" s="686" t="s">
        <v>392</v>
      </c>
      <c r="F4" s="686" t="s">
        <v>88</v>
      </c>
      <c r="G4" s="698" t="s">
        <v>100</v>
      </c>
      <c r="H4" s="704"/>
      <c r="I4" s="704"/>
      <c r="J4" s="704"/>
      <c r="K4" s="704"/>
      <c r="L4" s="704"/>
      <c r="M4" s="704"/>
      <c r="N4" s="699"/>
      <c r="O4" s="700" t="s">
        <v>101</v>
      </c>
      <c r="P4" s="701"/>
      <c r="Q4" s="691" t="s">
        <v>102</v>
      </c>
      <c r="R4" s="691" t="s">
        <v>103</v>
      </c>
      <c r="S4" s="691" t="s">
        <v>110</v>
      </c>
      <c r="T4" s="691" t="s">
        <v>109</v>
      </c>
      <c r="U4" s="695" t="s">
        <v>89</v>
      </c>
    </row>
    <row r="5" spans="1:21" s="67" customFormat="1" ht="15" customHeight="1">
      <c r="A5" s="689"/>
      <c r="B5" s="689"/>
      <c r="C5" s="687"/>
      <c r="D5" s="687"/>
      <c r="E5" s="687"/>
      <c r="F5" s="687"/>
      <c r="G5" s="698" t="s">
        <v>104</v>
      </c>
      <c r="H5" s="699"/>
      <c r="I5" s="698" t="s">
        <v>105</v>
      </c>
      <c r="J5" s="699"/>
      <c r="K5" s="698" t="s">
        <v>106</v>
      </c>
      <c r="L5" s="699"/>
      <c r="M5" s="698" t="s">
        <v>107</v>
      </c>
      <c r="N5" s="699"/>
      <c r="O5" s="702"/>
      <c r="P5" s="703"/>
      <c r="Q5" s="689"/>
      <c r="R5" s="689"/>
      <c r="S5" s="689"/>
      <c r="T5" s="689"/>
      <c r="U5" s="696"/>
    </row>
    <row r="6" spans="1:21" s="67" customFormat="1" ht="24" customHeight="1">
      <c r="A6" s="690"/>
      <c r="B6" s="690"/>
      <c r="C6" s="688"/>
      <c r="D6" s="688"/>
      <c r="E6" s="688"/>
      <c r="F6" s="688"/>
      <c r="G6" s="421" t="s">
        <v>108</v>
      </c>
      <c r="H6" s="421" t="s">
        <v>12</v>
      </c>
      <c r="I6" s="421" t="s">
        <v>108</v>
      </c>
      <c r="J6" s="421" t="s">
        <v>12</v>
      </c>
      <c r="K6" s="421" t="s">
        <v>108</v>
      </c>
      <c r="L6" s="421" t="s">
        <v>12</v>
      </c>
      <c r="M6" s="421" t="s">
        <v>108</v>
      </c>
      <c r="N6" s="421" t="s">
        <v>12</v>
      </c>
      <c r="O6" s="421" t="s">
        <v>108</v>
      </c>
      <c r="P6" s="421" t="s">
        <v>12</v>
      </c>
      <c r="Q6" s="690"/>
      <c r="R6" s="690"/>
      <c r="S6" s="690"/>
      <c r="T6" s="690"/>
      <c r="U6" s="697"/>
    </row>
    <row r="7" spans="1:21" s="67" customFormat="1" ht="15.75">
      <c r="A7" s="422"/>
      <c r="B7" s="423"/>
      <c r="C7" s="424"/>
      <c r="D7" s="424"/>
      <c r="E7" s="425"/>
      <c r="F7" s="424"/>
      <c r="G7" s="426"/>
      <c r="H7" s="426"/>
      <c r="I7" s="426"/>
      <c r="J7" s="426"/>
      <c r="K7" s="426"/>
      <c r="L7" s="426"/>
      <c r="M7" s="426"/>
      <c r="N7" s="426"/>
      <c r="O7" s="426"/>
      <c r="P7" s="426"/>
      <c r="Q7" s="427"/>
      <c r="R7" s="427"/>
      <c r="S7" s="427"/>
      <c r="T7" s="427"/>
      <c r="U7" s="428"/>
    </row>
    <row r="8" spans="1:21" ht="89.25" customHeight="1">
      <c r="A8" s="705" t="s">
        <v>1378</v>
      </c>
      <c r="B8" s="705"/>
      <c r="C8" s="575"/>
      <c r="D8" s="575"/>
      <c r="E8" s="301" t="s">
        <v>1871</v>
      </c>
      <c r="F8" s="301" t="s">
        <v>1715</v>
      </c>
      <c r="G8" s="245"/>
      <c r="H8" s="245"/>
      <c r="I8" s="483">
        <v>2</v>
      </c>
      <c r="J8" s="247">
        <v>20000</v>
      </c>
      <c r="K8" s="245"/>
      <c r="L8" s="227"/>
      <c r="M8" s="246"/>
      <c r="N8" s="227"/>
      <c r="O8" s="366">
        <f t="shared" ref="O8:O19" si="0">G8+I8+K8+M8</f>
        <v>2</v>
      </c>
      <c r="P8" s="367">
        <f t="shared" ref="P8:P19" si="1">H8+J8+L8+N8</f>
        <v>20000</v>
      </c>
      <c r="Q8" s="245"/>
      <c r="R8" s="494" t="s">
        <v>1718</v>
      </c>
      <c r="S8" s="245" t="s">
        <v>1719</v>
      </c>
      <c r="T8" s="245" t="s">
        <v>1720</v>
      </c>
      <c r="U8" s="495" t="s">
        <v>1721</v>
      </c>
    </row>
    <row r="9" spans="1:21" ht="89.25">
      <c r="A9" s="705"/>
      <c r="B9" s="705"/>
      <c r="C9" s="576"/>
      <c r="D9" s="576"/>
      <c r="E9" s="301" t="s">
        <v>1872</v>
      </c>
      <c r="F9" s="301" t="s">
        <v>1716</v>
      </c>
      <c r="G9" s="245"/>
      <c r="H9" s="245"/>
      <c r="I9" s="483">
        <v>2</v>
      </c>
      <c r="J9" s="247">
        <v>2000</v>
      </c>
      <c r="K9" s="245"/>
      <c r="L9" s="227"/>
      <c r="M9" s="246"/>
      <c r="N9" s="227"/>
      <c r="O9" s="366">
        <f t="shared" si="0"/>
        <v>2</v>
      </c>
      <c r="P9" s="367">
        <f t="shared" si="1"/>
        <v>2000</v>
      </c>
      <c r="Q9" s="245"/>
      <c r="R9" s="245" t="s">
        <v>1722</v>
      </c>
      <c r="S9" s="245" t="s">
        <v>1723</v>
      </c>
      <c r="T9" s="245" t="s">
        <v>1724</v>
      </c>
      <c r="U9" s="495" t="s">
        <v>1721</v>
      </c>
    </row>
    <row r="10" spans="1:21" ht="98.25" customHeight="1">
      <c r="A10" s="705"/>
      <c r="B10" s="705"/>
      <c r="C10" s="347" t="s">
        <v>1909</v>
      </c>
      <c r="D10" s="347" t="s">
        <v>2320</v>
      </c>
      <c r="E10" s="301"/>
      <c r="F10" s="301" t="s">
        <v>2319</v>
      </c>
      <c r="G10" s="245"/>
      <c r="H10" s="245"/>
      <c r="I10" s="483">
        <v>1</v>
      </c>
      <c r="J10" s="247">
        <v>10000</v>
      </c>
      <c r="K10" s="245"/>
      <c r="L10" s="227"/>
      <c r="M10" s="246"/>
      <c r="N10" s="227"/>
      <c r="O10" s="366">
        <f t="shared" si="0"/>
        <v>1</v>
      </c>
      <c r="P10" s="367">
        <f t="shared" si="1"/>
        <v>10000</v>
      </c>
      <c r="Q10" s="245"/>
      <c r="R10" s="245" t="s">
        <v>2321</v>
      </c>
      <c r="S10" s="245" t="s">
        <v>1846</v>
      </c>
      <c r="T10" s="245" t="s">
        <v>1730</v>
      </c>
      <c r="U10" s="301" t="s">
        <v>2322</v>
      </c>
    </row>
    <row r="11" spans="1:21" ht="157.5">
      <c r="A11" s="705"/>
      <c r="B11" s="706"/>
      <c r="C11" s="347" t="s">
        <v>2323</v>
      </c>
      <c r="D11" s="347" t="s">
        <v>2324</v>
      </c>
      <c r="E11" s="301"/>
      <c r="F11" s="301" t="s">
        <v>2325</v>
      </c>
      <c r="G11" s="246">
        <v>0.25</v>
      </c>
      <c r="H11" s="245">
        <v>1500</v>
      </c>
      <c r="I11" s="246">
        <v>0.25</v>
      </c>
      <c r="J11" s="247">
        <v>1500</v>
      </c>
      <c r="K11" s="246">
        <v>0.25</v>
      </c>
      <c r="L11" s="227">
        <v>1500</v>
      </c>
      <c r="M11" s="246">
        <v>0.25</v>
      </c>
      <c r="N11" s="227">
        <v>1500</v>
      </c>
      <c r="O11" s="366">
        <f t="shared" si="0"/>
        <v>1</v>
      </c>
      <c r="P11" s="367">
        <f t="shared" si="1"/>
        <v>6000</v>
      </c>
      <c r="Q11" s="245"/>
      <c r="R11" s="245" t="s">
        <v>2326</v>
      </c>
      <c r="S11" s="245" t="s">
        <v>2327</v>
      </c>
      <c r="T11" s="245" t="s">
        <v>1730</v>
      </c>
      <c r="U11" s="301" t="s">
        <v>1721</v>
      </c>
    </row>
    <row r="12" spans="1:21" ht="47.25" hidden="1" customHeight="1">
      <c r="A12" s="705"/>
      <c r="B12" s="584" t="s">
        <v>1454</v>
      </c>
      <c r="C12" s="347"/>
      <c r="D12" s="347"/>
      <c r="E12" s="301"/>
      <c r="F12" s="301"/>
      <c r="G12" s="245"/>
      <c r="H12" s="245"/>
      <c r="I12" s="246"/>
      <c r="J12" s="247"/>
      <c r="K12" s="245"/>
      <c r="L12" s="227"/>
      <c r="M12" s="246"/>
      <c r="N12" s="227"/>
      <c r="O12" s="366">
        <f t="shared" si="0"/>
        <v>0</v>
      </c>
      <c r="P12" s="367">
        <f t="shared" si="1"/>
        <v>0</v>
      </c>
      <c r="Q12" s="245"/>
      <c r="R12" s="245"/>
      <c r="S12" s="245"/>
      <c r="T12" s="245"/>
      <c r="U12" s="301"/>
    </row>
    <row r="13" spans="1:21" ht="126">
      <c r="A13" s="705"/>
      <c r="B13" s="708" t="s">
        <v>1455</v>
      </c>
      <c r="C13" s="347" t="s">
        <v>1904</v>
      </c>
      <c r="D13" s="347" t="s">
        <v>1906</v>
      </c>
      <c r="E13" s="301" t="s">
        <v>1868</v>
      </c>
      <c r="F13" s="275" t="s">
        <v>1869</v>
      </c>
      <c r="G13" s="503"/>
      <c r="H13" s="275"/>
      <c r="I13" s="503">
        <v>1</v>
      </c>
      <c r="J13" s="346">
        <v>3500</v>
      </c>
      <c r="K13" s="503">
        <v>1</v>
      </c>
      <c r="L13" s="346">
        <v>3500</v>
      </c>
      <c r="M13" s="511"/>
      <c r="N13" s="227"/>
      <c r="O13" s="366">
        <f t="shared" si="0"/>
        <v>2</v>
      </c>
      <c r="P13" s="367">
        <f t="shared" si="1"/>
        <v>7000</v>
      </c>
      <c r="Q13" s="245"/>
      <c r="R13" s="245" t="s">
        <v>1725</v>
      </c>
      <c r="S13" s="245" t="s">
        <v>1726</v>
      </c>
      <c r="T13" s="245" t="s">
        <v>1900</v>
      </c>
      <c r="U13" s="245" t="s">
        <v>1727</v>
      </c>
    </row>
    <row r="14" spans="1:21" ht="104.25" customHeight="1">
      <c r="A14" s="705"/>
      <c r="B14" s="705"/>
      <c r="C14" s="347" t="s">
        <v>1905</v>
      </c>
      <c r="D14" s="347" t="s">
        <v>1907</v>
      </c>
      <c r="E14" s="301" t="s">
        <v>1873</v>
      </c>
      <c r="F14" s="275" t="s">
        <v>1870</v>
      </c>
      <c r="G14" s="511"/>
      <c r="H14" s="275"/>
      <c r="I14" s="503"/>
      <c r="J14" s="275"/>
      <c r="K14" s="503">
        <v>2</v>
      </c>
      <c r="L14" s="346">
        <v>3000</v>
      </c>
      <c r="M14" s="503">
        <v>2</v>
      </c>
      <c r="N14" s="227">
        <v>3000</v>
      </c>
      <c r="O14" s="366">
        <f t="shared" si="0"/>
        <v>4</v>
      </c>
      <c r="P14" s="367">
        <f t="shared" si="1"/>
        <v>6000</v>
      </c>
      <c r="Q14" s="245"/>
      <c r="R14" s="245" t="s">
        <v>1901</v>
      </c>
      <c r="S14" s="245" t="s">
        <v>1902</v>
      </c>
      <c r="T14" s="245" t="s">
        <v>1711</v>
      </c>
      <c r="U14" s="245" t="s">
        <v>1903</v>
      </c>
    </row>
    <row r="15" spans="1:21" ht="112.5" customHeight="1">
      <c r="A15" s="705"/>
      <c r="B15" s="707" t="s">
        <v>1505</v>
      </c>
      <c r="C15" s="590" t="s">
        <v>1910</v>
      </c>
      <c r="D15" s="591" t="s">
        <v>1911</v>
      </c>
      <c r="E15" s="496" t="s">
        <v>1874</v>
      </c>
      <c r="F15" s="585" t="s">
        <v>1912</v>
      </c>
      <c r="G15" s="510"/>
      <c r="H15" s="586"/>
      <c r="I15" s="510">
        <v>2</v>
      </c>
      <c r="J15" s="586">
        <v>3000</v>
      </c>
      <c r="K15" s="510">
        <v>1</v>
      </c>
      <c r="L15" s="510">
        <v>50000</v>
      </c>
      <c r="M15" s="510">
        <v>1</v>
      </c>
      <c r="N15" s="479">
        <v>35000</v>
      </c>
      <c r="O15" s="366">
        <f t="shared" si="0"/>
        <v>4</v>
      </c>
      <c r="P15" s="367">
        <f t="shared" si="1"/>
        <v>88000</v>
      </c>
      <c r="Q15" s="245"/>
      <c r="R15" s="479" t="s">
        <v>1728</v>
      </c>
      <c r="S15" s="479" t="s">
        <v>1729</v>
      </c>
      <c r="T15" s="479" t="s">
        <v>1730</v>
      </c>
      <c r="U15" s="479" t="s">
        <v>1731</v>
      </c>
    </row>
    <row r="16" spans="1:21" ht="94.5">
      <c r="A16" s="705"/>
      <c r="B16" s="707"/>
      <c r="C16" s="589" t="s">
        <v>1909</v>
      </c>
      <c r="D16" s="587" t="s">
        <v>1914</v>
      </c>
      <c r="E16" s="347" t="s">
        <v>1875</v>
      </c>
      <c r="F16" s="587" t="s">
        <v>1913</v>
      </c>
      <c r="G16" s="275"/>
      <c r="H16" s="275"/>
      <c r="I16" s="588">
        <v>1</v>
      </c>
      <c r="J16" s="346">
        <v>4500</v>
      </c>
      <c r="K16" s="275"/>
      <c r="L16" s="346"/>
      <c r="M16" s="275"/>
      <c r="N16" s="227"/>
      <c r="O16" s="366">
        <f t="shared" si="0"/>
        <v>1</v>
      </c>
      <c r="P16" s="367">
        <f t="shared" si="1"/>
        <v>4500</v>
      </c>
      <c r="Q16" s="245"/>
      <c r="R16" s="505" t="s">
        <v>1728</v>
      </c>
      <c r="S16" s="505" t="s">
        <v>1729</v>
      </c>
      <c r="T16" s="505" t="s">
        <v>1730</v>
      </c>
      <c r="U16" s="505" t="s">
        <v>1731</v>
      </c>
    </row>
    <row r="17" spans="1:21" ht="94.5">
      <c r="A17" s="705"/>
      <c r="B17" s="707"/>
      <c r="C17" s="589" t="s">
        <v>1717</v>
      </c>
      <c r="D17" s="347" t="s">
        <v>1908</v>
      </c>
      <c r="E17" s="347" t="s">
        <v>1876</v>
      </c>
      <c r="F17" s="347" t="s">
        <v>2318</v>
      </c>
      <c r="G17" s="511">
        <v>0.05</v>
      </c>
      <c r="H17" s="275">
        <v>3750</v>
      </c>
      <c r="I17" s="548">
        <v>0.25</v>
      </c>
      <c r="J17" s="275">
        <v>18750</v>
      </c>
      <c r="K17" s="511">
        <v>0.5</v>
      </c>
      <c r="L17" s="346">
        <v>37500</v>
      </c>
      <c r="M17" s="511">
        <v>0.2</v>
      </c>
      <c r="N17" s="227">
        <v>15000</v>
      </c>
      <c r="O17" s="246">
        <v>1</v>
      </c>
      <c r="P17" s="367">
        <f>+H17+J17+L17+N17</f>
        <v>75000</v>
      </c>
      <c r="Q17" s="245"/>
      <c r="R17" s="245" t="s">
        <v>1927</v>
      </c>
      <c r="S17" s="245" t="s">
        <v>1928</v>
      </c>
      <c r="T17" s="245" t="s">
        <v>1730</v>
      </c>
      <c r="U17" s="301" t="s">
        <v>1929</v>
      </c>
    </row>
    <row r="18" spans="1:21" ht="78.75">
      <c r="A18" s="705"/>
      <c r="B18" s="707"/>
      <c r="C18" s="347" t="s">
        <v>1915</v>
      </c>
      <c r="D18" s="585" t="s">
        <v>1916</v>
      </c>
      <c r="E18" s="496" t="s">
        <v>1877</v>
      </c>
      <c r="F18" s="347" t="s">
        <v>2279</v>
      </c>
      <c r="G18" s="275"/>
      <c r="H18" s="275"/>
      <c r="I18" s="548"/>
      <c r="J18" s="275"/>
      <c r="K18" s="275">
        <v>4</v>
      </c>
      <c r="L18" s="346">
        <v>4500</v>
      </c>
      <c r="M18" s="275"/>
      <c r="N18" s="227"/>
      <c r="O18" s="366">
        <f t="shared" si="0"/>
        <v>4</v>
      </c>
      <c r="P18" s="367">
        <f t="shared" si="1"/>
        <v>4500</v>
      </c>
      <c r="Q18" s="245"/>
      <c r="R18" s="245" t="s">
        <v>1921</v>
      </c>
      <c r="S18" s="245" t="s">
        <v>1614</v>
      </c>
      <c r="T18" s="245" t="s">
        <v>1663</v>
      </c>
      <c r="U18" s="301" t="s">
        <v>1922</v>
      </c>
    </row>
    <row r="19" spans="1:21" ht="63" customHeight="1">
      <c r="A19" s="706"/>
      <c r="B19" s="578" t="s">
        <v>1456</v>
      </c>
      <c r="C19" s="347" t="s">
        <v>1918</v>
      </c>
      <c r="D19" s="587" t="s">
        <v>1920</v>
      </c>
      <c r="E19" s="347" t="s">
        <v>1917</v>
      </c>
      <c r="F19" s="301" t="s">
        <v>1919</v>
      </c>
      <c r="G19" s="245"/>
      <c r="H19" s="245"/>
      <c r="I19" s="531">
        <v>2</v>
      </c>
      <c r="J19" s="245">
        <v>4600</v>
      </c>
      <c r="K19" s="245"/>
      <c r="L19" s="227"/>
      <c r="M19" s="245"/>
      <c r="N19" s="227"/>
      <c r="O19" s="366">
        <f t="shared" si="0"/>
        <v>2</v>
      </c>
      <c r="P19" s="367">
        <f t="shared" si="1"/>
        <v>4600</v>
      </c>
      <c r="Q19" s="245"/>
      <c r="R19" s="245" t="s">
        <v>1923</v>
      </c>
      <c r="S19" s="245" t="s">
        <v>1924</v>
      </c>
      <c r="T19" s="245" t="s">
        <v>1925</v>
      </c>
      <c r="U19" s="301" t="s">
        <v>1926</v>
      </c>
    </row>
    <row r="20" spans="1:21" ht="15.75">
      <c r="A20" s="286"/>
      <c r="B20" s="287"/>
      <c r="C20" s="286" t="s">
        <v>1379</v>
      </c>
      <c r="D20" s="287"/>
      <c r="E20" s="287"/>
      <c r="F20" s="288"/>
      <c r="G20" s="250">
        <f t="shared" ref="G20:P20" si="2">SUM(G8:G19)</f>
        <v>0.3</v>
      </c>
      <c r="H20" s="250">
        <f t="shared" si="2"/>
        <v>5250</v>
      </c>
      <c r="I20" s="250">
        <f t="shared" si="2"/>
        <v>11.5</v>
      </c>
      <c r="J20" s="250">
        <f t="shared" si="2"/>
        <v>67850</v>
      </c>
      <c r="K20" s="250">
        <f t="shared" si="2"/>
        <v>8.75</v>
      </c>
      <c r="L20" s="250">
        <f t="shared" si="2"/>
        <v>100000</v>
      </c>
      <c r="M20" s="250">
        <f t="shared" si="2"/>
        <v>3.45</v>
      </c>
      <c r="N20" s="250">
        <f t="shared" si="2"/>
        <v>54500</v>
      </c>
      <c r="O20" s="250">
        <f t="shared" si="2"/>
        <v>24</v>
      </c>
      <c r="P20" s="250">
        <f t="shared" si="2"/>
        <v>227600</v>
      </c>
      <c r="Q20" s="251"/>
      <c r="R20" s="251"/>
      <c r="S20" s="251"/>
      <c r="T20" s="251"/>
      <c r="U20" s="251"/>
    </row>
    <row r="21" spans="1:21" ht="15.75">
      <c r="A21" s="252"/>
      <c r="B21" s="253"/>
      <c r="C21" s="253"/>
      <c r="D21" s="253"/>
      <c r="E21" s="254"/>
      <c r="F21" s="253"/>
      <c r="G21" s="253"/>
      <c r="H21" s="253"/>
      <c r="I21" s="253"/>
      <c r="J21" s="253"/>
      <c r="K21" s="253"/>
      <c r="L21" s="253"/>
      <c r="M21" s="253"/>
      <c r="N21" s="253"/>
      <c r="O21" s="369"/>
      <c r="P21" s="369"/>
      <c r="Q21" s="253"/>
      <c r="R21" s="253"/>
      <c r="S21" s="253"/>
      <c r="T21" s="253"/>
      <c r="U21" s="253"/>
    </row>
    <row r="22" spans="1:21" ht="15.75">
      <c r="A22" s="252"/>
      <c r="B22" s="253"/>
      <c r="C22" s="253"/>
      <c r="D22" s="253"/>
      <c r="E22" s="254"/>
      <c r="F22" s="253"/>
      <c r="G22" s="253"/>
      <c r="H22" s="253"/>
      <c r="I22" s="253"/>
      <c r="J22" s="253"/>
      <c r="K22" s="253"/>
      <c r="L22" s="253"/>
      <c r="M22" s="253"/>
      <c r="N22" s="253"/>
      <c r="O22" s="369"/>
      <c r="P22" s="369"/>
      <c r="Q22" s="253"/>
      <c r="R22" s="253"/>
      <c r="S22" s="253"/>
      <c r="T22" s="253"/>
      <c r="U22" s="253"/>
    </row>
    <row r="23" spans="1:21" ht="15.75">
      <c r="A23" s="252"/>
      <c r="B23" s="253"/>
      <c r="C23" s="253"/>
      <c r="D23" s="253"/>
      <c r="E23" s="254"/>
      <c r="F23" s="253"/>
      <c r="G23" s="253"/>
      <c r="H23" s="253"/>
      <c r="I23" s="253"/>
      <c r="J23" s="253"/>
      <c r="K23" s="253"/>
      <c r="L23" s="253"/>
      <c r="M23" s="253"/>
      <c r="N23" s="253"/>
      <c r="O23" s="369"/>
      <c r="P23" s="369"/>
      <c r="Q23" s="253"/>
      <c r="R23" s="253"/>
      <c r="S23" s="253"/>
      <c r="T23" s="253"/>
      <c r="U23" s="253"/>
    </row>
    <row r="24" spans="1:21" ht="15.75">
      <c r="A24" s="252"/>
      <c r="B24" s="253"/>
      <c r="C24" s="253"/>
      <c r="D24" s="253"/>
      <c r="E24" s="254"/>
      <c r="F24" s="253"/>
      <c r="G24" s="253"/>
      <c r="H24" s="253"/>
      <c r="I24" s="253"/>
      <c r="J24" s="253"/>
      <c r="K24" s="253"/>
      <c r="L24" s="253"/>
      <c r="M24" s="253"/>
      <c r="N24" s="253"/>
      <c r="O24" s="369"/>
      <c r="P24" s="369"/>
      <c r="Q24" s="253"/>
      <c r="R24" s="253"/>
      <c r="S24" s="253"/>
      <c r="T24" s="253"/>
      <c r="U24" s="253"/>
    </row>
    <row r="25" spans="1:21" ht="15.75">
      <c r="A25" s="252"/>
      <c r="B25" s="253"/>
      <c r="C25" s="253"/>
      <c r="D25" s="253"/>
      <c r="E25" s="254"/>
      <c r="F25" s="253"/>
      <c r="G25" s="253"/>
      <c r="H25" s="253"/>
      <c r="I25" s="253"/>
      <c r="J25" s="253"/>
      <c r="K25" s="253"/>
      <c r="L25" s="253"/>
      <c r="M25" s="253"/>
      <c r="N25" s="253"/>
      <c r="O25" s="369"/>
      <c r="P25" s="369"/>
      <c r="Q25" s="253"/>
      <c r="R25" s="253"/>
      <c r="S25" s="253"/>
      <c r="T25" s="253"/>
      <c r="U25" s="253"/>
    </row>
    <row r="26" spans="1:21" ht="15.75">
      <c r="A26" s="252"/>
      <c r="B26" s="253"/>
      <c r="C26" s="253"/>
      <c r="D26" s="253"/>
      <c r="E26" s="254"/>
      <c r="F26" s="253"/>
      <c r="G26" s="253"/>
      <c r="H26" s="253"/>
      <c r="I26" s="253"/>
      <c r="J26" s="253"/>
      <c r="K26" s="253"/>
      <c r="L26" s="253"/>
      <c r="M26" s="253"/>
      <c r="N26" s="253"/>
      <c r="O26" s="369"/>
      <c r="P26" s="369"/>
      <c r="Q26" s="253"/>
      <c r="R26" s="253"/>
      <c r="S26" s="253"/>
      <c r="T26" s="253"/>
      <c r="U26" s="253"/>
    </row>
    <row r="27" spans="1:21" ht="15.75">
      <c r="A27" s="252"/>
      <c r="B27" s="253"/>
      <c r="C27" s="253"/>
      <c r="D27" s="253"/>
      <c r="E27" s="254"/>
      <c r="F27" s="253"/>
      <c r="G27" s="253"/>
      <c r="H27" s="253"/>
      <c r="I27" s="253"/>
      <c r="J27" s="253"/>
      <c r="K27" s="253"/>
      <c r="L27" s="253"/>
      <c r="M27" s="253"/>
      <c r="N27" s="253"/>
      <c r="O27" s="369"/>
      <c r="P27" s="369"/>
      <c r="Q27" s="253"/>
      <c r="R27" s="253"/>
      <c r="S27" s="253"/>
      <c r="T27" s="253"/>
      <c r="U27" s="253"/>
    </row>
    <row r="28" spans="1:21" ht="15.75">
      <c r="A28" s="252"/>
      <c r="B28" s="253"/>
      <c r="C28" s="253"/>
      <c r="D28" s="253"/>
      <c r="E28" s="254"/>
      <c r="F28" s="253"/>
      <c r="G28" s="253"/>
      <c r="H28" s="253"/>
      <c r="I28" s="253"/>
      <c r="J28" s="253"/>
      <c r="K28" s="253"/>
      <c r="L28" s="253"/>
      <c r="M28" s="253"/>
      <c r="N28" s="253"/>
      <c r="O28" s="369"/>
      <c r="P28" s="369"/>
      <c r="Q28" s="253"/>
      <c r="R28" s="253"/>
      <c r="S28" s="253"/>
      <c r="T28" s="253"/>
      <c r="U28" s="253"/>
    </row>
    <row r="29" spans="1:21" ht="15.75">
      <c r="A29" s="252"/>
      <c r="B29" s="253"/>
      <c r="C29" s="253"/>
      <c r="D29" s="253"/>
      <c r="E29" s="254"/>
      <c r="F29" s="253"/>
      <c r="G29" s="253"/>
      <c r="H29" s="253"/>
      <c r="I29" s="253"/>
      <c r="J29" s="253"/>
      <c r="K29" s="253"/>
      <c r="L29" s="253"/>
      <c r="M29" s="253"/>
      <c r="N29" s="253"/>
      <c r="O29" s="369"/>
      <c r="P29" s="369"/>
      <c r="Q29" s="253"/>
      <c r="R29" s="253"/>
      <c r="S29" s="253"/>
      <c r="T29" s="253"/>
      <c r="U29" s="253"/>
    </row>
    <row r="30" spans="1:21" ht="15.75">
      <c r="A30" s="252"/>
      <c r="B30" s="253"/>
      <c r="C30" s="253"/>
      <c r="D30" s="253"/>
      <c r="E30" s="254"/>
      <c r="F30" s="253"/>
      <c r="G30" s="253"/>
      <c r="H30" s="253"/>
      <c r="I30" s="253"/>
      <c r="J30" s="253"/>
      <c r="K30" s="253"/>
      <c r="L30" s="253"/>
      <c r="M30" s="253"/>
      <c r="N30" s="253"/>
      <c r="O30" s="369"/>
      <c r="P30" s="369"/>
      <c r="Q30" s="253"/>
      <c r="R30" s="253"/>
      <c r="S30" s="253"/>
      <c r="T30" s="253"/>
      <c r="U30" s="253"/>
    </row>
    <row r="31" spans="1:21" ht="15.75">
      <c r="A31" s="252"/>
      <c r="B31" s="253"/>
      <c r="C31" s="253"/>
      <c r="D31" s="253"/>
      <c r="E31" s="254"/>
      <c r="F31" s="253"/>
      <c r="G31" s="253"/>
      <c r="H31" s="253"/>
      <c r="I31" s="253"/>
      <c r="J31" s="253"/>
      <c r="K31" s="253"/>
      <c r="L31" s="253"/>
      <c r="M31" s="253"/>
      <c r="N31" s="253"/>
      <c r="O31" s="369"/>
      <c r="P31" s="369"/>
      <c r="Q31" s="253"/>
      <c r="R31" s="253"/>
      <c r="S31" s="253"/>
      <c r="T31" s="253"/>
      <c r="U31" s="253"/>
    </row>
    <row r="32" spans="1:21" ht="15.75">
      <c r="A32" s="252"/>
      <c r="B32" s="253"/>
      <c r="C32" s="253"/>
      <c r="D32" s="253"/>
      <c r="E32" s="254"/>
      <c r="F32" s="253"/>
      <c r="G32" s="253"/>
      <c r="H32" s="253"/>
      <c r="I32" s="253"/>
      <c r="J32" s="253"/>
      <c r="K32" s="253"/>
      <c r="L32" s="253"/>
      <c r="M32" s="253"/>
      <c r="N32" s="253"/>
      <c r="O32" s="369"/>
      <c r="P32" s="369"/>
      <c r="Q32" s="253"/>
      <c r="R32" s="253"/>
      <c r="S32" s="253"/>
      <c r="T32" s="253"/>
      <c r="U32" s="253"/>
    </row>
    <row r="33" spans="1:21" ht="15.75">
      <c r="A33" s="252"/>
      <c r="B33" s="253"/>
      <c r="C33" s="253"/>
      <c r="D33" s="253"/>
      <c r="E33" s="254"/>
      <c r="F33" s="253"/>
      <c r="G33" s="253"/>
      <c r="H33" s="253"/>
      <c r="I33" s="253"/>
      <c r="J33" s="253"/>
      <c r="K33" s="253"/>
      <c r="L33" s="253"/>
      <c r="M33" s="253"/>
      <c r="N33" s="253"/>
      <c r="O33" s="369"/>
      <c r="P33" s="369"/>
      <c r="Q33" s="253"/>
      <c r="R33" s="253"/>
      <c r="S33" s="253"/>
      <c r="T33" s="253"/>
      <c r="U33" s="253"/>
    </row>
    <row r="34" spans="1:21" ht="15.75">
      <c r="A34" s="252"/>
      <c r="B34" s="253"/>
      <c r="C34" s="253"/>
      <c r="D34" s="253"/>
      <c r="E34" s="254"/>
      <c r="F34" s="253"/>
      <c r="G34" s="253"/>
      <c r="H34" s="253"/>
      <c r="I34" s="253"/>
      <c r="J34" s="253"/>
      <c r="K34" s="253"/>
      <c r="L34" s="253"/>
      <c r="M34" s="253"/>
      <c r="N34" s="253"/>
      <c r="O34" s="369"/>
      <c r="P34" s="369"/>
      <c r="Q34" s="253"/>
      <c r="R34" s="253"/>
      <c r="S34" s="253"/>
      <c r="T34" s="253"/>
      <c r="U34" s="253"/>
    </row>
    <row r="35" spans="1:21" ht="15.75">
      <c r="A35" s="252"/>
      <c r="B35" s="253"/>
      <c r="C35" s="253"/>
      <c r="D35" s="253"/>
      <c r="E35" s="254"/>
      <c r="F35" s="253"/>
      <c r="G35" s="253"/>
      <c r="H35" s="253"/>
      <c r="I35" s="253"/>
      <c r="J35" s="253"/>
      <c r="K35" s="253"/>
      <c r="L35" s="253"/>
      <c r="M35" s="253"/>
      <c r="N35" s="253"/>
      <c r="O35" s="369"/>
      <c r="P35" s="369"/>
      <c r="Q35" s="253"/>
      <c r="R35" s="253"/>
      <c r="S35" s="253"/>
      <c r="T35" s="253"/>
      <c r="U35" s="253"/>
    </row>
    <row r="36" spans="1:21" ht="15.75">
      <c r="A36" s="252"/>
      <c r="B36" s="253"/>
      <c r="C36" s="253"/>
      <c r="D36" s="253"/>
      <c r="E36" s="254"/>
      <c r="F36" s="253"/>
      <c r="G36" s="253"/>
      <c r="H36" s="253"/>
      <c r="I36" s="253"/>
      <c r="J36" s="253"/>
      <c r="K36" s="253"/>
      <c r="L36" s="253"/>
      <c r="M36" s="253"/>
      <c r="N36" s="253"/>
      <c r="O36" s="369"/>
      <c r="P36" s="369"/>
      <c r="Q36" s="253"/>
      <c r="R36" s="253"/>
      <c r="S36" s="253"/>
      <c r="T36" s="253"/>
      <c r="U36" s="253"/>
    </row>
    <row r="37" spans="1:21" ht="15.75">
      <c r="A37" s="252"/>
      <c r="B37" s="253"/>
      <c r="C37" s="253"/>
      <c r="D37" s="253"/>
      <c r="E37" s="254"/>
      <c r="F37" s="253"/>
      <c r="G37" s="253"/>
      <c r="H37" s="253"/>
      <c r="I37" s="253"/>
      <c r="J37" s="253"/>
      <c r="K37" s="253"/>
      <c r="L37" s="253"/>
      <c r="M37" s="253"/>
      <c r="N37" s="253"/>
      <c r="O37" s="369"/>
      <c r="P37" s="369"/>
      <c r="Q37" s="253"/>
      <c r="R37" s="253"/>
      <c r="S37" s="253"/>
      <c r="T37" s="253"/>
      <c r="U37" s="253"/>
    </row>
    <row r="38" spans="1:21" ht="15.75">
      <c r="A38" s="252"/>
      <c r="B38" s="253"/>
      <c r="C38" s="253"/>
      <c r="D38" s="253"/>
      <c r="E38" s="254"/>
      <c r="F38" s="253"/>
      <c r="G38" s="253"/>
      <c r="H38" s="253"/>
      <c r="I38" s="253"/>
      <c r="J38" s="253"/>
      <c r="K38" s="253"/>
      <c r="L38" s="253"/>
      <c r="M38" s="253"/>
      <c r="N38" s="253"/>
      <c r="O38" s="369"/>
      <c r="P38" s="369"/>
      <c r="Q38" s="253"/>
      <c r="R38" s="253"/>
      <c r="S38" s="253"/>
      <c r="T38" s="253"/>
      <c r="U38" s="253"/>
    </row>
    <row r="39" spans="1:21" ht="15.75">
      <c r="A39" s="252"/>
      <c r="B39" s="253"/>
      <c r="C39" s="253"/>
      <c r="D39" s="253"/>
      <c r="E39" s="254"/>
      <c r="F39" s="253"/>
      <c r="G39" s="253"/>
      <c r="H39" s="253"/>
      <c r="I39" s="253"/>
      <c r="J39" s="253"/>
      <c r="K39" s="253"/>
      <c r="L39" s="253"/>
      <c r="M39" s="253"/>
      <c r="N39" s="253"/>
      <c r="O39" s="369"/>
      <c r="P39" s="369"/>
      <c r="Q39" s="253"/>
      <c r="R39" s="253"/>
      <c r="S39" s="253"/>
      <c r="T39" s="253"/>
      <c r="U39" s="253"/>
    </row>
    <row r="40" spans="1:21" ht="15.75">
      <c r="A40" s="252"/>
      <c r="B40" s="253"/>
      <c r="C40" s="253"/>
      <c r="D40" s="253"/>
      <c r="E40" s="254"/>
      <c r="F40" s="253"/>
      <c r="G40" s="253"/>
      <c r="H40" s="253"/>
      <c r="I40" s="253"/>
      <c r="J40" s="253"/>
      <c r="K40" s="253"/>
      <c r="L40" s="253"/>
      <c r="M40" s="253"/>
      <c r="N40" s="253"/>
      <c r="O40" s="369"/>
      <c r="P40" s="369"/>
      <c r="Q40" s="253"/>
      <c r="R40" s="253"/>
      <c r="S40" s="253"/>
      <c r="T40" s="253"/>
      <c r="U40" s="253"/>
    </row>
    <row r="41" spans="1:21" ht="15.75">
      <c r="A41" s="252"/>
      <c r="B41" s="253"/>
      <c r="C41" s="253"/>
      <c r="D41" s="253"/>
      <c r="E41" s="254"/>
      <c r="F41" s="253"/>
      <c r="G41" s="253"/>
      <c r="H41" s="253"/>
      <c r="I41" s="253"/>
      <c r="J41" s="253"/>
      <c r="K41" s="253"/>
      <c r="L41" s="253"/>
      <c r="M41" s="253"/>
      <c r="N41" s="253"/>
      <c r="O41" s="369"/>
      <c r="P41" s="369"/>
      <c r="Q41" s="253"/>
      <c r="R41" s="253"/>
      <c r="S41" s="253"/>
      <c r="T41" s="253"/>
      <c r="U41" s="253"/>
    </row>
    <row r="42" spans="1:21" ht="15.75">
      <c r="A42" s="252"/>
      <c r="B42" s="253"/>
      <c r="C42" s="253"/>
      <c r="D42" s="253"/>
      <c r="E42" s="254"/>
      <c r="F42" s="253"/>
      <c r="G42" s="253"/>
      <c r="H42" s="253"/>
      <c r="I42" s="253"/>
      <c r="J42" s="253"/>
      <c r="K42" s="253"/>
      <c r="L42" s="253"/>
      <c r="M42" s="253"/>
      <c r="N42" s="253"/>
      <c r="O42" s="369"/>
      <c r="P42" s="369"/>
      <c r="Q42" s="253"/>
      <c r="R42" s="253"/>
      <c r="S42" s="253"/>
      <c r="T42" s="253"/>
      <c r="U42" s="253"/>
    </row>
    <row r="43" spans="1:21" ht="15.75">
      <c r="A43" s="252"/>
      <c r="B43" s="253"/>
      <c r="C43" s="253"/>
      <c r="D43" s="253"/>
      <c r="E43" s="254"/>
      <c r="F43" s="253"/>
      <c r="G43" s="253"/>
      <c r="H43" s="253"/>
      <c r="I43" s="253"/>
      <c r="J43" s="253"/>
      <c r="K43" s="253"/>
      <c r="L43" s="253"/>
      <c r="M43" s="253"/>
      <c r="N43" s="253"/>
      <c r="O43" s="369"/>
      <c r="P43" s="369"/>
      <c r="Q43" s="253"/>
      <c r="R43" s="253"/>
      <c r="S43" s="253"/>
      <c r="T43" s="253"/>
      <c r="U43" s="253"/>
    </row>
    <row r="44" spans="1:21" ht="15.75">
      <c r="A44" s="252"/>
      <c r="B44" s="253"/>
      <c r="C44" s="253"/>
      <c r="D44" s="253"/>
      <c r="E44" s="254"/>
      <c r="F44" s="253"/>
      <c r="G44" s="253"/>
      <c r="H44" s="253"/>
      <c r="I44" s="253"/>
      <c r="J44" s="253"/>
      <c r="K44" s="253"/>
      <c r="L44" s="253"/>
      <c r="M44" s="253"/>
      <c r="N44" s="253"/>
      <c r="O44" s="369"/>
      <c r="P44" s="369"/>
      <c r="Q44" s="253"/>
      <c r="R44" s="253"/>
      <c r="S44" s="253"/>
      <c r="T44" s="253"/>
      <c r="U44" s="253"/>
    </row>
    <row r="45" spans="1:21" ht="15.75">
      <c r="A45" s="252"/>
      <c r="B45" s="253"/>
      <c r="C45" s="253"/>
      <c r="D45" s="253"/>
      <c r="E45" s="254"/>
      <c r="F45" s="253"/>
      <c r="G45" s="253"/>
      <c r="H45" s="253"/>
      <c r="I45" s="253"/>
      <c r="J45" s="253"/>
      <c r="K45" s="253"/>
      <c r="L45" s="253"/>
      <c r="M45" s="253"/>
      <c r="N45" s="253"/>
      <c r="O45" s="369"/>
      <c r="P45" s="369"/>
      <c r="Q45" s="253"/>
      <c r="R45" s="253"/>
      <c r="S45" s="253"/>
      <c r="T45" s="253"/>
      <c r="U45" s="253"/>
    </row>
    <row r="46" spans="1:21" ht="15.75">
      <c r="A46" s="252"/>
      <c r="B46" s="253"/>
      <c r="C46" s="253"/>
      <c r="D46" s="253"/>
      <c r="E46" s="254"/>
      <c r="F46" s="253"/>
      <c r="G46" s="253"/>
      <c r="H46" s="253"/>
      <c r="I46" s="253"/>
      <c r="J46" s="253"/>
      <c r="K46" s="253"/>
      <c r="L46" s="253"/>
      <c r="M46" s="253"/>
      <c r="N46" s="253"/>
      <c r="O46" s="369"/>
      <c r="P46" s="369"/>
      <c r="Q46" s="253"/>
      <c r="R46" s="253"/>
      <c r="S46" s="253"/>
      <c r="T46" s="253"/>
      <c r="U46" s="253"/>
    </row>
    <row r="47" spans="1:21" ht="15.75">
      <c r="A47" s="252"/>
      <c r="B47" s="253"/>
      <c r="C47" s="253"/>
      <c r="D47" s="253"/>
      <c r="E47" s="254"/>
      <c r="F47" s="253"/>
      <c r="G47" s="253"/>
      <c r="H47" s="253"/>
      <c r="I47" s="253"/>
      <c r="J47" s="253"/>
      <c r="K47" s="253"/>
      <c r="L47" s="253"/>
      <c r="M47" s="253"/>
      <c r="N47" s="253"/>
      <c r="O47" s="369"/>
      <c r="P47" s="369"/>
      <c r="Q47" s="253"/>
      <c r="R47" s="253"/>
      <c r="S47" s="253"/>
      <c r="T47" s="253"/>
      <c r="U47" s="253"/>
    </row>
    <row r="48" spans="1:21" ht="15.75">
      <c r="A48" s="252"/>
      <c r="B48" s="253"/>
      <c r="C48" s="253"/>
      <c r="D48" s="253"/>
      <c r="E48" s="254"/>
      <c r="F48" s="253"/>
      <c r="G48" s="253"/>
      <c r="H48" s="253"/>
      <c r="I48" s="253"/>
      <c r="J48" s="253"/>
      <c r="K48" s="253"/>
      <c r="L48" s="253"/>
      <c r="M48" s="253"/>
      <c r="N48" s="253"/>
      <c r="O48" s="369"/>
      <c r="P48" s="369"/>
      <c r="Q48" s="253"/>
      <c r="R48" s="253"/>
      <c r="S48" s="253"/>
      <c r="T48" s="253"/>
      <c r="U48" s="253"/>
    </row>
    <row r="49" spans="1:21" ht="15.75">
      <c r="A49" s="252"/>
      <c r="B49" s="253"/>
      <c r="C49" s="253"/>
      <c r="D49" s="253"/>
      <c r="E49" s="254"/>
      <c r="F49" s="253"/>
      <c r="G49" s="253"/>
      <c r="H49" s="253"/>
      <c r="I49" s="253"/>
      <c r="J49" s="253"/>
      <c r="K49" s="253"/>
      <c r="L49" s="253"/>
      <c r="M49" s="253"/>
      <c r="N49" s="253"/>
      <c r="O49" s="369"/>
      <c r="P49" s="369"/>
      <c r="Q49" s="253"/>
      <c r="R49" s="253"/>
      <c r="S49" s="253"/>
      <c r="T49" s="253"/>
      <c r="U49" s="253"/>
    </row>
    <row r="50" spans="1:21" ht="15.75">
      <c r="A50" s="252"/>
      <c r="B50" s="253"/>
      <c r="C50" s="253"/>
      <c r="D50" s="253"/>
      <c r="E50" s="254"/>
      <c r="F50" s="253"/>
      <c r="G50" s="253"/>
      <c r="H50" s="253"/>
      <c r="I50" s="253"/>
      <c r="J50" s="253"/>
      <c r="K50" s="253"/>
      <c r="L50" s="253"/>
      <c r="M50" s="253"/>
      <c r="N50" s="253"/>
      <c r="O50" s="369"/>
      <c r="P50" s="369"/>
      <c r="Q50" s="253"/>
      <c r="R50" s="253"/>
      <c r="S50" s="253"/>
      <c r="T50" s="253"/>
      <c r="U50" s="253"/>
    </row>
    <row r="51" spans="1:21" ht="15.75">
      <c r="A51" s="252"/>
      <c r="B51" s="253"/>
      <c r="C51" s="253"/>
      <c r="D51" s="253"/>
      <c r="E51" s="254"/>
      <c r="F51" s="253"/>
      <c r="G51" s="253"/>
      <c r="H51" s="253"/>
      <c r="I51" s="253"/>
      <c r="J51" s="253"/>
      <c r="K51" s="253"/>
      <c r="L51" s="253"/>
      <c r="M51" s="253"/>
      <c r="N51" s="253"/>
      <c r="O51" s="369"/>
      <c r="P51" s="369"/>
      <c r="Q51" s="253"/>
      <c r="R51" s="253"/>
      <c r="S51" s="253"/>
      <c r="T51" s="253"/>
      <c r="U51" s="253"/>
    </row>
    <row r="52" spans="1:21" ht="15.75">
      <c r="A52" s="252"/>
      <c r="B52" s="253"/>
      <c r="C52" s="253"/>
      <c r="D52" s="253"/>
      <c r="E52" s="254"/>
      <c r="F52" s="253"/>
      <c r="G52" s="253"/>
      <c r="H52" s="253"/>
      <c r="I52" s="253"/>
      <c r="J52" s="253"/>
      <c r="K52" s="253"/>
      <c r="L52" s="253"/>
      <c r="M52" s="253"/>
      <c r="N52" s="253"/>
      <c r="O52" s="369"/>
      <c r="P52" s="369"/>
      <c r="Q52" s="253"/>
      <c r="R52" s="253"/>
      <c r="S52" s="253"/>
      <c r="T52" s="253"/>
      <c r="U52" s="253"/>
    </row>
    <row r="68" spans="1:5">
      <c r="A68" s="248"/>
      <c r="E68" s="248"/>
    </row>
    <row r="69" spans="1:5">
      <c r="A69" s="248"/>
      <c r="E69" s="248"/>
    </row>
    <row r="70" spans="1:5">
      <c r="A70" s="248"/>
      <c r="E70" s="248"/>
    </row>
    <row r="71" spans="1:5">
      <c r="A71" s="248"/>
      <c r="E71" s="248"/>
    </row>
    <row r="72" spans="1:5">
      <c r="A72" s="248"/>
      <c r="E72" s="248"/>
    </row>
    <row r="73" spans="1:5">
      <c r="A73" s="248"/>
      <c r="E73" s="248"/>
    </row>
    <row r="74" spans="1:5">
      <c r="A74" s="248"/>
      <c r="E74" s="248"/>
    </row>
    <row r="75" spans="1:5">
      <c r="A75" s="248"/>
      <c r="E75" s="248"/>
    </row>
    <row r="76" spans="1:5">
      <c r="A76" s="248"/>
      <c r="E76" s="248"/>
    </row>
    <row r="77" spans="1:5">
      <c r="A77" s="248"/>
      <c r="E77" s="248"/>
    </row>
    <row r="78" spans="1:5">
      <c r="A78" s="248"/>
      <c r="E78" s="248"/>
    </row>
    <row r="79" spans="1:5">
      <c r="A79" s="248"/>
      <c r="E79" s="248"/>
    </row>
    <row r="80" spans="1:5">
      <c r="A80" s="248"/>
      <c r="E80" s="248"/>
    </row>
    <row r="81" spans="1:5">
      <c r="A81" s="248"/>
      <c r="E81" s="248"/>
    </row>
    <row r="82" spans="1:5">
      <c r="A82" s="248"/>
      <c r="E82" s="248"/>
    </row>
    <row r="83" spans="1:5">
      <c r="A83" s="248"/>
      <c r="E83" s="248"/>
    </row>
    <row r="84" spans="1:5">
      <c r="A84" s="248"/>
      <c r="E84" s="248"/>
    </row>
    <row r="85" spans="1:5">
      <c r="A85" s="248"/>
      <c r="E85" s="248"/>
    </row>
    <row r="86" spans="1:5">
      <c r="A86" s="248"/>
      <c r="E86" s="248"/>
    </row>
    <row r="87" spans="1:5">
      <c r="A87" s="248"/>
      <c r="E87" s="248"/>
    </row>
    <row r="88" spans="1:5">
      <c r="A88" s="248"/>
      <c r="E88" s="248"/>
    </row>
    <row r="89" spans="1:5">
      <c r="A89" s="248"/>
      <c r="E89" s="248"/>
    </row>
    <row r="90" spans="1:5">
      <c r="A90" s="248"/>
      <c r="E90" s="248"/>
    </row>
    <row r="91" spans="1:5">
      <c r="A91" s="248"/>
      <c r="E91" s="248"/>
    </row>
    <row r="92" spans="1:5">
      <c r="A92" s="248"/>
      <c r="E92" s="248"/>
    </row>
    <row r="93" spans="1:5">
      <c r="A93" s="248"/>
      <c r="E93" s="248"/>
    </row>
    <row r="94" spans="1:5">
      <c r="A94" s="248"/>
      <c r="E94" s="248"/>
    </row>
    <row r="95" spans="1:5">
      <c r="A95" s="248"/>
      <c r="E95" s="248"/>
    </row>
    <row r="96" spans="1:5">
      <c r="A96" s="248"/>
      <c r="E96" s="248"/>
    </row>
    <row r="97" spans="1:5">
      <c r="A97" s="248"/>
      <c r="E97" s="248"/>
    </row>
    <row r="98" spans="1:5">
      <c r="A98" s="248"/>
      <c r="E98" s="248"/>
    </row>
    <row r="99" spans="1:5">
      <c r="A99" s="248"/>
      <c r="E99" s="248"/>
    </row>
    <row r="100" spans="1:5">
      <c r="A100" s="248"/>
      <c r="E100" s="248"/>
    </row>
    <row r="101" spans="1:5">
      <c r="A101" s="248"/>
      <c r="E101" s="248"/>
    </row>
    <row r="102" spans="1:5">
      <c r="A102" s="248"/>
      <c r="E102" s="248"/>
    </row>
    <row r="103" spans="1:5">
      <c r="A103" s="248"/>
      <c r="E103" s="248"/>
    </row>
    <row r="104" spans="1:5">
      <c r="A104" s="248"/>
      <c r="E104" s="248"/>
    </row>
    <row r="105" spans="1:5">
      <c r="A105" s="248"/>
      <c r="E105" s="248"/>
    </row>
    <row r="106" spans="1:5">
      <c r="A106" s="248"/>
      <c r="E106" s="248"/>
    </row>
    <row r="107" spans="1:5">
      <c r="A107" s="248"/>
      <c r="E107" s="248"/>
    </row>
    <row r="108" spans="1:5">
      <c r="A108" s="248"/>
      <c r="E108" s="248"/>
    </row>
    <row r="109" spans="1:5">
      <c r="A109" s="248"/>
      <c r="E109" s="248"/>
    </row>
    <row r="110" spans="1:5">
      <c r="A110" s="248"/>
      <c r="E110" s="248"/>
    </row>
    <row r="111" spans="1:5">
      <c r="A111" s="248"/>
      <c r="E111" s="248"/>
    </row>
    <row r="112" spans="1:5">
      <c r="A112" s="248"/>
      <c r="E112" s="248"/>
    </row>
    <row r="113" spans="1:5">
      <c r="A113" s="248"/>
      <c r="E113" s="248"/>
    </row>
    <row r="114" spans="1:5">
      <c r="A114" s="248"/>
      <c r="E114" s="248"/>
    </row>
    <row r="115" spans="1:5">
      <c r="A115" s="248"/>
      <c r="E115" s="248"/>
    </row>
    <row r="116" spans="1:5">
      <c r="A116" s="248"/>
      <c r="E116" s="248"/>
    </row>
    <row r="117" spans="1:5">
      <c r="A117" s="248"/>
      <c r="E117" s="248"/>
    </row>
    <row r="118" spans="1:5">
      <c r="A118" s="248"/>
      <c r="E118" s="248"/>
    </row>
    <row r="119" spans="1:5">
      <c r="A119" s="248"/>
      <c r="E119" s="248"/>
    </row>
    <row r="120" spans="1:5">
      <c r="A120" s="248"/>
      <c r="E120" s="248"/>
    </row>
    <row r="121" spans="1:5">
      <c r="A121" s="248"/>
      <c r="E121" s="248"/>
    </row>
    <row r="122" spans="1:5">
      <c r="A122" s="248"/>
      <c r="E122" s="248"/>
    </row>
    <row r="123" spans="1:5">
      <c r="A123" s="248"/>
      <c r="E123" s="248"/>
    </row>
    <row r="124" spans="1:5">
      <c r="A124" s="248"/>
      <c r="E124" s="248"/>
    </row>
    <row r="125" spans="1:5">
      <c r="A125" s="248"/>
      <c r="E125" s="248"/>
    </row>
    <row r="126" spans="1:5">
      <c r="A126" s="248"/>
      <c r="E126" s="248"/>
    </row>
    <row r="127" spans="1:5">
      <c r="A127" s="248"/>
      <c r="E127" s="248"/>
    </row>
    <row r="128" spans="1:5">
      <c r="A128" s="248"/>
      <c r="E128" s="248"/>
    </row>
    <row r="129" spans="1:5">
      <c r="A129" s="248"/>
      <c r="E129" s="248"/>
    </row>
    <row r="130" spans="1:5">
      <c r="A130" s="248"/>
      <c r="E130" s="248"/>
    </row>
    <row r="131" spans="1:5">
      <c r="A131" s="248"/>
      <c r="E131" s="248"/>
    </row>
    <row r="132" spans="1:5">
      <c r="A132" s="248"/>
      <c r="E132" s="248"/>
    </row>
    <row r="133" spans="1:5">
      <c r="A133" s="248"/>
      <c r="E133" s="248"/>
    </row>
    <row r="134" spans="1:5">
      <c r="A134" s="248"/>
      <c r="E134" s="248"/>
    </row>
    <row r="135" spans="1:5">
      <c r="A135" s="248"/>
      <c r="E135" s="248"/>
    </row>
    <row r="136" spans="1:5">
      <c r="A136" s="248"/>
      <c r="E136" s="248"/>
    </row>
  </sheetData>
  <mergeCells count="21">
    <mergeCell ref="B8:B11"/>
    <mergeCell ref="B15:B18"/>
    <mergeCell ref="B13:B14"/>
    <mergeCell ref="A8:A19"/>
    <mergeCell ref="E4:E6"/>
    <mergeCell ref="A4:A6"/>
    <mergeCell ref="D4:D6"/>
    <mergeCell ref="F4:F6"/>
    <mergeCell ref="B4:B6"/>
    <mergeCell ref="C4:C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sheetPr>
    <tabColor rgb="FFFFC000"/>
  </sheetPr>
  <dimension ref="A1:AA148"/>
  <sheetViews>
    <sheetView showGridLines="0" workbookViewId="0">
      <pane ySplit="7" topLeftCell="A8" activePane="bottomLeft" state="frozen"/>
      <selection activeCell="A7" sqref="A7"/>
      <selection pane="bottomLeft" activeCell="C11" sqref="C11"/>
    </sheetView>
  </sheetViews>
  <sheetFormatPr baseColWidth="10" defaultColWidth="11.42578125" defaultRowHeight="12.75"/>
  <cols>
    <col min="1" max="1" width="25.5703125" style="257" customWidth="1"/>
    <col min="2" max="2" width="38.5703125" style="257" customWidth="1"/>
    <col min="3" max="4" width="27.42578125" style="257" customWidth="1"/>
    <col min="5" max="5" width="27.42578125" style="256" customWidth="1"/>
    <col min="6" max="6" width="27.42578125" style="257" customWidth="1"/>
    <col min="7" max="7" width="15.28515625" style="257" customWidth="1"/>
    <col min="8" max="8" width="16" style="257" customWidth="1"/>
    <col min="9" max="9" width="15.28515625" style="257" customWidth="1"/>
    <col min="10" max="10" width="18.5703125" style="257" customWidth="1"/>
    <col min="11" max="11" width="15.28515625" style="257" customWidth="1"/>
    <col min="12" max="12" width="15.85546875" style="257" customWidth="1"/>
    <col min="13" max="13" width="15.28515625" style="257" customWidth="1"/>
    <col min="14" max="14" width="15" style="257" customWidth="1"/>
    <col min="15" max="15" width="15.28515625" style="257" customWidth="1"/>
    <col min="16" max="16" width="17" style="257" bestFit="1" customWidth="1"/>
    <col min="17" max="17" width="14.28515625" style="257" hidden="1" customWidth="1"/>
    <col min="18" max="18" width="14.28515625" style="257" customWidth="1"/>
    <col min="19" max="20" width="14.28515625" style="255" customWidth="1"/>
    <col min="21" max="21" width="17" style="257" customWidth="1"/>
    <col min="22" max="16384" width="11.42578125" style="257"/>
  </cols>
  <sheetData>
    <row r="1" spans="1:27" ht="18.75" customHeight="1">
      <c r="E1" s="283"/>
      <c r="G1" s="278" t="s">
        <v>91</v>
      </c>
      <c r="I1" s="278"/>
      <c r="J1" s="278"/>
      <c r="K1" s="278"/>
      <c r="L1" s="278"/>
      <c r="M1" s="278"/>
      <c r="N1" s="278"/>
      <c r="O1" s="278"/>
      <c r="P1" s="278"/>
      <c r="Q1" s="278"/>
      <c r="R1" s="278"/>
      <c r="S1" s="278"/>
      <c r="T1" s="278"/>
      <c r="U1" s="278"/>
      <c r="V1" s="278"/>
      <c r="W1" s="278"/>
      <c r="X1" s="278"/>
      <c r="Y1" s="278"/>
      <c r="Z1" s="278"/>
      <c r="AA1" s="278"/>
    </row>
    <row r="2" spans="1:27" ht="18.75">
      <c r="A2" s="263" t="s">
        <v>1348</v>
      </c>
      <c r="E2" s="283"/>
      <c r="G2" s="278"/>
      <c r="I2" s="278"/>
      <c r="J2" s="278"/>
      <c r="K2" s="278"/>
      <c r="L2" s="278"/>
      <c r="M2" s="278"/>
      <c r="N2" s="278"/>
      <c r="O2" s="278"/>
      <c r="P2" s="278"/>
      <c r="Q2" s="278"/>
      <c r="R2" s="278"/>
      <c r="S2" s="278"/>
      <c r="T2" s="278"/>
      <c r="U2" s="278"/>
      <c r="V2" s="278"/>
      <c r="W2" s="278"/>
      <c r="X2" s="278"/>
      <c r="Y2" s="278"/>
      <c r="Z2" s="278"/>
      <c r="AA2" s="278"/>
    </row>
    <row r="3" spans="1:27" ht="18.75">
      <c r="A3" s="310" t="s">
        <v>1473</v>
      </c>
      <c r="E3" s="283"/>
      <c r="G3" s="278"/>
      <c r="I3" s="278"/>
      <c r="J3" s="278"/>
      <c r="K3" s="278"/>
      <c r="L3" s="278"/>
      <c r="M3" s="278"/>
      <c r="N3" s="278"/>
      <c r="O3" s="278"/>
      <c r="P3" s="278"/>
      <c r="Q3" s="278"/>
      <c r="R3" s="278"/>
      <c r="S3" s="278"/>
      <c r="T3" s="278"/>
      <c r="U3" s="278"/>
      <c r="V3" s="278"/>
      <c r="W3" s="278"/>
      <c r="X3" s="278"/>
      <c r="Y3" s="278"/>
      <c r="Z3" s="278"/>
      <c r="AA3" s="278"/>
    </row>
    <row r="4" spans="1:27" ht="15">
      <c r="A4" s="356" t="s">
        <v>1474</v>
      </c>
      <c r="B4" s="263"/>
      <c r="C4" s="263"/>
      <c r="D4" s="263"/>
      <c r="E4" s="244"/>
      <c r="F4" s="263"/>
      <c r="G4" s="263"/>
      <c r="H4" s="263"/>
      <c r="I4" s="263"/>
      <c r="J4" s="263"/>
      <c r="K4" s="263"/>
      <c r="L4" s="263"/>
      <c r="M4" s="263"/>
      <c r="N4" s="263"/>
      <c r="O4" s="263"/>
      <c r="P4" s="263"/>
      <c r="Q4" s="263"/>
      <c r="R4" s="263"/>
      <c r="S4" s="263"/>
      <c r="T4" s="263"/>
      <c r="U4" s="263"/>
    </row>
    <row r="5" spans="1:27" s="66" customFormat="1" ht="23.25" customHeight="1">
      <c r="A5" s="689" t="s">
        <v>97</v>
      </c>
      <c r="B5" s="691" t="s">
        <v>111</v>
      </c>
      <c r="C5" s="686" t="s">
        <v>86</v>
      </c>
      <c r="D5" s="686" t="s">
        <v>87</v>
      </c>
      <c r="E5" s="686" t="s">
        <v>392</v>
      </c>
      <c r="F5" s="686" t="s">
        <v>88</v>
      </c>
      <c r="G5" s="698" t="s">
        <v>100</v>
      </c>
      <c r="H5" s="704"/>
      <c r="I5" s="704"/>
      <c r="J5" s="704"/>
      <c r="K5" s="704"/>
      <c r="L5" s="704"/>
      <c r="M5" s="704"/>
      <c r="N5" s="699"/>
      <c r="O5" s="700" t="s">
        <v>101</v>
      </c>
      <c r="P5" s="701"/>
      <c r="Q5" s="691" t="s">
        <v>102</v>
      </c>
      <c r="R5" s="691" t="s">
        <v>103</v>
      </c>
      <c r="S5" s="691" t="s">
        <v>110</v>
      </c>
      <c r="T5" s="691" t="s">
        <v>109</v>
      </c>
      <c r="U5" s="695" t="s">
        <v>89</v>
      </c>
    </row>
    <row r="6" spans="1:27" s="66" customFormat="1" ht="15" customHeight="1">
      <c r="A6" s="689"/>
      <c r="B6" s="689"/>
      <c r="C6" s="687"/>
      <c r="D6" s="687"/>
      <c r="E6" s="687"/>
      <c r="F6" s="687"/>
      <c r="G6" s="698" t="s">
        <v>104</v>
      </c>
      <c r="H6" s="699"/>
      <c r="I6" s="698" t="s">
        <v>105</v>
      </c>
      <c r="J6" s="699"/>
      <c r="K6" s="698" t="s">
        <v>106</v>
      </c>
      <c r="L6" s="699"/>
      <c r="M6" s="698" t="s">
        <v>107</v>
      </c>
      <c r="N6" s="699"/>
      <c r="O6" s="702"/>
      <c r="P6" s="703"/>
      <c r="Q6" s="689"/>
      <c r="R6" s="689"/>
      <c r="S6" s="689"/>
      <c r="T6" s="689"/>
      <c r="U6" s="696"/>
    </row>
    <row r="7" spans="1:27" s="66" customFormat="1" ht="24" customHeight="1">
      <c r="A7" s="690"/>
      <c r="B7" s="690"/>
      <c r="C7" s="688"/>
      <c r="D7" s="688"/>
      <c r="E7" s="688"/>
      <c r="F7" s="688"/>
      <c r="G7" s="421" t="s">
        <v>108</v>
      </c>
      <c r="H7" s="421" t="s">
        <v>12</v>
      </c>
      <c r="I7" s="421" t="s">
        <v>108</v>
      </c>
      <c r="J7" s="421" t="s">
        <v>12</v>
      </c>
      <c r="K7" s="421" t="s">
        <v>108</v>
      </c>
      <c r="L7" s="421" t="s">
        <v>12</v>
      </c>
      <c r="M7" s="421" t="s">
        <v>108</v>
      </c>
      <c r="N7" s="421" t="s">
        <v>12</v>
      </c>
      <c r="O7" s="421" t="s">
        <v>108</v>
      </c>
      <c r="P7" s="421" t="s">
        <v>12</v>
      </c>
      <c r="Q7" s="690"/>
      <c r="R7" s="690"/>
      <c r="S7" s="690"/>
      <c r="T7" s="690"/>
      <c r="U7" s="697"/>
    </row>
    <row r="8" spans="1:27" ht="15.75" customHeight="1">
      <c r="A8" s="422"/>
      <c r="B8" s="423"/>
      <c r="C8" s="424"/>
      <c r="D8" s="424"/>
      <c r="E8" s="425"/>
      <c r="F8" s="424"/>
      <c r="G8" s="426"/>
      <c r="H8" s="426"/>
      <c r="I8" s="426"/>
      <c r="J8" s="426"/>
      <c r="K8" s="426"/>
      <c r="L8" s="426"/>
      <c r="M8" s="426"/>
      <c r="N8" s="426"/>
      <c r="O8" s="426"/>
      <c r="P8" s="426"/>
      <c r="Q8" s="427"/>
      <c r="R8" s="427"/>
      <c r="S8" s="427"/>
      <c r="T8" s="427"/>
      <c r="U8" s="428"/>
    </row>
    <row r="9" spans="1:27" ht="126">
      <c r="A9" s="709" t="s">
        <v>1459</v>
      </c>
      <c r="B9" s="708" t="s">
        <v>1457</v>
      </c>
      <c r="C9" s="601" t="s">
        <v>1732</v>
      </c>
      <c r="D9" s="602" t="s">
        <v>1733</v>
      </c>
      <c r="E9" s="493" t="s">
        <v>1878</v>
      </c>
      <c r="F9" s="596" t="s">
        <v>2280</v>
      </c>
      <c r="G9" s="497">
        <v>0.25</v>
      </c>
      <c r="H9" s="499">
        <v>640000</v>
      </c>
      <c r="I9" s="497">
        <v>0.25</v>
      </c>
      <c r="J9" s="499">
        <v>70000</v>
      </c>
      <c r="K9" s="497">
        <v>0.25</v>
      </c>
      <c r="L9" s="499">
        <v>66000</v>
      </c>
      <c r="M9" s="497">
        <v>0.25</v>
      </c>
      <c r="N9" s="499">
        <v>64000</v>
      </c>
      <c r="O9" s="552">
        <f>G9+I9+K9+M9</f>
        <v>1</v>
      </c>
      <c r="P9" s="527">
        <f>H9+J9+L9+N9</f>
        <v>840000</v>
      </c>
      <c r="Q9" s="528"/>
      <c r="R9" s="479" t="s">
        <v>1746</v>
      </c>
      <c r="S9" s="479" t="s">
        <v>1747</v>
      </c>
      <c r="T9" s="479" t="s">
        <v>1748</v>
      </c>
      <c r="U9" s="479" t="s">
        <v>1749</v>
      </c>
    </row>
    <row r="10" spans="1:27" ht="74.25" customHeight="1">
      <c r="A10" s="710"/>
      <c r="B10" s="705"/>
      <c r="C10" s="601" t="s">
        <v>2300</v>
      </c>
      <c r="D10" s="603" t="s">
        <v>2301</v>
      </c>
      <c r="E10" s="529"/>
      <c r="F10" s="598" t="s">
        <v>2302</v>
      </c>
      <c r="G10" s="571">
        <v>0.25</v>
      </c>
      <c r="H10" s="572">
        <v>12500</v>
      </c>
      <c r="I10" s="571">
        <v>0.25</v>
      </c>
      <c r="J10" s="572">
        <v>12500</v>
      </c>
      <c r="K10" s="571">
        <v>0.25</v>
      </c>
      <c r="L10" s="572">
        <v>12500</v>
      </c>
      <c r="M10" s="571">
        <v>0.25</v>
      </c>
      <c r="N10" s="572">
        <v>12500</v>
      </c>
      <c r="O10" s="571">
        <f>+M10+K10+I10+G10</f>
        <v>1</v>
      </c>
      <c r="P10" s="572">
        <f>+H10+J10+L10+N10</f>
        <v>50000</v>
      </c>
      <c r="Q10" s="500"/>
      <c r="R10" s="570" t="s">
        <v>2303</v>
      </c>
      <c r="S10" s="530" t="s">
        <v>2304</v>
      </c>
      <c r="T10" s="530" t="s">
        <v>2305</v>
      </c>
      <c r="U10" s="500" t="s">
        <v>2306</v>
      </c>
    </row>
    <row r="11" spans="1:27" ht="94.5">
      <c r="A11" s="710"/>
      <c r="B11" s="706"/>
      <c r="C11" s="604" t="s">
        <v>1742</v>
      </c>
      <c r="D11" s="602" t="s">
        <v>1743</v>
      </c>
      <c r="E11" s="493" t="s">
        <v>1880</v>
      </c>
      <c r="F11" s="596" t="s">
        <v>1879</v>
      </c>
      <c r="G11" s="497"/>
      <c r="H11" s="497"/>
      <c r="I11" s="497">
        <v>0.25</v>
      </c>
      <c r="J11" s="498">
        <v>2000</v>
      </c>
      <c r="K11" s="497">
        <v>0.25</v>
      </c>
      <c r="L11" s="498">
        <v>2000</v>
      </c>
      <c r="M11" s="497">
        <v>0.5</v>
      </c>
      <c r="N11" s="498">
        <v>5000</v>
      </c>
      <c r="O11" s="526">
        <f t="shared" ref="O11:O28" si="0">G11+I11+K11+M11</f>
        <v>1</v>
      </c>
      <c r="P11" s="527">
        <f t="shared" ref="P11:P28" si="1">H11+J11+L11+N11</f>
        <v>9000</v>
      </c>
      <c r="Q11" s="528"/>
      <c r="R11" s="505" t="s">
        <v>1763</v>
      </c>
      <c r="T11" s="505" t="s">
        <v>1764</v>
      </c>
      <c r="U11" s="505" t="s">
        <v>1765</v>
      </c>
    </row>
    <row r="12" spans="1:27" ht="15.75" hidden="1" customHeight="1">
      <c r="A12" s="708" t="s">
        <v>1458</v>
      </c>
      <c r="B12" s="584" t="s">
        <v>1460</v>
      </c>
      <c r="C12" s="605"/>
      <c r="D12" s="601"/>
      <c r="E12" s="301"/>
      <c r="F12" s="597"/>
      <c r="G12" s="245"/>
      <c r="H12" s="336"/>
      <c r="I12" s="336"/>
      <c r="J12" s="336"/>
      <c r="K12" s="336"/>
      <c r="L12" s="336"/>
      <c r="M12" s="336"/>
      <c r="N12" s="336"/>
      <c r="O12" s="371">
        <f t="shared" si="0"/>
        <v>0</v>
      </c>
      <c r="P12" s="372">
        <f t="shared" si="1"/>
        <v>0</v>
      </c>
      <c r="Q12" s="336"/>
      <c r="R12" s="336"/>
      <c r="S12" s="245"/>
      <c r="T12" s="245"/>
      <c r="U12" s="245"/>
    </row>
    <row r="13" spans="1:27" ht="75" customHeight="1">
      <c r="A13" s="705"/>
      <c r="B13" s="708" t="s">
        <v>1461</v>
      </c>
      <c r="C13" s="604" t="s">
        <v>1734</v>
      </c>
      <c r="D13" s="606" t="s">
        <v>2340</v>
      </c>
      <c r="E13" s="493" t="s">
        <v>1881</v>
      </c>
      <c r="F13" s="596" t="s">
        <v>2281</v>
      </c>
      <c r="G13" s="497">
        <v>0.25</v>
      </c>
      <c r="H13" s="499">
        <v>575</v>
      </c>
      <c r="I13" s="497">
        <v>0.25</v>
      </c>
      <c r="J13" s="498">
        <v>575</v>
      </c>
      <c r="K13" s="497">
        <v>0.25</v>
      </c>
      <c r="L13" s="498">
        <v>575</v>
      </c>
      <c r="M13" s="497">
        <v>0.25</v>
      </c>
      <c r="N13" s="499">
        <v>575</v>
      </c>
      <c r="O13" s="371">
        <f t="shared" si="0"/>
        <v>1</v>
      </c>
      <c r="P13" s="372">
        <f t="shared" si="1"/>
        <v>2300</v>
      </c>
      <c r="Q13" s="336"/>
      <c r="R13" s="479" t="s">
        <v>1746</v>
      </c>
      <c r="S13" s="479" t="s">
        <v>1750</v>
      </c>
      <c r="T13" s="479" t="s">
        <v>1751</v>
      </c>
      <c r="U13" s="479" t="s">
        <v>1752</v>
      </c>
    </row>
    <row r="14" spans="1:27" ht="94.5">
      <c r="A14" s="705"/>
      <c r="B14" s="705"/>
      <c r="C14" s="604" t="s">
        <v>1735</v>
      </c>
      <c r="D14" s="607" t="s">
        <v>1736</v>
      </c>
      <c r="E14" s="493" t="s">
        <v>1882</v>
      </c>
      <c r="F14" s="596" t="s">
        <v>2282</v>
      </c>
      <c r="G14" s="497"/>
      <c r="H14" s="497"/>
      <c r="I14" s="497">
        <v>0.2</v>
      </c>
      <c r="J14" s="498">
        <v>7200</v>
      </c>
      <c r="K14" s="497">
        <v>0.2</v>
      </c>
      <c r="L14" s="498">
        <v>7200</v>
      </c>
      <c r="M14" s="497">
        <v>0.2</v>
      </c>
      <c r="N14" s="499">
        <v>7200</v>
      </c>
      <c r="O14" s="371">
        <f t="shared" si="0"/>
        <v>0.60000000000000009</v>
      </c>
      <c r="P14" s="372">
        <f t="shared" si="1"/>
        <v>21600</v>
      </c>
      <c r="Q14" s="336"/>
      <c r="R14" s="479" t="s">
        <v>1746</v>
      </c>
      <c r="S14" s="479" t="s">
        <v>1753</v>
      </c>
      <c r="T14" s="479" t="s">
        <v>1754</v>
      </c>
      <c r="U14" s="479" t="s">
        <v>1755</v>
      </c>
    </row>
    <row r="15" spans="1:27" ht="94.5">
      <c r="A15" s="705"/>
      <c r="B15" s="705"/>
      <c r="C15" s="604" t="s">
        <v>1737</v>
      </c>
      <c r="D15" s="602" t="s">
        <v>2283</v>
      </c>
      <c r="E15" s="493" t="s">
        <v>1885</v>
      </c>
      <c r="F15" s="596" t="s">
        <v>2284</v>
      </c>
      <c r="G15" s="497">
        <v>0.25</v>
      </c>
      <c r="H15" s="498">
        <v>2500</v>
      </c>
      <c r="I15" s="497">
        <v>0.25</v>
      </c>
      <c r="J15" s="498">
        <v>2500</v>
      </c>
      <c r="K15" s="497">
        <v>0.25</v>
      </c>
      <c r="L15" s="498">
        <v>2500</v>
      </c>
      <c r="M15" s="497">
        <v>0.25</v>
      </c>
      <c r="N15" s="498">
        <v>2500</v>
      </c>
      <c r="O15" s="371">
        <f t="shared" si="0"/>
        <v>1</v>
      </c>
      <c r="P15" s="372">
        <f t="shared" si="1"/>
        <v>10000</v>
      </c>
      <c r="Q15" s="336"/>
      <c r="R15" s="479" t="s">
        <v>1746</v>
      </c>
      <c r="S15" s="479" t="s">
        <v>1756</v>
      </c>
      <c r="T15" s="479" t="s">
        <v>1757</v>
      </c>
      <c r="U15" s="479" t="s">
        <v>1758</v>
      </c>
    </row>
    <row r="16" spans="1:27" ht="94.5">
      <c r="A16" s="705"/>
      <c r="B16" s="705"/>
      <c r="C16" s="605" t="s">
        <v>1738</v>
      </c>
      <c r="D16" s="601" t="s">
        <v>1739</v>
      </c>
      <c r="E16" s="493" t="s">
        <v>1886</v>
      </c>
      <c r="F16" s="596" t="s">
        <v>2285</v>
      </c>
      <c r="G16" s="497">
        <v>0.25</v>
      </c>
      <c r="H16" s="498">
        <v>17750</v>
      </c>
      <c r="I16" s="497">
        <v>0.25</v>
      </c>
      <c r="J16" s="498">
        <v>17750</v>
      </c>
      <c r="K16" s="497">
        <v>0.25</v>
      </c>
      <c r="L16" s="498">
        <v>17750</v>
      </c>
      <c r="M16" s="497">
        <v>0.25</v>
      </c>
      <c r="N16" s="498">
        <v>17750</v>
      </c>
      <c r="O16" s="371">
        <f t="shared" si="0"/>
        <v>1</v>
      </c>
      <c r="P16" s="372">
        <f t="shared" si="1"/>
        <v>71000</v>
      </c>
      <c r="Q16" s="336"/>
      <c r="R16" s="479" t="s">
        <v>1746</v>
      </c>
      <c r="S16" s="479" t="s">
        <v>1753</v>
      </c>
      <c r="T16" s="479" t="s">
        <v>1759</v>
      </c>
      <c r="U16" s="479" t="s">
        <v>1760</v>
      </c>
    </row>
    <row r="17" spans="1:21" ht="81" customHeight="1">
      <c r="A17" s="705"/>
      <c r="B17" s="705"/>
      <c r="C17" s="608" t="s">
        <v>1740</v>
      </c>
      <c r="D17" s="607" t="s">
        <v>1741</v>
      </c>
      <c r="E17" s="493" t="s">
        <v>1887</v>
      </c>
      <c r="F17" s="597" t="s">
        <v>2286</v>
      </c>
      <c r="G17" s="500"/>
      <c r="H17" s="500"/>
      <c r="I17" s="501">
        <v>0.5</v>
      </c>
      <c r="J17" s="502">
        <v>15000</v>
      </c>
      <c r="K17" s="501">
        <v>0.5</v>
      </c>
      <c r="L17" s="502">
        <v>15000</v>
      </c>
      <c r="M17" s="502"/>
      <c r="N17" s="500"/>
      <c r="O17" s="371">
        <f t="shared" si="0"/>
        <v>1</v>
      </c>
      <c r="P17" s="372">
        <f t="shared" si="1"/>
        <v>30000</v>
      </c>
      <c r="Q17" s="336"/>
      <c r="R17" s="479" t="s">
        <v>1746</v>
      </c>
      <c r="S17" s="479" t="s">
        <v>1747</v>
      </c>
      <c r="T17" s="479" t="s">
        <v>1761</v>
      </c>
      <c r="U17" s="479" t="s">
        <v>1762</v>
      </c>
    </row>
    <row r="18" spans="1:21" ht="15.75" hidden="1" customHeight="1">
      <c r="A18" s="705"/>
      <c r="B18" s="592" t="s">
        <v>1462</v>
      </c>
      <c r="C18" s="605"/>
      <c r="D18" s="601"/>
      <c r="E18" s="301"/>
      <c r="F18" s="597"/>
      <c r="G18" s="245"/>
      <c r="H18" s="337"/>
      <c r="I18" s="336"/>
      <c r="J18" s="336"/>
      <c r="K18" s="336"/>
      <c r="L18" s="336"/>
      <c r="M18" s="336"/>
      <c r="N18" s="336"/>
      <c r="O18" s="371">
        <f t="shared" si="0"/>
        <v>0</v>
      </c>
      <c r="P18" s="372">
        <f t="shared" si="1"/>
        <v>0</v>
      </c>
      <c r="Q18" s="245"/>
      <c r="R18" s="245"/>
      <c r="S18" s="245"/>
      <c r="T18" s="245"/>
      <c r="U18" s="245"/>
    </row>
    <row r="19" spans="1:21" ht="15.75" hidden="1" customHeight="1">
      <c r="A19" s="705"/>
      <c r="B19" s="592" t="s">
        <v>1463</v>
      </c>
      <c r="C19" s="605"/>
      <c r="D19" s="601"/>
      <c r="E19" s="301"/>
      <c r="F19" s="597"/>
      <c r="G19" s="245"/>
      <c r="H19" s="337"/>
      <c r="I19" s="336"/>
      <c r="J19" s="336"/>
      <c r="K19" s="336"/>
      <c r="L19" s="336"/>
      <c r="M19" s="336"/>
      <c r="N19" s="336"/>
      <c r="O19" s="371">
        <f t="shared" si="0"/>
        <v>0</v>
      </c>
      <c r="P19" s="372">
        <f t="shared" si="1"/>
        <v>0</v>
      </c>
      <c r="Q19" s="245"/>
      <c r="R19" s="245"/>
      <c r="S19" s="245"/>
      <c r="T19" s="245"/>
      <c r="U19" s="245"/>
    </row>
    <row r="20" spans="1:21" ht="15.75" hidden="1" customHeight="1">
      <c r="A20" s="705"/>
      <c r="B20" s="592" t="s">
        <v>1464</v>
      </c>
      <c r="C20" s="605"/>
      <c r="D20" s="601"/>
      <c r="E20" s="301"/>
      <c r="F20" s="597"/>
      <c r="G20" s="245"/>
      <c r="H20" s="337"/>
      <c r="I20" s="336"/>
      <c r="J20" s="336"/>
      <c r="K20" s="336"/>
      <c r="L20" s="336"/>
      <c r="M20" s="336"/>
      <c r="N20" s="336"/>
      <c r="O20" s="371">
        <f t="shared" si="0"/>
        <v>0</v>
      </c>
      <c r="P20" s="372">
        <f t="shared" si="1"/>
        <v>0</v>
      </c>
      <c r="Q20" s="245"/>
      <c r="R20" s="245"/>
      <c r="S20" s="245"/>
      <c r="T20" s="245"/>
      <c r="U20" s="245"/>
    </row>
    <row r="21" spans="1:21" ht="15.75" hidden="1" customHeight="1">
      <c r="A21" s="708" t="s">
        <v>1459</v>
      </c>
      <c r="B21" s="592" t="s">
        <v>1465</v>
      </c>
      <c r="C21" s="605"/>
      <c r="D21" s="601"/>
      <c r="E21" s="301"/>
      <c r="F21" s="597"/>
      <c r="G21" s="246"/>
      <c r="H21" s="336"/>
      <c r="I21" s="338"/>
      <c r="J21" s="336"/>
      <c r="K21" s="338"/>
      <c r="L21" s="336"/>
      <c r="M21" s="338"/>
      <c r="N21" s="336"/>
      <c r="O21" s="371">
        <f t="shared" si="0"/>
        <v>0</v>
      </c>
      <c r="P21" s="372">
        <f t="shared" si="1"/>
        <v>0</v>
      </c>
      <c r="Q21" s="336"/>
      <c r="R21" s="336"/>
      <c r="S21" s="245"/>
      <c r="T21" s="245"/>
      <c r="U21" s="245"/>
    </row>
    <row r="22" spans="1:21" ht="15.75" hidden="1" customHeight="1">
      <c r="A22" s="705"/>
      <c r="B22" s="592" t="s">
        <v>1466</v>
      </c>
      <c r="C22" s="605"/>
      <c r="D22" s="601"/>
      <c r="E22" s="301"/>
      <c r="F22" s="597"/>
      <c r="G22" s="246"/>
      <c r="H22" s="336"/>
      <c r="I22" s="338"/>
      <c r="J22" s="336"/>
      <c r="K22" s="338"/>
      <c r="L22" s="336"/>
      <c r="M22" s="338"/>
      <c r="N22" s="336"/>
      <c r="O22" s="371">
        <f t="shared" si="0"/>
        <v>0</v>
      </c>
      <c r="P22" s="372">
        <f t="shared" si="1"/>
        <v>0</v>
      </c>
      <c r="Q22" s="336"/>
      <c r="R22" s="336"/>
      <c r="S22" s="245"/>
      <c r="T22" s="245"/>
      <c r="U22" s="245"/>
    </row>
    <row r="23" spans="1:21" ht="15.75" hidden="1" customHeight="1">
      <c r="A23" s="705"/>
      <c r="B23" s="592" t="s">
        <v>1467</v>
      </c>
      <c r="C23" s="605"/>
      <c r="D23" s="601"/>
      <c r="E23" s="301"/>
      <c r="F23" s="597"/>
      <c r="G23" s="246"/>
      <c r="H23" s="336"/>
      <c r="I23" s="338"/>
      <c r="J23" s="336"/>
      <c r="K23" s="338"/>
      <c r="L23" s="336"/>
      <c r="M23" s="338"/>
      <c r="N23" s="336"/>
      <c r="O23" s="371">
        <f t="shared" si="0"/>
        <v>0</v>
      </c>
      <c r="P23" s="372">
        <f t="shared" si="1"/>
        <v>0</v>
      </c>
      <c r="Q23" s="336"/>
      <c r="R23" s="336"/>
      <c r="S23" s="245"/>
      <c r="T23" s="245"/>
      <c r="U23" s="245"/>
    </row>
    <row r="24" spans="1:21" ht="52.5" customHeight="1">
      <c r="A24" s="705"/>
      <c r="B24" s="592" t="s">
        <v>1468</v>
      </c>
      <c r="C24" s="605" t="s">
        <v>1744</v>
      </c>
      <c r="D24" s="601" t="s">
        <v>1745</v>
      </c>
      <c r="E24" s="493" t="s">
        <v>1883</v>
      </c>
      <c r="F24" s="597" t="s">
        <v>1884</v>
      </c>
      <c r="G24" s="246"/>
      <c r="H24" s="246"/>
      <c r="I24" s="483"/>
      <c r="J24" s="227"/>
      <c r="K24" s="483"/>
      <c r="L24" s="227"/>
      <c r="M24" s="246">
        <v>1</v>
      </c>
      <c r="N24" s="227">
        <v>50000</v>
      </c>
      <c r="O24" s="371">
        <f t="shared" si="0"/>
        <v>1</v>
      </c>
      <c r="P24" s="372">
        <f t="shared" si="1"/>
        <v>50000</v>
      </c>
      <c r="Q24" s="336"/>
      <c r="R24" s="529" t="s">
        <v>1744</v>
      </c>
      <c r="S24" s="529" t="s">
        <v>1766</v>
      </c>
      <c r="T24" s="529" t="s">
        <v>1767</v>
      </c>
      <c r="U24" s="529" t="s">
        <v>2029</v>
      </c>
    </row>
    <row r="25" spans="1:21" ht="15.75" hidden="1">
      <c r="A25" s="705"/>
      <c r="B25" s="592" t="s">
        <v>1469</v>
      </c>
      <c r="C25" s="301"/>
      <c r="D25" s="245"/>
      <c r="E25" s="301"/>
      <c r="F25" s="301"/>
      <c r="G25" s="246"/>
      <c r="H25" s="336"/>
      <c r="I25" s="338"/>
      <c r="J25" s="336"/>
      <c r="K25" s="338"/>
      <c r="L25" s="336"/>
      <c r="M25" s="338"/>
      <c r="N25" s="336"/>
      <c r="O25" s="371">
        <f t="shared" si="0"/>
        <v>0</v>
      </c>
      <c r="P25" s="372">
        <f t="shared" si="1"/>
        <v>0</v>
      </c>
      <c r="Q25" s="336"/>
      <c r="R25" s="336"/>
      <c r="S25" s="245"/>
      <c r="T25" s="245"/>
      <c r="U25" s="245"/>
    </row>
    <row r="26" spans="1:21" ht="15.75" hidden="1" customHeight="1">
      <c r="A26" s="705"/>
      <c r="B26" s="593" t="s">
        <v>1470</v>
      </c>
      <c r="C26" s="301"/>
      <c r="D26" s="245"/>
      <c r="E26" s="301"/>
      <c r="F26" s="301"/>
      <c r="G26" s="246"/>
      <c r="H26" s="336"/>
      <c r="I26" s="338"/>
      <c r="J26" s="336"/>
      <c r="K26" s="338"/>
      <c r="L26" s="336"/>
      <c r="M26" s="338"/>
      <c r="N26" s="336"/>
      <c r="O26" s="371">
        <f t="shared" si="0"/>
        <v>0</v>
      </c>
      <c r="P26" s="372">
        <f t="shared" si="1"/>
        <v>0</v>
      </c>
      <c r="Q26" s="336"/>
      <c r="R26" s="336"/>
      <c r="S26" s="245"/>
      <c r="T26" s="245"/>
      <c r="U26" s="245"/>
    </row>
    <row r="27" spans="1:21" ht="15.75" hidden="1" customHeight="1">
      <c r="A27" s="705"/>
      <c r="B27" s="594" t="s">
        <v>1471</v>
      </c>
      <c r="C27" s="301"/>
      <c r="D27" s="245"/>
      <c r="E27" s="301"/>
      <c r="F27" s="301"/>
      <c r="G27" s="246"/>
      <c r="H27" s="336"/>
      <c r="I27" s="338"/>
      <c r="J27" s="336"/>
      <c r="K27" s="338"/>
      <c r="L27" s="336"/>
      <c r="M27" s="338"/>
      <c r="N27" s="336"/>
      <c r="O27" s="371">
        <f t="shared" si="0"/>
        <v>0</v>
      </c>
      <c r="P27" s="372">
        <f t="shared" si="1"/>
        <v>0</v>
      </c>
      <c r="Q27" s="336"/>
      <c r="R27" s="336"/>
      <c r="S27" s="245"/>
      <c r="T27" s="245"/>
      <c r="U27" s="245"/>
    </row>
    <row r="28" spans="1:21" ht="15.75" hidden="1" customHeight="1">
      <c r="A28" s="705"/>
      <c r="B28" s="593" t="s">
        <v>1472</v>
      </c>
      <c r="C28" s="301"/>
      <c r="D28" s="245"/>
      <c r="E28" s="301"/>
      <c r="F28" s="301"/>
      <c r="G28" s="246"/>
      <c r="H28" s="336"/>
      <c r="I28" s="338"/>
      <c r="J28" s="336"/>
      <c r="K28" s="338"/>
      <c r="L28" s="336"/>
      <c r="M28" s="338"/>
      <c r="N28" s="336"/>
      <c r="O28" s="371">
        <f t="shared" si="0"/>
        <v>0</v>
      </c>
      <c r="P28" s="372">
        <f t="shared" si="1"/>
        <v>0</v>
      </c>
      <c r="Q28" s="336"/>
      <c r="R28" s="336"/>
      <c r="S28" s="245"/>
      <c r="T28" s="245"/>
      <c r="U28" s="245"/>
    </row>
    <row r="29" spans="1:21" s="255" customFormat="1" ht="15.75">
      <c r="A29" s="286"/>
      <c r="B29" s="287"/>
      <c r="C29" s="286" t="s">
        <v>98</v>
      </c>
      <c r="D29" s="287"/>
      <c r="E29" s="287"/>
      <c r="F29" s="288"/>
      <c r="G29" s="258">
        <f t="shared" ref="G29:P29" si="2">SUM(G8:G28)</f>
        <v>1.25</v>
      </c>
      <c r="H29" s="258">
        <f t="shared" si="2"/>
        <v>673325</v>
      </c>
      <c r="I29" s="258">
        <f t="shared" si="2"/>
        <v>2.2000000000000002</v>
      </c>
      <c r="J29" s="258">
        <f t="shared" si="2"/>
        <v>127525</v>
      </c>
      <c r="K29" s="258">
        <f t="shared" si="2"/>
        <v>2.2000000000000002</v>
      </c>
      <c r="L29" s="258">
        <f t="shared" si="2"/>
        <v>123525</v>
      </c>
      <c r="M29" s="258">
        <f t="shared" si="2"/>
        <v>2.95</v>
      </c>
      <c r="N29" s="258">
        <f t="shared" si="2"/>
        <v>159525</v>
      </c>
      <c r="O29" s="258">
        <f t="shared" si="2"/>
        <v>8.6</v>
      </c>
      <c r="P29" s="258">
        <f t="shared" si="2"/>
        <v>1083900</v>
      </c>
      <c r="Q29" s="259"/>
      <c r="R29" s="259"/>
      <c r="S29" s="259"/>
      <c r="T29" s="259"/>
      <c r="U29" s="259"/>
    </row>
    <row r="30" spans="1:21" ht="15.75">
      <c r="A30" s="255"/>
      <c r="B30" s="255"/>
      <c r="C30" s="255"/>
      <c r="D30" s="255"/>
      <c r="E30" s="254"/>
      <c r="F30" s="255"/>
      <c r="G30" s="255"/>
      <c r="S30" s="260"/>
      <c r="T30" s="260"/>
      <c r="U30" s="261"/>
    </row>
    <row r="31" spans="1:21" ht="15.75">
      <c r="E31" s="254"/>
      <c r="S31" s="260"/>
      <c r="T31" s="260"/>
    </row>
    <row r="32" spans="1:21" ht="15.75">
      <c r="E32" s="254"/>
      <c r="S32" s="260"/>
      <c r="T32" s="260"/>
    </row>
    <row r="33" spans="5:20" ht="15.75">
      <c r="E33" s="254"/>
      <c r="S33" s="260"/>
      <c r="T33" s="260"/>
    </row>
    <row r="34" spans="5:20" ht="15.75">
      <c r="E34" s="254"/>
      <c r="S34" s="260"/>
      <c r="T34" s="260"/>
    </row>
    <row r="35" spans="5:20" ht="15.75">
      <c r="E35" s="254"/>
      <c r="S35" s="260"/>
      <c r="T35" s="260"/>
    </row>
    <row r="36" spans="5:20" ht="15.75">
      <c r="E36" s="254"/>
      <c r="S36" s="260"/>
      <c r="T36" s="260"/>
    </row>
    <row r="37" spans="5:20" ht="15.75">
      <c r="E37" s="254"/>
      <c r="S37" s="260"/>
      <c r="T37" s="260"/>
    </row>
    <row r="38" spans="5:20" ht="15.75">
      <c r="E38" s="254"/>
      <c r="S38" s="260"/>
      <c r="T38" s="260"/>
    </row>
    <row r="39" spans="5:20" ht="15.75">
      <c r="E39" s="254"/>
      <c r="S39" s="260"/>
      <c r="T39" s="260"/>
    </row>
    <row r="40" spans="5:20" ht="15.75">
      <c r="E40" s="254"/>
      <c r="S40" s="260"/>
      <c r="T40" s="260"/>
    </row>
    <row r="41" spans="5:20" ht="15.75">
      <c r="E41" s="254"/>
      <c r="S41" s="262"/>
      <c r="T41" s="262"/>
    </row>
    <row r="42" spans="5:20" ht="15.75">
      <c r="E42" s="254"/>
      <c r="S42" s="260"/>
      <c r="T42" s="260"/>
    </row>
    <row r="43" spans="5:20" ht="15.75">
      <c r="E43" s="254"/>
      <c r="S43" s="260"/>
      <c r="T43" s="260"/>
    </row>
    <row r="44" spans="5:20" ht="15.75">
      <c r="E44" s="254"/>
      <c r="S44" s="260"/>
      <c r="T44" s="260"/>
    </row>
    <row r="45" spans="5:20" ht="15.75">
      <c r="E45" s="254"/>
      <c r="S45" s="260"/>
      <c r="T45" s="260"/>
    </row>
    <row r="46" spans="5:20" ht="15.75">
      <c r="E46" s="254"/>
      <c r="S46" s="260"/>
      <c r="T46" s="260"/>
    </row>
    <row r="47" spans="5:20" ht="15.75">
      <c r="E47" s="254"/>
      <c r="S47" s="260"/>
      <c r="T47" s="260"/>
    </row>
    <row r="48" spans="5:20" ht="15.75">
      <c r="E48" s="254"/>
      <c r="S48" s="260"/>
      <c r="T48" s="260"/>
    </row>
    <row r="49" spans="5:20" ht="15.75">
      <c r="E49" s="254"/>
      <c r="S49" s="260"/>
      <c r="T49" s="260"/>
    </row>
    <row r="50" spans="5:20" ht="15.75">
      <c r="E50" s="254"/>
      <c r="S50" s="260"/>
      <c r="T50" s="260"/>
    </row>
    <row r="51" spans="5:20" ht="15.75">
      <c r="E51" s="254"/>
      <c r="S51" s="260"/>
      <c r="T51" s="260"/>
    </row>
    <row r="52" spans="5:20" ht="15.75">
      <c r="E52" s="254"/>
      <c r="S52" s="260"/>
      <c r="T52" s="260"/>
    </row>
    <row r="53" spans="5:20" ht="15.75">
      <c r="E53" s="254"/>
      <c r="S53" s="262"/>
      <c r="T53" s="262"/>
    </row>
    <row r="54" spans="5:20" ht="15.75">
      <c r="E54" s="254"/>
      <c r="S54" s="260"/>
      <c r="T54" s="260"/>
    </row>
    <row r="55" spans="5:20" ht="15.75">
      <c r="E55" s="254"/>
      <c r="S55" s="260"/>
      <c r="T55" s="260"/>
    </row>
    <row r="56" spans="5:20" ht="15.75">
      <c r="E56" s="254"/>
      <c r="S56" s="260"/>
      <c r="T56" s="260"/>
    </row>
    <row r="57" spans="5:20" ht="15.75">
      <c r="E57" s="254"/>
      <c r="S57" s="260"/>
      <c r="T57" s="260"/>
    </row>
    <row r="58" spans="5:20" ht="15.75">
      <c r="E58" s="254"/>
      <c r="S58" s="260"/>
      <c r="T58" s="260"/>
    </row>
    <row r="59" spans="5:20" ht="15.75">
      <c r="E59" s="254"/>
      <c r="S59" s="260"/>
      <c r="T59" s="260"/>
    </row>
    <row r="60" spans="5:20" ht="15.75">
      <c r="E60" s="254"/>
      <c r="S60" s="260"/>
      <c r="T60" s="260"/>
    </row>
    <row r="61" spans="5:20" ht="15.75">
      <c r="E61" s="254"/>
      <c r="S61" s="260"/>
      <c r="T61" s="260"/>
    </row>
    <row r="62" spans="5:20" ht="15.75">
      <c r="E62" s="254"/>
      <c r="S62" s="262"/>
      <c r="T62" s="262"/>
    </row>
    <row r="63" spans="5:20" ht="15.75">
      <c r="E63" s="254"/>
      <c r="S63" s="260"/>
      <c r="T63" s="260"/>
    </row>
    <row r="64" spans="5:20" ht="15.75">
      <c r="E64" s="254"/>
      <c r="S64" s="260"/>
      <c r="T64" s="260"/>
    </row>
    <row r="65" spans="5:20">
      <c r="S65" s="260"/>
      <c r="T65" s="260"/>
    </row>
    <row r="66" spans="5:20">
      <c r="S66" s="260"/>
      <c r="T66" s="260"/>
    </row>
    <row r="67" spans="5:20">
      <c r="S67" s="260"/>
      <c r="T67" s="260"/>
    </row>
    <row r="68" spans="5:20">
      <c r="S68" s="260"/>
      <c r="T68" s="260"/>
    </row>
    <row r="69" spans="5:20">
      <c r="S69" s="260"/>
      <c r="T69" s="260"/>
    </row>
    <row r="70" spans="5:20" ht="15.75">
      <c r="S70" s="262"/>
      <c r="T70" s="262"/>
    </row>
    <row r="71" spans="5:20">
      <c r="S71" s="260"/>
      <c r="T71" s="260"/>
    </row>
    <row r="72" spans="5:20">
      <c r="S72" s="260"/>
      <c r="T72" s="260"/>
    </row>
    <row r="73" spans="5:20">
      <c r="S73" s="260"/>
      <c r="T73" s="260"/>
    </row>
    <row r="74" spans="5:20">
      <c r="S74" s="260"/>
      <c r="T74" s="260"/>
    </row>
    <row r="75" spans="5:20">
      <c r="S75" s="260"/>
      <c r="T75" s="260"/>
    </row>
    <row r="76" spans="5:20">
      <c r="S76" s="260"/>
      <c r="T76" s="260"/>
    </row>
    <row r="80" spans="5:20">
      <c r="E80" s="248"/>
      <c r="S80" s="257"/>
      <c r="T80" s="257"/>
    </row>
    <row r="81" spans="5:20">
      <c r="E81" s="248"/>
      <c r="S81" s="257"/>
      <c r="T81" s="257"/>
    </row>
    <row r="82" spans="5:20">
      <c r="E82" s="248"/>
      <c r="S82" s="257"/>
      <c r="T82" s="257"/>
    </row>
    <row r="83" spans="5:20">
      <c r="E83" s="248"/>
      <c r="S83" s="257"/>
      <c r="T83" s="257"/>
    </row>
    <row r="84" spans="5:20">
      <c r="E84" s="248"/>
      <c r="S84" s="257"/>
      <c r="T84" s="257"/>
    </row>
    <row r="85" spans="5:20">
      <c r="E85" s="248"/>
      <c r="S85" s="257"/>
      <c r="T85" s="257"/>
    </row>
    <row r="86" spans="5:20">
      <c r="E86" s="248"/>
      <c r="S86" s="257"/>
      <c r="T86" s="257"/>
    </row>
    <row r="87" spans="5:20">
      <c r="E87" s="248"/>
      <c r="S87" s="257"/>
      <c r="T87" s="257"/>
    </row>
    <row r="88" spans="5:20">
      <c r="E88" s="248"/>
      <c r="S88" s="257"/>
      <c r="T88" s="257"/>
    </row>
    <row r="89" spans="5:20">
      <c r="E89" s="248"/>
      <c r="S89" s="257"/>
      <c r="T89" s="257"/>
    </row>
    <row r="90" spans="5:20">
      <c r="E90" s="248"/>
      <c r="S90" s="257"/>
      <c r="T90" s="257"/>
    </row>
    <row r="91" spans="5:20">
      <c r="E91" s="248"/>
      <c r="S91" s="257"/>
      <c r="T91" s="257"/>
    </row>
    <row r="92" spans="5:20">
      <c r="E92" s="248"/>
      <c r="S92" s="257"/>
      <c r="T92" s="257"/>
    </row>
    <row r="93" spans="5:20">
      <c r="E93" s="248"/>
      <c r="S93" s="257"/>
      <c r="T93" s="257"/>
    </row>
    <row r="94" spans="5:20">
      <c r="E94" s="248"/>
      <c r="S94" s="257"/>
      <c r="T94" s="257"/>
    </row>
    <row r="95" spans="5:20">
      <c r="E95" s="248"/>
      <c r="S95" s="257"/>
      <c r="T95" s="257"/>
    </row>
    <row r="96" spans="5:20">
      <c r="E96" s="248"/>
      <c r="S96" s="257"/>
      <c r="T96" s="257"/>
    </row>
    <row r="97" spans="5:20">
      <c r="E97" s="248"/>
      <c r="S97" s="257"/>
      <c r="T97" s="257"/>
    </row>
    <row r="98" spans="5:20">
      <c r="E98" s="248"/>
      <c r="S98" s="257"/>
      <c r="T98" s="257"/>
    </row>
    <row r="99" spans="5:20">
      <c r="E99" s="248"/>
      <c r="S99" s="257"/>
      <c r="T99" s="257"/>
    </row>
    <row r="100" spans="5:20">
      <c r="E100" s="248"/>
      <c r="S100" s="257"/>
      <c r="T100" s="257"/>
    </row>
    <row r="101" spans="5:20">
      <c r="E101" s="248"/>
      <c r="S101" s="257"/>
      <c r="T101" s="257"/>
    </row>
    <row r="102" spans="5:20">
      <c r="E102" s="248"/>
      <c r="S102" s="257"/>
      <c r="T102" s="257"/>
    </row>
    <row r="103" spans="5:20">
      <c r="E103" s="248"/>
      <c r="S103" s="257"/>
      <c r="T103" s="257"/>
    </row>
    <row r="104" spans="5:20">
      <c r="E104" s="248"/>
      <c r="S104" s="257"/>
      <c r="T104" s="257"/>
    </row>
    <row r="105" spans="5:20">
      <c r="E105" s="248"/>
      <c r="S105" s="257"/>
      <c r="T105" s="257"/>
    </row>
    <row r="106" spans="5:20">
      <c r="E106" s="248"/>
      <c r="S106" s="257"/>
      <c r="T106" s="257"/>
    </row>
    <row r="107" spans="5:20">
      <c r="E107" s="248"/>
      <c r="S107" s="257"/>
      <c r="T107" s="257"/>
    </row>
    <row r="108" spans="5:20">
      <c r="E108" s="248"/>
      <c r="S108" s="257"/>
      <c r="T108" s="257"/>
    </row>
    <row r="109" spans="5:20">
      <c r="E109" s="248"/>
    </row>
    <row r="110" spans="5:20">
      <c r="E110" s="248"/>
    </row>
    <row r="111" spans="5:20">
      <c r="E111" s="248"/>
    </row>
    <row r="112" spans="5:20">
      <c r="E112" s="248"/>
    </row>
    <row r="113" spans="5:5">
      <c r="E113" s="248"/>
    </row>
    <row r="114" spans="5:5">
      <c r="E114" s="248"/>
    </row>
    <row r="115" spans="5:5">
      <c r="E115" s="248"/>
    </row>
    <row r="116" spans="5:5">
      <c r="E116" s="248"/>
    </row>
    <row r="117" spans="5:5">
      <c r="E117" s="248"/>
    </row>
    <row r="118" spans="5:5">
      <c r="E118" s="248"/>
    </row>
    <row r="119" spans="5:5">
      <c r="E119" s="248"/>
    </row>
    <row r="120" spans="5:5">
      <c r="E120" s="248"/>
    </row>
    <row r="121" spans="5:5">
      <c r="E121" s="248"/>
    </row>
    <row r="122" spans="5:5">
      <c r="E122" s="248"/>
    </row>
    <row r="123" spans="5:5">
      <c r="E123" s="248"/>
    </row>
    <row r="124" spans="5:5">
      <c r="E124" s="248"/>
    </row>
    <row r="125" spans="5:5">
      <c r="E125" s="248"/>
    </row>
    <row r="126" spans="5:5">
      <c r="E126" s="248"/>
    </row>
    <row r="127" spans="5:5">
      <c r="E127" s="248"/>
    </row>
    <row r="128" spans="5:5">
      <c r="E128" s="248"/>
    </row>
    <row r="129" spans="5:5">
      <c r="E129" s="248"/>
    </row>
    <row r="130" spans="5:5">
      <c r="E130" s="248"/>
    </row>
    <row r="131" spans="5:5">
      <c r="E131" s="248"/>
    </row>
    <row r="132" spans="5:5">
      <c r="E132" s="248"/>
    </row>
    <row r="133" spans="5:5">
      <c r="E133" s="248"/>
    </row>
    <row r="134" spans="5:5">
      <c r="E134" s="248"/>
    </row>
    <row r="135" spans="5:5">
      <c r="E135" s="248"/>
    </row>
    <row r="136" spans="5:5">
      <c r="E136" s="248"/>
    </row>
    <row r="137" spans="5:5">
      <c r="E137" s="248"/>
    </row>
    <row r="138" spans="5:5">
      <c r="E138" s="248"/>
    </row>
    <row r="139" spans="5:5">
      <c r="E139" s="248"/>
    </row>
    <row r="140" spans="5:5">
      <c r="E140" s="248"/>
    </row>
    <row r="141" spans="5:5">
      <c r="E141" s="248"/>
    </row>
    <row r="142" spans="5:5">
      <c r="E142" s="248"/>
    </row>
    <row r="143" spans="5:5">
      <c r="E143" s="248"/>
    </row>
    <row r="144" spans="5:5">
      <c r="E144" s="248"/>
    </row>
    <row r="145" spans="5:5">
      <c r="E145" s="248"/>
    </row>
    <row r="146" spans="5:5">
      <c r="E146" s="248"/>
    </row>
    <row r="147" spans="5:5">
      <c r="E147" s="248"/>
    </row>
    <row r="148" spans="5:5">
      <c r="E148" s="248"/>
    </row>
  </sheetData>
  <mergeCells count="22">
    <mergeCell ref="U5:U7"/>
    <mergeCell ref="O5:P6"/>
    <mergeCell ref="T5:T7"/>
    <mergeCell ref="S5:S7"/>
    <mergeCell ref="C5:C7"/>
    <mergeCell ref="D5:D7"/>
    <mergeCell ref="G6:H6"/>
    <mergeCell ref="I6:J6"/>
    <mergeCell ref="K6:L6"/>
    <mergeCell ref="Q5:Q7"/>
    <mergeCell ref="R5:R7"/>
    <mergeCell ref="F5:F7"/>
    <mergeCell ref="E5:E7"/>
    <mergeCell ref="G5:N5"/>
    <mergeCell ref="M6:N6"/>
    <mergeCell ref="B9:B11"/>
    <mergeCell ref="A5:A7"/>
    <mergeCell ref="A21:A28"/>
    <mergeCell ref="A12:A20"/>
    <mergeCell ref="B13:B17"/>
    <mergeCell ref="A9:A11"/>
    <mergeCell ref="B5:B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sheetPr>
    <tabColor rgb="FFFFC000"/>
  </sheetPr>
  <dimension ref="A1:U45"/>
  <sheetViews>
    <sheetView zoomScale="70" zoomScaleNormal="70" workbookViewId="0">
      <pane ySplit="6" topLeftCell="A7" activePane="bottomLeft" state="frozen"/>
      <selection activeCell="O6" sqref="O6"/>
      <selection pane="bottomLeft" activeCell="A8" sqref="A8:A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c r="B1" s="278"/>
      <c r="C1" s="278"/>
      <c r="D1" s="278"/>
      <c r="E1" s="278"/>
      <c r="F1" s="278"/>
      <c r="G1" s="278" t="s">
        <v>477</v>
      </c>
      <c r="I1" s="278"/>
      <c r="J1" s="278"/>
      <c r="K1" s="278"/>
      <c r="L1" s="278"/>
      <c r="M1" s="278"/>
      <c r="N1" s="278"/>
      <c r="O1" s="278"/>
      <c r="P1" s="278"/>
      <c r="Q1" s="278"/>
      <c r="R1" s="278"/>
      <c r="S1" s="278"/>
      <c r="T1" s="278"/>
      <c r="U1" s="278"/>
    </row>
    <row r="2" spans="1:21" ht="18.75">
      <c r="A2" s="311" t="s">
        <v>1347</v>
      </c>
      <c r="B2" s="278"/>
      <c r="C2" s="278"/>
      <c r="D2" s="278"/>
      <c r="E2" s="278"/>
      <c r="F2" s="278"/>
      <c r="G2" s="278"/>
      <c r="I2" s="278"/>
      <c r="J2" s="278"/>
      <c r="K2" s="278"/>
      <c r="L2" s="278"/>
      <c r="M2" s="278"/>
      <c r="N2" s="278"/>
      <c r="O2" s="278"/>
      <c r="P2" s="278"/>
      <c r="Q2" s="278"/>
      <c r="R2" s="278"/>
      <c r="S2" s="278"/>
      <c r="T2" s="278"/>
      <c r="U2" s="278"/>
    </row>
    <row r="3" spans="1:21">
      <c r="A3" s="711" t="s">
        <v>1349</v>
      </c>
      <c r="B3" s="711"/>
      <c r="C3" s="711"/>
      <c r="D3" s="711"/>
      <c r="E3" s="711"/>
      <c r="F3" s="711"/>
      <c r="G3" s="711"/>
      <c r="H3" s="711"/>
      <c r="I3" s="711"/>
      <c r="J3" s="711"/>
      <c r="K3" s="711"/>
      <c r="L3" s="711"/>
      <c r="M3" s="711"/>
      <c r="N3" s="711"/>
      <c r="O3" s="711"/>
      <c r="P3" s="711"/>
      <c r="Q3" s="711"/>
      <c r="R3" s="711"/>
      <c r="S3" s="711"/>
      <c r="T3" s="711"/>
      <c r="U3" s="711"/>
    </row>
    <row r="4" spans="1:21" ht="15" customHeight="1">
      <c r="A4" s="689" t="s">
        <v>97</v>
      </c>
      <c r="B4" s="691" t="s">
        <v>111</v>
      </c>
      <c r="C4" s="686" t="s">
        <v>86</v>
      </c>
      <c r="D4" s="686" t="s">
        <v>87</v>
      </c>
      <c r="E4" s="686" t="s">
        <v>392</v>
      </c>
      <c r="F4" s="686" t="s">
        <v>88</v>
      </c>
      <c r="G4" s="698" t="s">
        <v>100</v>
      </c>
      <c r="H4" s="704"/>
      <c r="I4" s="704"/>
      <c r="J4" s="704"/>
      <c r="K4" s="704"/>
      <c r="L4" s="704"/>
      <c r="M4" s="704"/>
      <c r="N4" s="699"/>
      <c r="O4" s="700" t="s">
        <v>101</v>
      </c>
      <c r="P4" s="701"/>
      <c r="Q4" s="691" t="s">
        <v>102</v>
      </c>
      <c r="R4" s="691" t="s">
        <v>103</v>
      </c>
      <c r="S4" s="691" t="s">
        <v>110</v>
      </c>
      <c r="T4" s="691" t="s">
        <v>109</v>
      </c>
      <c r="U4" s="695" t="s">
        <v>89</v>
      </c>
    </row>
    <row r="5" spans="1:21" ht="15" customHeight="1">
      <c r="A5" s="689"/>
      <c r="B5" s="689"/>
      <c r="C5" s="687"/>
      <c r="D5" s="687"/>
      <c r="E5" s="687"/>
      <c r="F5" s="687"/>
      <c r="G5" s="698" t="s">
        <v>104</v>
      </c>
      <c r="H5" s="699"/>
      <c r="I5" s="698" t="s">
        <v>105</v>
      </c>
      <c r="J5" s="699"/>
      <c r="K5" s="698" t="s">
        <v>106</v>
      </c>
      <c r="L5" s="699"/>
      <c r="M5" s="698" t="s">
        <v>107</v>
      </c>
      <c r="N5" s="699"/>
      <c r="O5" s="702"/>
      <c r="P5" s="703"/>
      <c r="Q5" s="689"/>
      <c r="R5" s="689"/>
      <c r="S5" s="689"/>
      <c r="T5" s="689"/>
      <c r="U5" s="696"/>
    </row>
    <row r="6" spans="1:21" ht="25.5">
      <c r="A6" s="690"/>
      <c r="B6" s="690"/>
      <c r="C6" s="688"/>
      <c r="D6" s="688"/>
      <c r="E6" s="688"/>
      <c r="F6" s="688"/>
      <c r="G6" s="421" t="s">
        <v>108</v>
      </c>
      <c r="H6" s="421" t="s">
        <v>12</v>
      </c>
      <c r="I6" s="421" t="s">
        <v>108</v>
      </c>
      <c r="J6" s="421" t="s">
        <v>12</v>
      </c>
      <c r="K6" s="421" t="s">
        <v>108</v>
      </c>
      <c r="L6" s="421" t="s">
        <v>12</v>
      </c>
      <c r="M6" s="421" t="s">
        <v>108</v>
      </c>
      <c r="N6" s="421" t="s">
        <v>12</v>
      </c>
      <c r="O6" s="421" t="s">
        <v>108</v>
      </c>
      <c r="P6" s="421" t="s">
        <v>12</v>
      </c>
      <c r="Q6" s="690"/>
      <c r="R6" s="690"/>
      <c r="S6" s="690"/>
      <c r="T6" s="690"/>
      <c r="U6" s="697"/>
    </row>
    <row r="7" spans="1:21" s="352" customFormat="1" ht="15.75">
      <c r="A7" s="422"/>
      <c r="B7" s="423"/>
      <c r="C7" s="424"/>
      <c r="D7" s="424"/>
      <c r="E7" s="425"/>
      <c r="F7" s="424"/>
      <c r="G7" s="426"/>
      <c r="H7" s="426"/>
      <c r="I7" s="426"/>
      <c r="J7" s="426"/>
      <c r="K7" s="426"/>
      <c r="L7" s="426"/>
      <c r="M7" s="426"/>
      <c r="N7" s="426"/>
      <c r="O7" s="426"/>
      <c r="P7" s="426"/>
      <c r="Q7" s="427"/>
      <c r="R7" s="427"/>
      <c r="S7" s="427"/>
      <c r="T7" s="427"/>
      <c r="U7" s="428"/>
    </row>
    <row r="8" spans="1:21" ht="94.5">
      <c r="A8" s="712" t="s">
        <v>1381</v>
      </c>
      <c r="B8" s="708" t="s">
        <v>1382</v>
      </c>
      <c r="C8" s="708" t="s">
        <v>1768</v>
      </c>
      <c r="D8" s="708" t="s">
        <v>1769</v>
      </c>
      <c r="E8" s="476" t="s">
        <v>2103</v>
      </c>
      <c r="F8" s="568" t="s">
        <v>2100</v>
      </c>
      <c r="G8" s="503"/>
      <c r="H8" s="227"/>
      <c r="I8" s="483">
        <v>1</v>
      </c>
      <c r="J8" s="227">
        <v>15210</v>
      </c>
      <c r="K8" s="246"/>
      <c r="L8" s="227"/>
      <c r="M8" s="246"/>
      <c r="N8" s="227"/>
      <c r="O8" s="366">
        <f t="shared" ref="O8:O9" si="0">G8+I8+K8+M8</f>
        <v>1</v>
      </c>
      <c r="P8" s="367">
        <f t="shared" ref="P8:P9" si="1">H8+J8+L8+N8</f>
        <v>15210</v>
      </c>
      <c r="Q8" s="245"/>
      <c r="R8" s="245" t="s">
        <v>1770</v>
      </c>
      <c r="S8" s="245" t="s">
        <v>1771</v>
      </c>
      <c r="T8" s="245" t="s">
        <v>1772</v>
      </c>
      <c r="U8" s="245" t="s">
        <v>1773</v>
      </c>
    </row>
    <row r="9" spans="1:21" ht="157.5">
      <c r="A9" s="713"/>
      <c r="B9" s="705"/>
      <c r="C9" s="705"/>
      <c r="D9" s="705"/>
      <c r="E9" s="476" t="s">
        <v>2102</v>
      </c>
      <c r="F9" s="567" t="s">
        <v>2101</v>
      </c>
      <c r="G9" s="246"/>
      <c r="H9" s="227"/>
      <c r="I9" s="246"/>
      <c r="J9" s="227"/>
      <c r="K9" s="483">
        <v>1</v>
      </c>
      <c r="L9" s="227">
        <v>7020</v>
      </c>
      <c r="M9" s="246"/>
      <c r="N9" s="227"/>
      <c r="O9" s="366">
        <f t="shared" si="0"/>
        <v>1</v>
      </c>
      <c r="P9" s="367">
        <f t="shared" si="1"/>
        <v>7020</v>
      </c>
      <c r="Q9" s="245"/>
      <c r="R9" s="245" t="s">
        <v>1774</v>
      </c>
      <c r="S9" s="245" t="s">
        <v>1775</v>
      </c>
      <c r="T9" s="245" t="s">
        <v>1772</v>
      </c>
      <c r="U9" s="245" t="s">
        <v>1773</v>
      </c>
    </row>
    <row r="10" spans="1:21" ht="15.75">
      <c r="A10" s="286"/>
      <c r="B10" s="287"/>
      <c r="C10" s="286" t="s">
        <v>1383</v>
      </c>
      <c r="D10" s="287"/>
      <c r="E10" s="287"/>
      <c r="F10" s="288"/>
      <c r="G10" s="258">
        <f t="shared" ref="G10:P10" si="2">SUM(G8:G9)</f>
        <v>0</v>
      </c>
      <c r="H10" s="267">
        <f t="shared" si="2"/>
        <v>0</v>
      </c>
      <c r="I10" s="258">
        <f t="shared" si="2"/>
        <v>1</v>
      </c>
      <c r="J10" s="267">
        <f t="shared" si="2"/>
        <v>15210</v>
      </c>
      <c r="K10" s="258">
        <f t="shared" si="2"/>
        <v>1</v>
      </c>
      <c r="L10" s="267">
        <f t="shared" si="2"/>
        <v>7020</v>
      </c>
      <c r="M10" s="258">
        <f t="shared" si="2"/>
        <v>0</v>
      </c>
      <c r="N10" s="267">
        <f t="shared" si="2"/>
        <v>0</v>
      </c>
      <c r="O10" s="267">
        <f t="shared" si="2"/>
        <v>2</v>
      </c>
      <c r="P10" s="267">
        <f t="shared" si="2"/>
        <v>22230</v>
      </c>
      <c r="Q10" s="259"/>
      <c r="R10" s="259"/>
      <c r="S10" s="259"/>
      <c r="T10" s="259"/>
      <c r="U10" s="259"/>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ht="15.6" customHeight="1">
      <c r="H45"/>
      <c r="J45"/>
      <c r="L45"/>
      <c r="N45"/>
      <c r="P45"/>
    </row>
  </sheetData>
  <mergeCells count="22">
    <mergeCell ref="A8:A9"/>
    <mergeCell ref="G5:H5"/>
    <mergeCell ref="B8:B9"/>
    <mergeCell ref="G4:N4"/>
    <mergeCell ref="O4:P5"/>
    <mergeCell ref="C8:C9"/>
    <mergeCell ref="D8:D9"/>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tabColor rgb="FFFFC000"/>
  </sheetPr>
  <dimension ref="A1:AA64"/>
  <sheetViews>
    <sheetView zoomScale="60" zoomScaleNormal="60" workbookViewId="0">
      <pane ySplit="8" topLeftCell="A23" activePane="bottomLeft" state="frozen"/>
      <selection activeCell="A7" sqref="A7"/>
      <selection pane="bottomLeft" activeCell="E25" sqref="E25"/>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2.140625" style="230" bestFit="1" customWidth="1"/>
    <col min="14" max="14" width="12.140625" style="230" bestFit="1" customWidth="1"/>
    <col min="15" max="15" width="15.28515625" style="378" customWidth="1"/>
    <col min="16" max="16" width="18.28515625" style="379" customWidth="1"/>
    <col min="17" max="17" width="14.140625" hidden="1" customWidth="1"/>
    <col min="18" max="20" width="14.140625" customWidth="1"/>
    <col min="21" max="21" width="17" customWidth="1"/>
  </cols>
  <sheetData>
    <row r="1" spans="1:27" ht="18.75">
      <c r="G1" s="278" t="s">
        <v>1384</v>
      </c>
      <c r="I1" s="278"/>
      <c r="J1" s="278"/>
      <c r="K1" s="278"/>
      <c r="L1" s="278"/>
      <c r="M1" s="278"/>
      <c r="N1" s="278"/>
      <c r="O1" s="375"/>
      <c r="P1" s="375"/>
      <c r="Q1" s="278"/>
      <c r="R1" s="278"/>
      <c r="S1" s="278"/>
      <c r="T1" s="278"/>
      <c r="U1" s="278"/>
      <c r="V1" s="278"/>
      <c r="W1" s="278"/>
      <c r="X1" s="278"/>
      <c r="Y1" s="278"/>
      <c r="Z1" s="278"/>
      <c r="AA1" s="278"/>
    </row>
    <row r="2" spans="1:27" ht="18.75">
      <c r="A2" s="308" t="s">
        <v>1347</v>
      </c>
      <c r="G2" s="278"/>
      <c r="I2" s="278"/>
      <c r="J2" s="278"/>
      <c r="K2" s="278"/>
      <c r="L2" s="278"/>
      <c r="M2" s="278"/>
      <c r="N2" s="278"/>
      <c r="O2" s="375"/>
      <c r="P2" s="375"/>
      <c r="Q2" s="278"/>
      <c r="R2" s="278"/>
      <c r="S2" s="278"/>
      <c r="T2" s="278"/>
      <c r="U2" s="278"/>
      <c r="V2" s="278"/>
      <c r="W2" s="278"/>
      <c r="X2" s="278"/>
      <c r="Y2" s="278"/>
      <c r="Z2" s="278"/>
      <c r="AA2" s="278"/>
    </row>
    <row r="3" spans="1:27" ht="18.75">
      <c r="A3" s="309" t="s">
        <v>1391</v>
      </c>
      <c r="G3" s="278"/>
      <c r="I3" s="278"/>
      <c r="J3" s="278"/>
      <c r="K3" s="278"/>
      <c r="L3" s="278"/>
      <c r="M3" s="278"/>
      <c r="N3" s="278"/>
      <c r="O3" s="375"/>
      <c r="P3" s="375"/>
      <c r="Q3" s="278"/>
      <c r="R3" s="278"/>
      <c r="S3" s="278"/>
      <c r="T3" s="278"/>
      <c r="U3" s="278"/>
      <c r="V3" s="278"/>
      <c r="W3" s="278"/>
      <c r="X3" s="278"/>
      <c r="Y3" s="278"/>
      <c r="Z3" s="278"/>
      <c r="AA3" s="278"/>
    </row>
    <row r="4" spans="1:27" ht="18.75">
      <c r="A4" s="309" t="s">
        <v>1390</v>
      </c>
      <c r="G4" s="278"/>
      <c r="I4" s="278"/>
      <c r="J4" s="278"/>
      <c r="K4" s="278"/>
      <c r="L4" s="278"/>
      <c r="M4" s="278"/>
      <c r="N4" s="278"/>
      <c r="O4" s="375"/>
      <c r="P4" s="375"/>
      <c r="Q4" s="278"/>
      <c r="R4" s="278"/>
      <c r="S4" s="278"/>
      <c r="T4" s="278"/>
      <c r="U4" s="278"/>
      <c r="V4" s="278"/>
      <c r="W4" s="278"/>
      <c r="X4" s="278"/>
      <c r="Y4" s="278"/>
      <c r="Z4" s="278"/>
      <c r="AA4" s="278"/>
    </row>
    <row r="5" spans="1:27">
      <c r="A5" s="282" t="s">
        <v>1393</v>
      </c>
      <c r="B5" s="264"/>
      <c r="C5" s="264"/>
      <c r="D5" s="264"/>
      <c r="E5" s="264"/>
      <c r="F5" s="264"/>
      <c r="G5" s="264"/>
      <c r="H5" s="264"/>
      <c r="I5" s="264"/>
      <c r="J5" s="264"/>
      <c r="K5" s="264"/>
      <c r="L5" s="264"/>
      <c r="M5" s="264"/>
      <c r="N5" s="264"/>
      <c r="O5" s="376"/>
      <c r="P5" s="376"/>
      <c r="Q5" s="264"/>
      <c r="R5" s="264"/>
      <c r="S5" s="264"/>
      <c r="T5" s="264"/>
      <c r="U5" s="264"/>
    </row>
    <row r="6" spans="1:27" ht="15" customHeight="1">
      <c r="A6" s="689" t="s">
        <v>97</v>
      </c>
      <c r="B6" s="691" t="s">
        <v>111</v>
      </c>
      <c r="C6" s="686" t="s">
        <v>86</v>
      </c>
      <c r="D6" s="686" t="s">
        <v>87</v>
      </c>
      <c r="E6" s="686" t="s">
        <v>392</v>
      </c>
      <c r="F6" s="686" t="s">
        <v>88</v>
      </c>
      <c r="G6" s="698" t="s">
        <v>100</v>
      </c>
      <c r="H6" s="704"/>
      <c r="I6" s="704"/>
      <c r="J6" s="704"/>
      <c r="K6" s="704"/>
      <c r="L6" s="704"/>
      <c r="M6" s="704"/>
      <c r="N6" s="699"/>
      <c r="O6" s="700" t="s">
        <v>101</v>
      </c>
      <c r="P6" s="701"/>
      <c r="Q6" s="691" t="s">
        <v>102</v>
      </c>
      <c r="R6" s="691" t="s">
        <v>103</v>
      </c>
      <c r="S6" s="691" t="s">
        <v>110</v>
      </c>
      <c r="T6" s="691" t="s">
        <v>109</v>
      </c>
      <c r="U6" s="695" t="s">
        <v>89</v>
      </c>
    </row>
    <row r="7" spans="1:27" ht="15" customHeight="1">
      <c r="A7" s="689"/>
      <c r="B7" s="689"/>
      <c r="C7" s="687"/>
      <c r="D7" s="687"/>
      <c r="E7" s="687"/>
      <c r="F7" s="687"/>
      <c r="G7" s="698" t="s">
        <v>104</v>
      </c>
      <c r="H7" s="699"/>
      <c r="I7" s="698" t="s">
        <v>105</v>
      </c>
      <c r="J7" s="699"/>
      <c r="K7" s="698" t="s">
        <v>106</v>
      </c>
      <c r="L7" s="699"/>
      <c r="M7" s="698" t="s">
        <v>107</v>
      </c>
      <c r="N7" s="699"/>
      <c r="O7" s="702"/>
      <c r="P7" s="703"/>
      <c r="Q7" s="689"/>
      <c r="R7" s="689"/>
      <c r="S7" s="689"/>
      <c r="T7" s="689"/>
      <c r="U7" s="696"/>
    </row>
    <row r="8" spans="1:27" ht="25.5">
      <c r="A8" s="690"/>
      <c r="B8" s="690"/>
      <c r="C8" s="688"/>
      <c r="D8" s="688"/>
      <c r="E8" s="688"/>
      <c r="F8" s="688"/>
      <c r="G8" s="421" t="s">
        <v>108</v>
      </c>
      <c r="H8" s="421" t="s">
        <v>12</v>
      </c>
      <c r="I8" s="421" t="s">
        <v>108</v>
      </c>
      <c r="J8" s="421" t="s">
        <v>12</v>
      </c>
      <c r="K8" s="421" t="s">
        <v>108</v>
      </c>
      <c r="L8" s="421" t="s">
        <v>12</v>
      </c>
      <c r="M8" s="421" t="s">
        <v>108</v>
      </c>
      <c r="N8" s="421" t="s">
        <v>12</v>
      </c>
      <c r="O8" s="421" t="s">
        <v>108</v>
      </c>
      <c r="P8" s="421" t="s">
        <v>12</v>
      </c>
      <c r="Q8" s="690"/>
      <c r="R8" s="690"/>
      <c r="S8" s="690"/>
      <c r="T8" s="690"/>
      <c r="U8" s="697"/>
    </row>
    <row r="9" spans="1:27" s="352" customFormat="1" ht="15.75">
      <c r="A9" s="422"/>
      <c r="B9" s="423"/>
      <c r="C9" s="424"/>
      <c r="D9" s="424"/>
      <c r="E9" s="425"/>
      <c r="F9" s="424"/>
      <c r="G9" s="426"/>
      <c r="H9" s="426"/>
      <c r="I9" s="426"/>
      <c r="J9" s="426"/>
      <c r="K9" s="426"/>
      <c r="L9" s="426"/>
      <c r="M9" s="426"/>
      <c r="N9" s="426"/>
      <c r="O9" s="426"/>
      <c r="P9" s="426"/>
      <c r="Q9" s="427"/>
      <c r="R9" s="427"/>
      <c r="S9" s="427"/>
      <c r="T9" s="427"/>
      <c r="U9" s="428"/>
    </row>
    <row r="10" spans="1:27" ht="157.5">
      <c r="A10" s="708" t="s">
        <v>1936</v>
      </c>
      <c r="B10" s="708" t="s">
        <v>1385</v>
      </c>
      <c r="C10" s="714" t="s">
        <v>1934</v>
      </c>
      <c r="D10" s="620" t="s">
        <v>1930</v>
      </c>
      <c r="E10" s="275"/>
      <c r="F10" s="275" t="s">
        <v>1935</v>
      </c>
      <c r="G10" s="532">
        <v>0.25</v>
      </c>
      <c r="H10" s="265"/>
      <c r="I10" s="532">
        <v>0.5</v>
      </c>
      <c r="J10" s="265"/>
      <c r="K10" s="532">
        <v>0.25</v>
      </c>
      <c r="L10" s="265"/>
      <c r="M10" s="249"/>
      <c r="N10" s="265"/>
      <c r="O10" s="373">
        <f t="shared" ref="O10:O28" si="0">G10+I10+K10+M10</f>
        <v>1</v>
      </c>
      <c r="P10" s="374">
        <f t="shared" ref="P10:P28" si="1">H10+J10+L10+N10</f>
        <v>0</v>
      </c>
      <c r="Q10" s="249"/>
      <c r="R10" s="249" t="s">
        <v>1933</v>
      </c>
      <c r="S10" s="249" t="s">
        <v>1931</v>
      </c>
      <c r="T10" s="249" t="s">
        <v>1940</v>
      </c>
      <c r="U10" s="73" t="s">
        <v>1932</v>
      </c>
    </row>
    <row r="11" spans="1:27" ht="78.75">
      <c r="A11" s="705"/>
      <c r="B11" s="705"/>
      <c r="C11" s="715"/>
      <c r="D11" s="620" t="s">
        <v>1785</v>
      </c>
      <c r="E11" s="510" t="s">
        <v>1894</v>
      </c>
      <c r="F11" s="275" t="s">
        <v>1791</v>
      </c>
      <c r="G11" s="503"/>
      <c r="H11" s="612"/>
      <c r="I11" s="511">
        <v>1</v>
      </c>
      <c r="J11" s="613">
        <v>400000</v>
      </c>
      <c r="K11" s="503"/>
      <c r="L11" s="346"/>
      <c r="M11" s="275"/>
      <c r="N11" s="346"/>
      <c r="O11" s="366">
        <f t="shared" ref="O11:P13" si="2">G11+I11+K11+M11</f>
        <v>1</v>
      </c>
      <c r="P11" s="367">
        <f t="shared" si="2"/>
        <v>400000</v>
      </c>
      <c r="Q11" s="245"/>
      <c r="R11" s="249" t="s">
        <v>1937</v>
      </c>
      <c r="S11" s="245" t="s">
        <v>1938</v>
      </c>
      <c r="T11" s="245" t="s">
        <v>1940</v>
      </c>
      <c r="U11" s="245" t="s">
        <v>1798</v>
      </c>
    </row>
    <row r="12" spans="1:27" ht="94.5">
      <c r="A12" s="705"/>
      <c r="B12" s="705"/>
      <c r="C12" s="620" t="s">
        <v>1778</v>
      </c>
      <c r="D12" s="620" t="s">
        <v>1782</v>
      </c>
      <c r="E12" s="275" t="s">
        <v>1891</v>
      </c>
      <c r="F12" s="275" t="s">
        <v>1788</v>
      </c>
      <c r="G12" s="503">
        <v>3</v>
      </c>
      <c r="H12" s="612">
        <v>200</v>
      </c>
      <c r="I12" s="503">
        <v>3</v>
      </c>
      <c r="J12" s="612">
        <v>200</v>
      </c>
      <c r="K12" s="503">
        <v>3</v>
      </c>
      <c r="L12" s="346">
        <v>200</v>
      </c>
      <c r="M12" s="275">
        <v>3</v>
      </c>
      <c r="N12" s="346">
        <v>200</v>
      </c>
      <c r="O12" s="366">
        <f t="shared" si="2"/>
        <v>12</v>
      </c>
      <c r="P12" s="377">
        <f t="shared" si="2"/>
        <v>800</v>
      </c>
      <c r="Q12" s="245"/>
      <c r="R12" s="245" t="s">
        <v>1801</v>
      </c>
      <c r="S12" s="245" t="s">
        <v>1614</v>
      </c>
      <c r="T12" s="245" t="s">
        <v>1940</v>
      </c>
      <c r="U12" s="245" t="s">
        <v>1798</v>
      </c>
    </row>
    <row r="13" spans="1:27" ht="78.75">
      <c r="A13" s="705"/>
      <c r="B13" s="705"/>
      <c r="C13" s="621" t="s">
        <v>1779</v>
      </c>
      <c r="D13" s="620" t="s">
        <v>1783</v>
      </c>
      <c r="E13" s="275" t="s">
        <v>1892</v>
      </c>
      <c r="F13" s="275" t="s">
        <v>1789</v>
      </c>
      <c r="G13" s="614"/>
      <c r="H13" s="615"/>
      <c r="I13" s="511">
        <v>1</v>
      </c>
      <c r="J13" s="616">
        <v>309200</v>
      </c>
      <c r="K13" s="614" t="s">
        <v>1794</v>
      </c>
      <c r="L13" s="615"/>
      <c r="M13" s="614"/>
      <c r="N13" s="615"/>
      <c r="O13" s="246">
        <v>1</v>
      </c>
      <c r="P13" s="377">
        <f t="shared" si="2"/>
        <v>309200</v>
      </c>
      <c r="Q13" s="245"/>
      <c r="R13" s="537" t="s">
        <v>1802</v>
      </c>
      <c r="S13" s="506" t="s">
        <v>1803</v>
      </c>
      <c r="T13" s="506" t="s">
        <v>1939</v>
      </c>
      <c r="U13" s="486" t="s">
        <v>1798</v>
      </c>
    </row>
    <row r="14" spans="1:27" ht="93" customHeight="1">
      <c r="A14" s="705"/>
      <c r="B14" s="705"/>
      <c r="C14" s="620" t="s">
        <v>2287</v>
      </c>
      <c r="D14" s="620" t="s">
        <v>2288</v>
      </c>
      <c r="E14" s="275"/>
      <c r="F14" s="275" t="s">
        <v>2289</v>
      </c>
      <c r="G14" s="609"/>
      <c r="H14" s="615"/>
      <c r="I14" s="275">
        <v>1</v>
      </c>
      <c r="J14" s="615">
        <v>10000</v>
      </c>
      <c r="K14" s="609"/>
      <c r="L14" s="615"/>
      <c r="M14" s="609"/>
      <c r="N14" s="615"/>
      <c r="O14" s="366"/>
      <c r="P14" s="377">
        <f>H14+J14+L14+N14</f>
        <v>10000</v>
      </c>
      <c r="Q14" s="245"/>
      <c r="R14" s="506" t="s">
        <v>2293</v>
      </c>
      <c r="S14" s="506" t="s">
        <v>2292</v>
      </c>
      <c r="T14" s="506" t="s">
        <v>2291</v>
      </c>
      <c r="U14" s="486" t="s">
        <v>2290</v>
      </c>
    </row>
    <row r="15" spans="1:27" s="445" customFormat="1" ht="15.75" hidden="1">
      <c r="A15" s="705"/>
      <c r="B15" s="705"/>
      <c r="C15" s="620"/>
      <c r="D15" s="620"/>
      <c r="E15" s="275"/>
      <c r="F15" s="275"/>
      <c r="G15" s="503"/>
      <c r="H15" s="612"/>
      <c r="I15" s="503"/>
      <c r="J15" s="612"/>
      <c r="K15" s="503"/>
      <c r="L15" s="346"/>
      <c r="M15" s="275"/>
      <c r="N15" s="346"/>
      <c r="O15" s="366">
        <f>G15+I15+K15+M15</f>
        <v>0</v>
      </c>
      <c r="P15" s="377">
        <f>H15+J15+L15+N15</f>
        <v>0</v>
      </c>
      <c r="Q15" s="245"/>
      <c r="R15" s="245"/>
      <c r="S15" s="245"/>
      <c r="T15" s="245"/>
      <c r="U15" s="245"/>
    </row>
    <row r="16" spans="1:27" s="445" customFormat="1" ht="15.75" hidden="1">
      <c r="A16" s="705"/>
      <c r="B16" s="705"/>
      <c r="C16" s="620"/>
      <c r="D16" s="620"/>
      <c r="E16" s="275"/>
      <c r="F16" s="275"/>
      <c r="G16" s="609"/>
      <c r="H16" s="615"/>
      <c r="I16" s="609"/>
      <c r="J16" s="615"/>
      <c r="K16" s="609"/>
      <c r="L16" s="615"/>
      <c r="M16" s="609"/>
      <c r="N16" s="615"/>
      <c r="O16" s="366"/>
      <c r="P16" s="377"/>
      <c r="Q16" s="245"/>
      <c r="R16" s="249"/>
      <c r="S16" s="249"/>
      <c r="T16" s="249"/>
      <c r="U16" s="245"/>
    </row>
    <row r="17" spans="1:21" ht="15.75" hidden="1">
      <c r="A17" s="705"/>
      <c r="B17" s="706"/>
      <c r="C17" s="620"/>
      <c r="D17" s="620"/>
      <c r="E17" s="275"/>
      <c r="F17" s="275"/>
      <c r="G17" s="275"/>
      <c r="H17" s="346"/>
      <c r="I17" s="275"/>
      <c r="J17" s="346"/>
      <c r="K17" s="275"/>
      <c r="L17" s="346"/>
      <c r="M17" s="275"/>
      <c r="N17" s="346"/>
      <c r="O17" s="373">
        <f t="shared" si="0"/>
        <v>0</v>
      </c>
      <c r="P17" s="374">
        <f t="shared" si="1"/>
        <v>0</v>
      </c>
      <c r="Q17" s="249"/>
      <c r="R17" s="249"/>
      <c r="S17" s="249"/>
      <c r="T17" s="249"/>
      <c r="U17" s="73"/>
    </row>
    <row r="18" spans="1:21" ht="15.75" hidden="1">
      <c r="A18" s="705"/>
      <c r="B18" s="708" t="s">
        <v>1387</v>
      </c>
      <c r="C18" s="620"/>
      <c r="D18" s="620"/>
      <c r="E18" s="275"/>
      <c r="F18" s="275"/>
      <c r="G18" s="275"/>
      <c r="H18" s="346"/>
      <c r="I18" s="275"/>
      <c r="J18" s="346"/>
      <c r="K18" s="275"/>
      <c r="L18" s="346"/>
      <c r="M18" s="275"/>
      <c r="N18" s="346"/>
      <c r="O18" s="373">
        <f t="shared" si="0"/>
        <v>0</v>
      </c>
      <c r="P18" s="374">
        <f t="shared" si="1"/>
        <v>0</v>
      </c>
      <c r="Q18" s="249"/>
      <c r="R18" s="249"/>
      <c r="S18" s="249"/>
      <c r="T18" s="249"/>
      <c r="U18" s="73"/>
    </row>
    <row r="19" spans="1:21" ht="15.75" hidden="1">
      <c r="A19" s="705"/>
      <c r="B19" s="705"/>
      <c r="C19" s="620"/>
      <c r="D19" s="620"/>
      <c r="E19" s="275"/>
      <c r="F19" s="275"/>
      <c r="G19" s="275"/>
      <c r="H19" s="346"/>
      <c r="I19" s="275"/>
      <c r="J19" s="346"/>
      <c r="K19" s="275"/>
      <c r="L19" s="346"/>
      <c r="M19" s="275"/>
      <c r="N19" s="346"/>
      <c r="O19" s="373">
        <f t="shared" si="0"/>
        <v>0</v>
      </c>
      <c r="P19" s="374">
        <f t="shared" si="1"/>
        <v>0</v>
      </c>
      <c r="Q19" s="249"/>
      <c r="R19" s="249"/>
      <c r="S19" s="249"/>
      <c r="T19" s="249"/>
      <c r="U19" s="73"/>
    </row>
    <row r="20" spans="1:21" ht="15.75" hidden="1">
      <c r="A20" s="705"/>
      <c r="B20" s="705"/>
      <c r="C20" s="620"/>
      <c r="D20" s="620"/>
      <c r="E20" s="275"/>
      <c r="F20" s="275"/>
      <c r="G20" s="275"/>
      <c r="H20" s="346"/>
      <c r="I20" s="275"/>
      <c r="J20" s="346"/>
      <c r="K20" s="275"/>
      <c r="L20" s="346"/>
      <c r="M20" s="275"/>
      <c r="N20" s="346"/>
      <c r="O20" s="373">
        <f t="shared" si="0"/>
        <v>0</v>
      </c>
      <c r="P20" s="374">
        <f t="shared" si="1"/>
        <v>0</v>
      </c>
      <c r="Q20" s="249"/>
      <c r="R20" s="249"/>
      <c r="S20" s="249"/>
      <c r="T20" s="249"/>
      <c r="U20" s="73"/>
    </row>
    <row r="21" spans="1:21" ht="15.75" hidden="1">
      <c r="A21" s="705"/>
      <c r="B21" s="705"/>
      <c r="C21" s="620"/>
      <c r="D21" s="620"/>
      <c r="E21" s="275"/>
      <c r="F21" s="275"/>
      <c r="G21" s="275"/>
      <c r="H21" s="346"/>
      <c r="I21" s="275"/>
      <c r="J21" s="346"/>
      <c r="K21" s="275"/>
      <c r="L21" s="346"/>
      <c r="M21" s="275"/>
      <c r="N21" s="346"/>
      <c r="O21" s="373">
        <f t="shared" si="0"/>
        <v>0</v>
      </c>
      <c r="P21" s="374">
        <f t="shared" si="1"/>
        <v>0</v>
      </c>
      <c r="Q21" s="249"/>
      <c r="R21" s="249"/>
      <c r="S21" s="249"/>
      <c r="T21" s="249"/>
      <c r="U21" s="73"/>
    </row>
    <row r="22" spans="1:21" ht="15.75" hidden="1">
      <c r="A22" s="705"/>
      <c r="B22" s="706"/>
      <c r="C22" s="620"/>
      <c r="D22" s="620"/>
      <c r="E22" s="275"/>
      <c r="F22" s="275"/>
      <c r="G22" s="275"/>
      <c r="H22" s="346"/>
      <c r="I22" s="275"/>
      <c r="J22" s="346"/>
      <c r="K22" s="275"/>
      <c r="L22" s="346"/>
      <c r="M22" s="275"/>
      <c r="N22" s="346"/>
      <c r="O22" s="366">
        <f t="shared" si="0"/>
        <v>0</v>
      </c>
      <c r="P22" s="367">
        <f t="shared" si="1"/>
        <v>0</v>
      </c>
      <c r="Q22" s="245"/>
      <c r="R22" s="245"/>
      <c r="S22" s="245"/>
      <c r="T22" s="245"/>
      <c r="U22" s="317"/>
    </row>
    <row r="23" spans="1:21" ht="78.75">
      <c r="A23" s="705"/>
      <c r="B23" s="708" t="s">
        <v>1388</v>
      </c>
      <c r="C23" s="620" t="s">
        <v>1776</v>
      </c>
      <c r="D23" s="620" t="s">
        <v>1780</v>
      </c>
      <c r="E23" s="275" t="s">
        <v>1888</v>
      </c>
      <c r="F23" s="275" t="s">
        <v>1786</v>
      </c>
      <c r="G23" s="503">
        <v>2</v>
      </c>
      <c r="H23" s="612">
        <v>2000</v>
      </c>
      <c r="I23" s="503">
        <v>2</v>
      </c>
      <c r="J23" s="612">
        <v>2000</v>
      </c>
      <c r="K23" s="503"/>
      <c r="L23" s="346"/>
      <c r="M23" s="275">
        <v>2</v>
      </c>
      <c r="N23" s="346">
        <v>4000</v>
      </c>
      <c r="O23" s="366">
        <f t="shared" si="0"/>
        <v>6</v>
      </c>
      <c r="P23" s="377">
        <f t="shared" si="1"/>
        <v>8000</v>
      </c>
      <c r="Q23" s="245"/>
      <c r="R23" s="245" t="s">
        <v>1795</v>
      </c>
      <c r="S23" s="245" t="s">
        <v>1796</v>
      </c>
      <c r="T23" s="245" t="s">
        <v>1797</v>
      </c>
      <c r="U23" s="245" t="s">
        <v>1798</v>
      </c>
    </row>
    <row r="24" spans="1:21" ht="63">
      <c r="A24" s="705"/>
      <c r="B24" s="705"/>
      <c r="C24" s="620" t="s">
        <v>1777</v>
      </c>
      <c r="D24" s="620" t="s">
        <v>1781</v>
      </c>
      <c r="E24" s="275" t="s">
        <v>1889</v>
      </c>
      <c r="F24" s="275" t="s">
        <v>1787</v>
      </c>
      <c r="G24" s="503">
        <v>6</v>
      </c>
      <c r="H24" s="612">
        <v>3000</v>
      </c>
      <c r="I24" s="503"/>
      <c r="J24" s="612"/>
      <c r="K24" s="503">
        <v>6</v>
      </c>
      <c r="L24" s="346">
        <v>3000</v>
      </c>
      <c r="M24" s="275"/>
      <c r="N24" s="346"/>
      <c r="O24" s="366">
        <f t="shared" si="0"/>
        <v>12</v>
      </c>
      <c r="P24" s="377">
        <f t="shared" si="1"/>
        <v>6000</v>
      </c>
      <c r="Q24" s="245"/>
      <c r="R24" s="245" t="s">
        <v>1799</v>
      </c>
      <c r="S24" s="245" t="s">
        <v>1800</v>
      </c>
      <c r="T24" s="245" t="s">
        <v>1948</v>
      </c>
      <c r="U24" s="245" t="s">
        <v>1798</v>
      </c>
    </row>
    <row r="25" spans="1:21" ht="60">
      <c r="A25" s="705"/>
      <c r="B25" s="705"/>
      <c r="C25" s="622" t="s">
        <v>2294</v>
      </c>
      <c r="D25" s="622" t="s">
        <v>2341</v>
      </c>
      <c r="E25" s="611"/>
      <c r="F25" s="610" t="s">
        <v>2295</v>
      </c>
      <c r="G25" s="611"/>
      <c r="H25" s="617"/>
      <c r="I25" s="618">
        <v>0.5</v>
      </c>
      <c r="J25" s="617">
        <v>2500</v>
      </c>
      <c r="K25" s="618">
        <v>0.25</v>
      </c>
      <c r="L25" s="617">
        <v>1125</v>
      </c>
      <c r="M25" s="618">
        <v>0.25</v>
      </c>
      <c r="N25" s="617">
        <v>1125</v>
      </c>
      <c r="O25" s="569">
        <f>+I25+K25+M25</f>
        <v>1</v>
      </c>
      <c r="P25" s="536">
        <f>+J25+L25+N25</f>
        <v>4750</v>
      </c>
      <c r="Q25" s="533"/>
      <c r="R25" s="539" t="s">
        <v>2296</v>
      </c>
      <c r="S25" s="539" t="s">
        <v>2297</v>
      </c>
      <c r="T25" s="539" t="s">
        <v>2298</v>
      </c>
      <c r="U25" s="539" t="s">
        <v>2299</v>
      </c>
    </row>
    <row r="26" spans="1:21" ht="60">
      <c r="A26" s="705"/>
      <c r="B26" s="706"/>
      <c r="C26" s="622" t="s">
        <v>2307</v>
      </c>
      <c r="D26" s="622" t="s">
        <v>2308</v>
      </c>
      <c r="E26" s="611"/>
      <c r="F26" s="610" t="s">
        <v>2309</v>
      </c>
      <c r="G26" s="533"/>
      <c r="H26" s="534"/>
      <c r="I26" s="533">
        <v>1</v>
      </c>
      <c r="J26" s="534">
        <v>30000</v>
      </c>
      <c r="K26" s="533"/>
      <c r="L26" s="534"/>
      <c r="M26" s="533"/>
      <c r="N26" s="534"/>
      <c r="O26" s="535">
        <f>+I26</f>
        <v>1</v>
      </c>
      <c r="P26" s="536">
        <f>+J26</f>
        <v>30000</v>
      </c>
      <c r="Q26" s="533"/>
      <c r="R26" s="539" t="s">
        <v>2310</v>
      </c>
      <c r="S26" s="539" t="s">
        <v>2311</v>
      </c>
      <c r="T26" s="539" t="s">
        <v>1948</v>
      </c>
      <c r="U26" s="539" t="s">
        <v>2290</v>
      </c>
    </row>
    <row r="27" spans="1:21" s="445" customFormat="1" ht="90">
      <c r="A27" s="705"/>
      <c r="B27" s="562"/>
      <c r="C27" s="622" t="s">
        <v>2312</v>
      </c>
      <c r="D27" s="622" t="s">
        <v>2313</v>
      </c>
      <c r="E27" s="611"/>
      <c r="F27" s="610" t="s">
        <v>2314</v>
      </c>
      <c r="G27" s="533"/>
      <c r="H27" s="534"/>
      <c r="I27" s="569">
        <v>0.3</v>
      </c>
      <c r="J27" s="534">
        <v>15000</v>
      </c>
      <c r="K27" s="569">
        <v>0.35</v>
      </c>
      <c r="L27" s="534">
        <v>17500</v>
      </c>
      <c r="M27" s="569">
        <v>0.35</v>
      </c>
      <c r="N27" s="534">
        <v>17500</v>
      </c>
      <c r="O27" s="569">
        <f>+I27+K27+M27</f>
        <v>0.99999999999999989</v>
      </c>
      <c r="P27" s="536">
        <f>+J27+L27+N27</f>
        <v>50000</v>
      </c>
      <c r="Q27" s="533"/>
      <c r="R27" s="539" t="s">
        <v>2315</v>
      </c>
      <c r="S27" s="539" t="s">
        <v>2316</v>
      </c>
      <c r="T27" s="539" t="s">
        <v>2317</v>
      </c>
      <c r="U27" s="539" t="s">
        <v>2290</v>
      </c>
    </row>
    <row r="28" spans="1:21" ht="56.25" customHeight="1">
      <c r="A28" s="705"/>
      <c r="B28" s="708" t="s">
        <v>1389</v>
      </c>
      <c r="C28" s="620" t="s">
        <v>1941</v>
      </c>
      <c r="D28" s="620" t="s">
        <v>1784</v>
      </c>
      <c r="E28" s="275" t="s">
        <v>1893</v>
      </c>
      <c r="F28" s="275" t="s">
        <v>1790</v>
      </c>
      <c r="G28" s="483">
        <v>30</v>
      </c>
      <c r="H28" s="340">
        <v>200</v>
      </c>
      <c r="I28" s="483">
        <v>30</v>
      </c>
      <c r="J28" s="340">
        <v>200</v>
      </c>
      <c r="K28" s="483"/>
      <c r="L28" s="227"/>
      <c r="M28" s="245">
        <v>30</v>
      </c>
      <c r="N28" s="227">
        <v>200</v>
      </c>
      <c r="O28" s="366">
        <f t="shared" si="0"/>
        <v>90</v>
      </c>
      <c r="P28" s="377">
        <f t="shared" si="1"/>
        <v>600</v>
      </c>
      <c r="Q28" s="245"/>
      <c r="R28" s="537" t="s">
        <v>1946</v>
      </c>
      <c r="S28" s="245" t="s">
        <v>1947</v>
      </c>
      <c r="T28" s="245" t="s">
        <v>1948</v>
      </c>
      <c r="U28" s="245" t="s">
        <v>1932</v>
      </c>
    </row>
    <row r="29" spans="1:21" ht="66" customHeight="1">
      <c r="A29" s="705"/>
      <c r="B29" s="705"/>
      <c r="C29" s="620" t="s">
        <v>1942</v>
      </c>
      <c r="D29" s="622" t="s">
        <v>1943</v>
      </c>
      <c r="E29" s="275" t="s">
        <v>1895</v>
      </c>
      <c r="F29" s="275" t="s">
        <v>1792</v>
      </c>
      <c r="G29" s="483"/>
      <c r="H29" s="340"/>
      <c r="I29" s="483">
        <v>20</v>
      </c>
      <c r="J29" s="504">
        <v>50400</v>
      </c>
      <c r="K29" s="483">
        <v>20</v>
      </c>
      <c r="L29" s="227">
        <v>50400</v>
      </c>
      <c r="M29" s="245">
        <v>20</v>
      </c>
      <c r="N29" s="227">
        <v>46800</v>
      </c>
      <c r="O29" s="366">
        <f>G29+I29+K29+M29</f>
        <v>60</v>
      </c>
      <c r="P29" s="367">
        <f>H29+J29+L29+N29</f>
        <v>147600</v>
      </c>
      <c r="Q29" s="245"/>
      <c r="R29" s="537" t="s">
        <v>1946</v>
      </c>
      <c r="S29" s="245" t="s">
        <v>1947</v>
      </c>
      <c r="T29" s="245" t="s">
        <v>1948</v>
      </c>
      <c r="U29" s="245" t="s">
        <v>1932</v>
      </c>
    </row>
    <row r="30" spans="1:21" ht="63">
      <c r="A30" s="706"/>
      <c r="B30" s="706"/>
      <c r="C30" s="620" t="s">
        <v>1945</v>
      </c>
      <c r="D30" s="620" t="s">
        <v>1944</v>
      </c>
      <c r="E30" s="510" t="s">
        <v>1896</v>
      </c>
      <c r="F30" s="275" t="s">
        <v>1793</v>
      </c>
      <c r="G30" s="483"/>
      <c r="H30" s="340"/>
      <c r="I30" s="483"/>
      <c r="J30" s="504"/>
      <c r="K30" s="483">
        <v>1</v>
      </c>
      <c r="L30" s="227">
        <v>3000</v>
      </c>
      <c r="M30" s="245"/>
      <c r="N30" s="227"/>
      <c r="O30" s="366">
        <f>+K30+M30</f>
        <v>1</v>
      </c>
      <c r="P30" s="367">
        <f>+L30+N30</f>
        <v>3000</v>
      </c>
      <c r="Q30" s="245"/>
      <c r="R30" s="506" t="s">
        <v>1949</v>
      </c>
      <c r="S30" s="245" t="s">
        <v>1846</v>
      </c>
      <c r="T30" s="245" t="s">
        <v>1948</v>
      </c>
      <c r="U30" s="245" t="s">
        <v>1932</v>
      </c>
    </row>
    <row r="31" spans="1:21" s="445" customFormat="1" ht="15.75" hidden="1">
      <c r="A31" s="474"/>
      <c r="B31" s="474"/>
      <c r="C31" s="245"/>
      <c r="D31" s="245"/>
    </row>
    <row r="32" spans="1:21" ht="15.75" hidden="1">
      <c r="A32" s="716" t="s">
        <v>478</v>
      </c>
      <c r="B32" s="717"/>
      <c r="C32" s="717"/>
      <c r="D32" s="717"/>
      <c r="E32" s="717"/>
      <c r="F32" s="717"/>
      <c r="G32" s="717"/>
      <c r="H32" s="717"/>
      <c r="I32" s="717"/>
      <c r="J32" s="717"/>
      <c r="K32" s="717"/>
      <c r="L32" s="717"/>
      <c r="M32" s="717"/>
      <c r="N32" s="717"/>
      <c r="O32" s="717"/>
      <c r="P32" s="717"/>
      <c r="Q32" s="717"/>
      <c r="R32" s="717"/>
      <c r="S32" s="717"/>
      <c r="T32" s="717"/>
      <c r="U32" s="718"/>
    </row>
    <row r="33" spans="1:21" ht="15.75" hidden="1" customHeight="1">
      <c r="A33" s="708" t="s">
        <v>1394</v>
      </c>
      <c r="B33" s="707" t="s">
        <v>1395</v>
      </c>
      <c r="C33" s="245"/>
      <c r="D33" s="245"/>
      <c r="E33" s="245"/>
      <c r="F33" s="249"/>
      <c r="G33" s="245"/>
      <c r="H33" s="227"/>
      <c r="I33" s="245"/>
      <c r="J33" s="227"/>
      <c r="K33" s="245"/>
      <c r="L33" s="227"/>
      <c r="M33" s="245"/>
      <c r="N33" s="227"/>
      <c r="O33" s="366">
        <f t="shared" ref="O33:O44" si="3">G33+I33+K33+M33</f>
        <v>0</v>
      </c>
      <c r="P33" s="367">
        <f t="shared" ref="P33:P44" si="4">H33+J33+L33+N33</f>
        <v>0</v>
      </c>
      <c r="Q33" s="245"/>
      <c r="R33" s="245"/>
      <c r="S33" s="245"/>
      <c r="T33" s="245"/>
      <c r="U33" s="266"/>
    </row>
    <row r="34" spans="1:21" ht="15.75" hidden="1">
      <c r="A34" s="705"/>
      <c r="B34" s="707"/>
      <c r="C34" s="245"/>
      <c r="D34" s="245"/>
      <c r="E34" s="245"/>
      <c r="F34" s="249"/>
      <c r="G34" s="245"/>
      <c r="H34" s="227"/>
      <c r="I34" s="245"/>
      <c r="J34" s="227"/>
      <c r="K34" s="245"/>
      <c r="L34" s="227"/>
      <c r="M34" s="245"/>
      <c r="N34" s="227"/>
      <c r="O34" s="366">
        <f t="shared" si="3"/>
        <v>0</v>
      </c>
      <c r="P34" s="367">
        <f t="shared" si="4"/>
        <v>0</v>
      </c>
      <c r="Q34" s="245"/>
      <c r="R34" s="245"/>
      <c r="S34" s="245"/>
      <c r="T34" s="245"/>
      <c r="U34" s="266"/>
    </row>
    <row r="35" spans="1:21" ht="15.75" hidden="1">
      <c r="A35" s="705"/>
      <c r="B35" s="707"/>
      <c r="C35" s="245"/>
      <c r="D35" s="245"/>
      <c r="E35" s="245"/>
      <c r="F35" s="249"/>
      <c r="G35" s="245"/>
      <c r="H35" s="227"/>
      <c r="I35" s="245"/>
      <c r="J35" s="227"/>
      <c r="K35" s="245"/>
      <c r="L35" s="227"/>
      <c r="M35" s="245"/>
      <c r="N35" s="227"/>
      <c r="O35" s="366">
        <f t="shared" si="3"/>
        <v>0</v>
      </c>
      <c r="P35" s="367">
        <f t="shared" si="4"/>
        <v>0</v>
      </c>
      <c r="Q35" s="245"/>
      <c r="R35" s="245"/>
      <c r="S35" s="245"/>
      <c r="T35" s="245"/>
      <c r="U35" s="266"/>
    </row>
    <row r="36" spans="1:21" ht="15.75" hidden="1">
      <c r="A36" s="705"/>
      <c r="B36" s="707"/>
      <c r="C36" s="245"/>
      <c r="D36" s="245"/>
      <c r="E36" s="245"/>
      <c r="F36" s="249"/>
      <c r="G36" s="245"/>
      <c r="H36" s="227"/>
      <c r="I36" s="245"/>
      <c r="J36" s="227"/>
      <c r="K36" s="245"/>
      <c r="L36" s="227"/>
      <c r="M36" s="245"/>
      <c r="N36" s="227"/>
      <c r="O36" s="366">
        <f t="shared" si="3"/>
        <v>0</v>
      </c>
      <c r="P36" s="367">
        <f t="shared" si="4"/>
        <v>0</v>
      </c>
      <c r="Q36" s="245"/>
      <c r="R36" s="245"/>
      <c r="S36" s="245"/>
      <c r="T36" s="245"/>
      <c r="U36" s="266"/>
    </row>
    <row r="37" spans="1:21" ht="15.75" hidden="1">
      <c r="A37" s="705"/>
      <c r="B37" s="707"/>
      <c r="C37" s="245"/>
      <c r="D37" s="245"/>
      <c r="E37" s="245"/>
      <c r="F37" s="249"/>
      <c r="G37" s="245"/>
      <c r="H37" s="227"/>
      <c r="I37" s="245"/>
      <c r="J37" s="227"/>
      <c r="K37" s="245"/>
      <c r="L37" s="227"/>
      <c r="M37" s="245"/>
      <c r="N37" s="227"/>
      <c r="O37" s="366">
        <f t="shared" si="3"/>
        <v>0</v>
      </c>
      <c r="P37" s="367">
        <f t="shared" si="4"/>
        <v>0</v>
      </c>
      <c r="Q37" s="245"/>
      <c r="R37" s="245"/>
      <c r="S37" s="245"/>
      <c r="T37" s="245"/>
      <c r="U37" s="266"/>
    </row>
    <row r="38" spans="1:21" ht="15.75" hidden="1">
      <c r="A38" s="706"/>
      <c r="B38" s="707"/>
      <c r="C38" s="245"/>
      <c r="D38" s="245"/>
      <c r="E38" s="245"/>
      <c r="F38" s="249"/>
      <c r="G38" s="245"/>
      <c r="H38" s="227"/>
      <c r="I38" s="245"/>
      <c r="J38" s="227"/>
      <c r="K38" s="245"/>
      <c r="L38" s="227"/>
      <c r="M38" s="245"/>
      <c r="N38" s="227"/>
      <c r="O38" s="366">
        <f t="shared" si="3"/>
        <v>0</v>
      </c>
      <c r="P38" s="367">
        <f t="shared" si="4"/>
        <v>0</v>
      </c>
      <c r="Q38" s="245"/>
      <c r="R38" s="245"/>
      <c r="S38" s="245"/>
      <c r="T38" s="245"/>
      <c r="U38" s="266"/>
    </row>
    <row r="39" spans="1:21" ht="15.75" hidden="1">
      <c r="A39" s="707" t="s">
        <v>1392</v>
      </c>
      <c r="B39" s="707" t="s">
        <v>1396</v>
      </c>
      <c r="C39" s="245"/>
      <c r="D39" s="245"/>
      <c r="E39" s="245"/>
      <c r="F39" s="245"/>
      <c r="G39" s="245"/>
      <c r="H39" s="227"/>
      <c r="I39" s="245"/>
      <c r="J39" s="227"/>
      <c r="K39" s="246"/>
      <c r="L39" s="227"/>
      <c r="M39" s="245"/>
      <c r="N39" s="227"/>
      <c r="O39" s="368">
        <f t="shared" si="3"/>
        <v>0</v>
      </c>
      <c r="P39" s="367">
        <f t="shared" si="4"/>
        <v>0</v>
      </c>
      <c r="Q39" s="245"/>
      <c r="R39" s="245"/>
      <c r="S39" s="245"/>
      <c r="T39" s="245"/>
      <c r="U39" s="317"/>
    </row>
    <row r="40" spans="1:21" ht="15.75" hidden="1">
      <c r="A40" s="707"/>
      <c r="B40" s="707"/>
      <c r="C40" s="245"/>
      <c r="D40" s="245"/>
      <c r="E40" s="245"/>
      <c r="F40" s="245"/>
      <c r="G40" s="245"/>
      <c r="H40" s="227"/>
      <c r="I40" s="245"/>
      <c r="J40" s="227"/>
      <c r="K40" s="246"/>
      <c r="L40" s="227"/>
      <c r="M40" s="245"/>
      <c r="N40" s="227"/>
      <c r="O40" s="368">
        <f t="shared" si="3"/>
        <v>0</v>
      </c>
      <c r="P40" s="367">
        <f t="shared" si="4"/>
        <v>0</v>
      </c>
      <c r="Q40" s="245"/>
      <c r="R40" s="245"/>
      <c r="S40" s="245"/>
      <c r="T40" s="245"/>
      <c r="U40" s="317"/>
    </row>
    <row r="41" spans="1:21" ht="15.75" hidden="1">
      <c r="A41" s="707"/>
      <c r="B41" s="707"/>
      <c r="C41" s="245"/>
      <c r="D41" s="245"/>
      <c r="E41" s="245"/>
      <c r="F41" s="245"/>
      <c r="G41" s="245"/>
      <c r="H41" s="227"/>
      <c r="I41" s="245"/>
      <c r="J41" s="227"/>
      <c r="K41" s="246"/>
      <c r="L41" s="227"/>
      <c r="M41" s="245"/>
      <c r="N41" s="227"/>
      <c r="O41" s="368">
        <f t="shared" si="3"/>
        <v>0</v>
      </c>
      <c r="P41" s="367">
        <f t="shared" si="4"/>
        <v>0</v>
      </c>
      <c r="Q41" s="245"/>
      <c r="R41" s="245"/>
      <c r="S41" s="245"/>
      <c r="T41" s="245"/>
      <c r="U41" s="317"/>
    </row>
    <row r="42" spans="1:21" ht="15.75" hidden="1">
      <c r="A42" s="707"/>
      <c r="B42" s="707"/>
      <c r="C42" s="245"/>
      <c r="D42" s="245"/>
      <c r="E42" s="245"/>
      <c r="F42" s="245"/>
      <c r="G42" s="245"/>
      <c r="H42" s="227"/>
      <c r="I42" s="245"/>
      <c r="J42" s="227"/>
      <c r="K42" s="246"/>
      <c r="L42" s="227"/>
      <c r="M42" s="245"/>
      <c r="N42" s="227"/>
      <c r="O42" s="368">
        <f t="shared" si="3"/>
        <v>0</v>
      </c>
      <c r="P42" s="367">
        <f t="shared" si="4"/>
        <v>0</v>
      </c>
      <c r="Q42" s="245"/>
      <c r="R42" s="245"/>
      <c r="S42" s="245"/>
      <c r="T42" s="245"/>
      <c r="U42" s="317"/>
    </row>
    <row r="43" spans="1:21" ht="15.75" hidden="1">
      <c r="A43" s="707"/>
      <c r="B43" s="707"/>
      <c r="C43" s="245"/>
      <c r="D43" s="245"/>
      <c r="E43" s="245"/>
      <c r="F43" s="245"/>
      <c r="G43" s="245"/>
      <c r="H43" s="227"/>
      <c r="I43" s="245"/>
      <c r="J43" s="227"/>
      <c r="K43" s="246"/>
      <c r="L43" s="227"/>
      <c r="M43" s="245"/>
      <c r="N43" s="227"/>
      <c r="O43" s="368">
        <f t="shared" si="3"/>
        <v>0</v>
      </c>
      <c r="P43" s="367">
        <f t="shared" si="4"/>
        <v>0</v>
      </c>
      <c r="Q43" s="245"/>
      <c r="R43" s="245"/>
      <c r="S43" s="245"/>
      <c r="T43" s="245"/>
      <c r="U43" s="317"/>
    </row>
    <row r="44" spans="1:21" ht="15.75" hidden="1">
      <c r="A44" s="707"/>
      <c r="B44" s="707"/>
      <c r="C44" s="245"/>
      <c r="D44" s="245"/>
      <c r="E44" s="245"/>
      <c r="F44" s="245"/>
      <c r="G44" s="245"/>
      <c r="H44" s="227"/>
      <c r="I44" s="245"/>
      <c r="J44" s="227"/>
      <c r="K44" s="245"/>
      <c r="L44" s="227"/>
      <c r="M44" s="246"/>
      <c r="N44" s="227"/>
      <c r="O44" s="368">
        <f t="shared" si="3"/>
        <v>0</v>
      </c>
      <c r="P44" s="367">
        <f t="shared" si="4"/>
        <v>0</v>
      </c>
      <c r="Q44" s="245"/>
      <c r="R44" s="245"/>
      <c r="S44" s="245"/>
      <c r="T44" s="245"/>
      <c r="U44" s="317"/>
    </row>
    <row r="45" spans="1:21" ht="15.75">
      <c r="A45" s="286"/>
      <c r="B45" s="287"/>
      <c r="C45" s="287"/>
      <c r="D45" s="286" t="s">
        <v>1386</v>
      </c>
      <c r="E45" s="287"/>
      <c r="F45" s="288"/>
      <c r="G45" s="268">
        <f t="shared" ref="G45:P45" si="5">SUM(G10:G44)</f>
        <v>41.25</v>
      </c>
      <c r="H45" s="269">
        <f t="shared" si="5"/>
        <v>5400</v>
      </c>
      <c r="I45" s="268">
        <f t="shared" si="5"/>
        <v>60.3</v>
      </c>
      <c r="J45" s="269">
        <f t="shared" si="5"/>
        <v>819500</v>
      </c>
      <c r="K45" s="268">
        <f t="shared" si="5"/>
        <v>30.85</v>
      </c>
      <c r="L45" s="269">
        <f t="shared" si="5"/>
        <v>75225</v>
      </c>
      <c r="M45" s="268">
        <f t="shared" si="5"/>
        <v>55.6</v>
      </c>
      <c r="N45" s="269">
        <f t="shared" si="5"/>
        <v>69825</v>
      </c>
      <c r="O45" s="269">
        <f t="shared" si="5"/>
        <v>187</v>
      </c>
      <c r="P45" s="269">
        <f t="shared" si="5"/>
        <v>969950</v>
      </c>
      <c r="Q45" s="259"/>
      <c r="R45" s="259"/>
      <c r="S45" s="259"/>
      <c r="T45" s="259"/>
      <c r="U45" s="259"/>
    </row>
    <row r="47" spans="1:21">
      <c r="H47"/>
      <c r="J47"/>
      <c r="L47"/>
      <c r="N47"/>
      <c r="P47" s="378"/>
    </row>
    <row r="48" spans="1:21">
      <c r="H48"/>
      <c r="J48"/>
      <c r="L48"/>
      <c r="N48"/>
      <c r="P48" s="378"/>
    </row>
    <row r="49" spans="8:16">
      <c r="H49"/>
      <c r="J49"/>
      <c r="L49"/>
      <c r="N49"/>
      <c r="P49" s="378"/>
    </row>
    <row r="50" spans="8:16">
      <c r="H50"/>
      <c r="J50"/>
      <c r="L50"/>
      <c r="N50"/>
      <c r="P50" s="378"/>
    </row>
    <row r="51" spans="8:16">
      <c r="H51"/>
      <c r="J51"/>
      <c r="L51"/>
      <c r="N51"/>
      <c r="P51" s="378"/>
    </row>
    <row r="52" spans="8:16">
      <c r="H52"/>
      <c r="J52"/>
      <c r="L52"/>
      <c r="N52"/>
      <c r="P52" s="378"/>
    </row>
    <row r="53" spans="8:16">
      <c r="H53"/>
      <c r="J53"/>
      <c r="L53"/>
      <c r="N53"/>
      <c r="P53" s="378"/>
    </row>
    <row r="54" spans="8:16">
      <c r="H54"/>
      <c r="J54"/>
      <c r="L54"/>
      <c r="N54"/>
      <c r="P54" s="378"/>
    </row>
    <row r="55" spans="8:16">
      <c r="H55"/>
      <c r="J55"/>
      <c r="L55"/>
      <c r="N55"/>
      <c r="P55" s="378"/>
    </row>
    <row r="56" spans="8:16">
      <c r="H56"/>
      <c r="J56"/>
      <c r="L56"/>
      <c r="N56"/>
      <c r="P56" s="378"/>
    </row>
    <row r="57" spans="8:16">
      <c r="H57"/>
      <c r="J57"/>
      <c r="L57"/>
      <c r="N57"/>
      <c r="P57" s="378"/>
    </row>
    <row r="58" spans="8:16">
      <c r="H58"/>
      <c r="J58"/>
      <c r="L58"/>
      <c r="N58"/>
      <c r="P58" s="378"/>
    </row>
    <row r="59" spans="8:16">
      <c r="H59"/>
      <c r="J59"/>
      <c r="L59"/>
      <c r="N59"/>
      <c r="P59" s="378"/>
    </row>
    <row r="60" spans="8:16">
      <c r="H60"/>
      <c r="J60"/>
      <c r="L60"/>
      <c r="N60"/>
      <c r="P60" s="378"/>
    </row>
    <row r="61" spans="8:16">
      <c r="H61"/>
      <c r="J61"/>
      <c r="L61"/>
      <c r="N61"/>
      <c r="P61" s="378"/>
    </row>
    <row r="62" spans="8:16">
      <c r="H62"/>
      <c r="J62"/>
      <c r="L62"/>
      <c r="N62"/>
      <c r="P62" s="378"/>
    </row>
    <row r="63" spans="8:16">
      <c r="H63"/>
      <c r="J63"/>
      <c r="L63"/>
      <c r="N63"/>
      <c r="P63" s="378"/>
    </row>
    <row r="64" spans="8:16">
      <c r="H64"/>
      <c r="J64"/>
      <c r="L64"/>
      <c r="N64"/>
      <c r="P64" s="378"/>
    </row>
  </sheetData>
  <mergeCells count="28">
    <mergeCell ref="A32:U32"/>
    <mergeCell ref="B33:B38"/>
    <mergeCell ref="B39:B44"/>
    <mergeCell ref="A39:A44"/>
    <mergeCell ref="A33:A38"/>
    <mergeCell ref="A10:A30"/>
    <mergeCell ref="B28:B30"/>
    <mergeCell ref="G6:N6"/>
    <mergeCell ref="B10:B17"/>
    <mergeCell ref="B23:B26"/>
    <mergeCell ref="E6:E8"/>
    <mergeCell ref="C10:C11"/>
    <mergeCell ref="B18:B22"/>
    <mergeCell ref="A6:A8"/>
    <mergeCell ref="B6:B8"/>
    <mergeCell ref="C6:C8"/>
    <mergeCell ref="D6:D8"/>
    <mergeCell ref="F6:F8"/>
    <mergeCell ref="U6:U8"/>
    <mergeCell ref="G7:H7"/>
    <mergeCell ref="I7:J7"/>
    <mergeCell ref="Q6:Q8"/>
    <mergeCell ref="O6:P7"/>
    <mergeCell ref="R6:R8"/>
    <mergeCell ref="S6:S8"/>
    <mergeCell ref="T6:T8"/>
    <mergeCell ref="K7:L7"/>
    <mergeCell ref="M7:N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sheetPr>
    <tabColor rgb="FFFFC000"/>
  </sheetPr>
  <dimension ref="A1:U240"/>
  <sheetViews>
    <sheetView zoomScale="80" zoomScaleNormal="80" workbookViewId="0">
      <pane ySplit="6" topLeftCell="A14" activePane="bottomLeft" state="frozen"/>
      <selection activeCell="P6" sqref="P6"/>
      <selection pane="bottomLeft" activeCell="E12" sqref="E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0" bestFit="1" customWidth="1"/>
    <col min="9" max="9" width="15.28515625" customWidth="1"/>
    <col min="10" max="10" width="15" style="230" customWidth="1"/>
    <col min="11" max="11" width="17.85546875" customWidth="1"/>
    <col min="12" max="12" width="15.42578125" style="230" customWidth="1"/>
    <col min="13" max="13" width="15.28515625" customWidth="1"/>
    <col min="14" max="14" width="12.42578125" style="230" bestFit="1" customWidth="1"/>
    <col min="15" max="15" width="15.28515625" customWidth="1"/>
    <col min="16" max="16" width="15.7109375" style="230" customWidth="1"/>
    <col min="17" max="17" width="14.28515625" hidden="1" customWidth="1"/>
    <col min="18" max="20" width="14.28515625" customWidth="1"/>
    <col min="21" max="21" width="17" customWidth="1"/>
  </cols>
  <sheetData>
    <row r="1" spans="1:21" s="279" customFormat="1" ht="18" customHeight="1">
      <c r="B1" s="278"/>
      <c r="C1" s="278"/>
      <c r="D1" s="278"/>
      <c r="E1" s="278"/>
      <c r="F1" s="278"/>
      <c r="G1" s="278" t="s">
        <v>115</v>
      </c>
      <c r="I1" s="278"/>
      <c r="J1" s="278"/>
      <c r="K1" s="278"/>
      <c r="L1" s="278"/>
      <c r="M1" s="278"/>
      <c r="N1" s="278"/>
      <c r="O1" s="278"/>
      <c r="P1" s="278"/>
      <c r="Q1" s="278"/>
      <c r="R1" s="278"/>
      <c r="S1" s="278"/>
      <c r="T1" s="278"/>
      <c r="U1" s="278"/>
    </row>
    <row r="2" spans="1:21" s="279" customFormat="1" ht="18" customHeight="1">
      <c r="A2" s="312" t="s">
        <v>1350</v>
      </c>
      <c r="B2" s="278"/>
      <c r="C2" s="278"/>
      <c r="D2" s="278"/>
      <c r="E2" s="278"/>
      <c r="F2" s="278"/>
      <c r="G2" s="278"/>
      <c r="I2" s="278"/>
      <c r="J2" s="278"/>
      <c r="K2" s="278"/>
      <c r="L2" s="278"/>
      <c r="M2" s="278"/>
      <c r="N2" s="278"/>
      <c r="O2" s="278"/>
      <c r="P2" s="278"/>
      <c r="Q2" s="278"/>
      <c r="R2" s="278"/>
      <c r="S2" s="278"/>
      <c r="T2" s="278"/>
      <c r="U2" s="278"/>
    </row>
    <row r="3" spans="1:21" s="279" customFormat="1" ht="18.75">
      <c r="A3" s="341" t="s">
        <v>1397</v>
      </c>
      <c r="B3" s="278"/>
      <c r="C3" s="278"/>
      <c r="D3" s="278"/>
      <c r="E3" s="278"/>
      <c r="F3" s="278"/>
      <c r="G3" s="278"/>
      <c r="I3" s="278"/>
      <c r="J3" s="278"/>
      <c r="K3" s="278"/>
      <c r="L3" s="278"/>
      <c r="M3" s="278"/>
      <c r="N3" s="278"/>
      <c r="O3" s="278"/>
      <c r="P3" s="278"/>
      <c r="Q3" s="278"/>
      <c r="R3" s="278"/>
      <c r="S3" s="278"/>
      <c r="T3" s="278"/>
      <c r="U3" s="278"/>
    </row>
    <row r="4" spans="1:21" s="66" customFormat="1" ht="15.75" customHeight="1">
      <c r="A4" s="689" t="s">
        <v>97</v>
      </c>
      <c r="B4" s="691" t="s">
        <v>111</v>
      </c>
      <c r="C4" s="686" t="s">
        <v>86</v>
      </c>
      <c r="D4" s="686" t="s">
        <v>87</v>
      </c>
      <c r="E4" s="686" t="s">
        <v>392</v>
      </c>
      <c r="F4" s="686" t="s">
        <v>88</v>
      </c>
      <c r="G4" s="698" t="s">
        <v>100</v>
      </c>
      <c r="H4" s="704"/>
      <c r="I4" s="704"/>
      <c r="J4" s="704"/>
      <c r="K4" s="704"/>
      <c r="L4" s="704"/>
      <c r="M4" s="704"/>
      <c r="N4" s="699"/>
      <c r="O4" s="700" t="s">
        <v>101</v>
      </c>
      <c r="P4" s="701"/>
      <c r="Q4" s="691" t="s">
        <v>102</v>
      </c>
      <c r="R4" s="691" t="s">
        <v>103</v>
      </c>
      <c r="S4" s="691" t="s">
        <v>110</v>
      </c>
      <c r="T4" s="691" t="s">
        <v>109</v>
      </c>
      <c r="U4" s="695" t="s">
        <v>89</v>
      </c>
    </row>
    <row r="5" spans="1:21" s="66" customFormat="1" ht="15" customHeight="1">
      <c r="A5" s="689"/>
      <c r="B5" s="689"/>
      <c r="C5" s="687"/>
      <c r="D5" s="687"/>
      <c r="E5" s="687"/>
      <c r="F5" s="687"/>
      <c r="G5" s="698" t="s">
        <v>104</v>
      </c>
      <c r="H5" s="699"/>
      <c r="I5" s="698" t="s">
        <v>105</v>
      </c>
      <c r="J5" s="699"/>
      <c r="K5" s="698" t="s">
        <v>106</v>
      </c>
      <c r="L5" s="699"/>
      <c r="M5" s="698" t="s">
        <v>107</v>
      </c>
      <c r="N5" s="699"/>
      <c r="O5" s="702"/>
      <c r="P5" s="703"/>
      <c r="Q5" s="689"/>
      <c r="R5" s="689"/>
      <c r="S5" s="689"/>
      <c r="T5" s="689"/>
      <c r="U5" s="696"/>
    </row>
    <row r="6" spans="1:21" s="67" customFormat="1" ht="25.5">
      <c r="A6" s="690"/>
      <c r="B6" s="690"/>
      <c r="C6" s="688"/>
      <c r="D6" s="688"/>
      <c r="E6" s="688"/>
      <c r="F6" s="688"/>
      <c r="G6" s="421" t="s">
        <v>108</v>
      </c>
      <c r="H6" s="421" t="s">
        <v>12</v>
      </c>
      <c r="I6" s="421" t="s">
        <v>108</v>
      </c>
      <c r="J6" s="421" t="s">
        <v>12</v>
      </c>
      <c r="K6" s="421" t="s">
        <v>108</v>
      </c>
      <c r="L6" s="421" t="s">
        <v>12</v>
      </c>
      <c r="M6" s="421" t="s">
        <v>108</v>
      </c>
      <c r="N6" s="421" t="s">
        <v>12</v>
      </c>
      <c r="O6" s="421" t="s">
        <v>108</v>
      </c>
      <c r="P6" s="421" t="s">
        <v>12</v>
      </c>
      <c r="Q6" s="690"/>
      <c r="R6" s="690"/>
      <c r="S6" s="690"/>
      <c r="T6" s="690"/>
      <c r="U6" s="697"/>
    </row>
    <row r="7" spans="1:21" s="67" customFormat="1" ht="15.75">
      <c r="A7" s="422"/>
      <c r="B7" s="423"/>
      <c r="C7" s="424"/>
      <c r="D7" s="424"/>
      <c r="E7" s="425"/>
      <c r="F7" s="424"/>
      <c r="G7" s="426"/>
      <c r="H7" s="426"/>
      <c r="I7" s="426"/>
      <c r="J7" s="426"/>
      <c r="K7" s="426"/>
      <c r="L7" s="426"/>
      <c r="M7" s="426"/>
      <c r="N7" s="426"/>
      <c r="O7" s="426"/>
      <c r="P7" s="426"/>
      <c r="Q7" s="427"/>
      <c r="R7" s="427"/>
      <c r="S7" s="427"/>
      <c r="T7" s="427"/>
      <c r="U7" s="428"/>
    </row>
    <row r="8" spans="1:21" ht="110.25">
      <c r="A8" s="719" t="s">
        <v>1398</v>
      </c>
      <c r="B8" s="719" t="s">
        <v>112</v>
      </c>
      <c r="C8" s="349" t="s">
        <v>1804</v>
      </c>
      <c r="D8" s="349" t="s">
        <v>1679</v>
      </c>
      <c r="E8" s="349" t="s">
        <v>1806</v>
      </c>
      <c r="F8" s="349" t="s">
        <v>2084</v>
      </c>
      <c r="G8" s="339">
        <v>1</v>
      </c>
      <c r="H8" s="342">
        <v>21468.6</v>
      </c>
      <c r="I8" s="339">
        <v>1</v>
      </c>
      <c r="J8" s="342">
        <v>21468.6</v>
      </c>
      <c r="K8" s="339"/>
      <c r="L8" s="342"/>
      <c r="M8" s="339">
        <v>1</v>
      </c>
      <c r="N8" s="342">
        <v>21468.5</v>
      </c>
      <c r="O8" s="380">
        <f>G8+I8+K8+M8</f>
        <v>3</v>
      </c>
      <c r="P8" s="381">
        <f>H8+J8+L8+N8</f>
        <v>64405.7</v>
      </c>
      <c r="Q8" s="336"/>
      <c r="R8" s="336" t="s">
        <v>1680</v>
      </c>
      <c r="S8" s="245" t="s">
        <v>1681</v>
      </c>
      <c r="T8" s="245" t="s">
        <v>1682</v>
      </c>
      <c r="U8" s="245" t="s">
        <v>1683</v>
      </c>
    </row>
    <row r="9" spans="1:21" ht="63">
      <c r="A9" s="719"/>
      <c r="B9" s="719"/>
      <c r="C9" s="720" t="s">
        <v>2329</v>
      </c>
      <c r="D9" s="720" t="s">
        <v>2330</v>
      </c>
      <c r="E9" s="623" t="s">
        <v>1807</v>
      </c>
      <c r="F9" s="623" t="s">
        <v>2085</v>
      </c>
      <c r="G9" s="625">
        <v>0.25</v>
      </c>
      <c r="H9" s="626">
        <v>3000</v>
      </c>
      <c r="I9" s="625">
        <v>0.25</v>
      </c>
      <c r="J9" s="626">
        <v>3000</v>
      </c>
      <c r="K9" s="625">
        <v>0.25</v>
      </c>
      <c r="L9" s="626">
        <v>3000</v>
      </c>
      <c r="M9" s="625">
        <v>0.25</v>
      </c>
      <c r="N9" s="626">
        <v>3000</v>
      </c>
      <c r="O9" s="380">
        <f t="shared" ref="O9:O17" si="0">G9+I9+K9+M9</f>
        <v>1</v>
      </c>
      <c r="P9" s="381">
        <f t="shared" ref="P9:P17" si="1">H9+J9+L9+N9</f>
        <v>12000</v>
      </c>
      <c r="Q9" s="336"/>
      <c r="R9" s="508" t="s">
        <v>1813</v>
      </c>
      <c r="S9" s="508" t="s">
        <v>1814</v>
      </c>
      <c r="T9" s="508" t="s">
        <v>1815</v>
      </c>
      <c r="U9" s="508" t="s">
        <v>1816</v>
      </c>
    </row>
    <row r="10" spans="1:21" ht="63">
      <c r="A10" s="719"/>
      <c r="B10" s="719"/>
      <c r="C10" s="721"/>
      <c r="D10" s="721"/>
      <c r="E10" s="623" t="s">
        <v>2083</v>
      </c>
      <c r="F10" s="623" t="s">
        <v>2331</v>
      </c>
      <c r="G10" s="625"/>
      <c r="H10" s="626"/>
      <c r="I10" s="625">
        <v>0.5</v>
      </c>
      <c r="J10" s="626">
        <v>45000</v>
      </c>
      <c r="K10" s="625">
        <v>0.5</v>
      </c>
      <c r="L10" s="626">
        <v>45000</v>
      </c>
      <c r="M10" s="625"/>
      <c r="N10" s="626"/>
      <c r="O10" s="380">
        <f t="shared" si="0"/>
        <v>1</v>
      </c>
      <c r="P10" s="381">
        <f t="shared" si="1"/>
        <v>90000</v>
      </c>
      <c r="Q10" s="336"/>
      <c r="R10" s="508" t="s">
        <v>1817</v>
      </c>
      <c r="S10" s="508" t="s">
        <v>1818</v>
      </c>
      <c r="T10" s="508" t="s">
        <v>1615</v>
      </c>
      <c r="U10" s="508" t="s">
        <v>1819</v>
      </c>
    </row>
    <row r="11" spans="1:21" ht="141.75">
      <c r="A11" s="719"/>
      <c r="B11" s="719"/>
      <c r="C11" s="623" t="s">
        <v>1804</v>
      </c>
      <c r="D11" s="623" t="s">
        <v>1810</v>
      </c>
      <c r="E11" s="623" t="s">
        <v>1808</v>
      </c>
      <c r="F11" s="623" t="s">
        <v>1811</v>
      </c>
      <c r="G11" s="625"/>
      <c r="H11" s="626"/>
      <c r="I11" s="625">
        <v>0.5</v>
      </c>
      <c r="J11" s="626">
        <v>20000</v>
      </c>
      <c r="K11" s="625">
        <v>0.5</v>
      </c>
      <c r="L11" s="626">
        <v>20000</v>
      </c>
      <c r="M11" s="625"/>
      <c r="N11" s="626"/>
      <c r="O11" s="380">
        <f t="shared" si="0"/>
        <v>1</v>
      </c>
      <c r="P11" s="381">
        <f t="shared" si="1"/>
        <v>40000</v>
      </c>
      <c r="Q11" s="336"/>
      <c r="R11" s="509" t="s">
        <v>1820</v>
      </c>
      <c r="S11" s="509" t="s">
        <v>1821</v>
      </c>
      <c r="T11" s="509" t="s">
        <v>2332</v>
      </c>
      <c r="U11" s="508" t="s">
        <v>1822</v>
      </c>
    </row>
    <row r="12" spans="1:21" ht="47.25">
      <c r="A12" s="719"/>
      <c r="B12" s="719"/>
      <c r="C12" s="720" t="s">
        <v>1805</v>
      </c>
      <c r="D12" s="720" t="s">
        <v>2333</v>
      </c>
      <c r="E12" s="623"/>
      <c r="F12" s="623" t="s">
        <v>2334</v>
      </c>
      <c r="G12" s="627"/>
      <c r="H12" s="627"/>
      <c r="I12" s="627"/>
      <c r="J12" s="627"/>
      <c r="K12" s="627">
        <v>1</v>
      </c>
      <c r="L12" s="627"/>
      <c r="M12" s="627"/>
      <c r="N12" s="627"/>
      <c r="O12" s="380">
        <f t="shared" si="0"/>
        <v>1</v>
      </c>
      <c r="P12" s="381">
        <f t="shared" si="1"/>
        <v>0</v>
      </c>
      <c r="Q12" s="336"/>
      <c r="R12" s="508" t="s">
        <v>2335</v>
      </c>
      <c r="S12" s="508" t="s">
        <v>2336</v>
      </c>
      <c r="T12" s="508" t="s">
        <v>1823</v>
      </c>
      <c r="U12" s="508" t="s">
        <v>1824</v>
      </c>
    </row>
    <row r="13" spans="1:21" ht="63">
      <c r="A13" s="719"/>
      <c r="B13" s="719"/>
      <c r="C13" s="721"/>
      <c r="D13" s="721"/>
      <c r="E13" s="623" t="s">
        <v>1809</v>
      </c>
      <c r="F13" s="623" t="s">
        <v>1812</v>
      </c>
      <c r="G13" s="627"/>
      <c r="H13" s="627"/>
      <c r="I13" s="627">
        <v>1</v>
      </c>
      <c r="J13" s="627">
        <v>10000</v>
      </c>
      <c r="K13" s="627"/>
      <c r="L13" s="627"/>
      <c r="M13" s="627">
        <v>1</v>
      </c>
      <c r="N13" s="627">
        <v>10000</v>
      </c>
      <c r="O13" s="380">
        <f t="shared" si="0"/>
        <v>2</v>
      </c>
      <c r="P13" s="381">
        <f t="shared" si="1"/>
        <v>20000</v>
      </c>
      <c r="Q13" s="336"/>
      <c r="R13" s="508" t="s">
        <v>1825</v>
      </c>
      <c r="S13" s="508" t="s">
        <v>1826</v>
      </c>
      <c r="T13" s="508" t="s">
        <v>1827</v>
      </c>
      <c r="U13" s="508" t="s">
        <v>1828</v>
      </c>
    </row>
    <row r="14" spans="1:21" ht="90">
      <c r="A14" s="719"/>
      <c r="B14" s="719" t="s">
        <v>113</v>
      </c>
      <c r="C14" s="349" t="s">
        <v>2337</v>
      </c>
      <c r="D14" s="349" t="s">
        <v>2088</v>
      </c>
      <c r="E14" s="623" t="s">
        <v>2086</v>
      </c>
      <c r="F14" s="349" t="s">
        <v>2089</v>
      </c>
      <c r="G14" s="339">
        <v>1</v>
      </c>
      <c r="H14" s="342">
        <v>4000</v>
      </c>
      <c r="I14" s="339"/>
      <c r="J14" s="342"/>
      <c r="K14" s="339"/>
      <c r="L14" s="342"/>
      <c r="M14" s="339"/>
      <c r="N14" s="342"/>
      <c r="O14" s="380">
        <f t="shared" si="0"/>
        <v>1</v>
      </c>
      <c r="P14" s="381">
        <f t="shared" si="1"/>
        <v>4000</v>
      </c>
      <c r="Q14" s="336"/>
      <c r="R14" s="336" t="s">
        <v>1950</v>
      </c>
      <c r="S14" s="245" t="s">
        <v>1951</v>
      </c>
      <c r="T14" s="245" t="s">
        <v>1952</v>
      </c>
      <c r="U14" s="245" t="s">
        <v>1953</v>
      </c>
    </row>
    <row r="15" spans="1:21" ht="90">
      <c r="A15" s="719"/>
      <c r="B15" s="719"/>
      <c r="C15" s="349" t="s">
        <v>2337</v>
      </c>
      <c r="D15" s="349" t="s">
        <v>2338</v>
      </c>
      <c r="E15" s="623" t="s">
        <v>2087</v>
      </c>
      <c r="F15" s="349" t="s">
        <v>2090</v>
      </c>
      <c r="G15" s="339"/>
      <c r="H15" s="342"/>
      <c r="I15" s="339">
        <v>1</v>
      </c>
      <c r="J15" s="342">
        <v>4000</v>
      </c>
      <c r="K15" s="339"/>
      <c r="L15" s="342"/>
      <c r="M15" s="339"/>
      <c r="N15" s="342"/>
      <c r="O15" s="380">
        <f t="shared" si="0"/>
        <v>1</v>
      </c>
      <c r="P15" s="381">
        <f t="shared" si="1"/>
        <v>4000</v>
      </c>
      <c r="Q15" s="336"/>
      <c r="R15" s="336" t="s">
        <v>1950</v>
      </c>
      <c r="S15" s="245" t="s">
        <v>1954</v>
      </c>
      <c r="T15" s="245" t="s">
        <v>1952</v>
      </c>
      <c r="U15" s="245" t="s">
        <v>1953</v>
      </c>
    </row>
    <row r="16" spans="1:21" ht="63">
      <c r="A16" s="719"/>
      <c r="B16" s="719"/>
      <c r="C16" s="349" t="s">
        <v>2109</v>
      </c>
      <c r="D16" s="349" t="s">
        <v>2108</v>
      </c>
      <c r="E16" s="623" t="s">
        <v>2107</v>
      </c>
      <c r="F16" s="349" t="s">
        <v>2271</v>
      </c>
      <c r="G16" s="339"/>
      <c r="H16" s="342"/>
      <c r="I16" s="345">
        <v>0.6</v>
      </c>
      <c r="J16" s="342">
        <v>342960</v>
      </c>
      <c r="K16" s="345">
        <v>0.4</v>
      </c>
      <c r="L16" s="342">
        <v>228640</v>
      </c>
      <c r="M16" s="339"/>
      <c r="N16" s="342"/>
      <c r="O16" s="380">
        <f t="shared" si="0"/>
        <v>1</v>
      </c>
      <c r="P16" s="381">
        <f t="shared" si="1"/>
        <v>571600</v>
      </c>
      <c r="Q16" s="336"/>
      <c r="R16" s="336"/>
      <c r="S16" s="245"/>
      <c r="T16" s="245"/>
      <c r="U16" s="245"/>
    </row>
    <row r="17" spans="1:21" ht="63">
      <c r="A17" s="719"/>
      <c r="B17" s="628" t="s">
        <v>1399</v>
      </c>
      <c r="C17" s="349" t="s">
        <v>2270</v>
      </c>
      <c r="D17" s="349" t="s">
        <v>2339</v>
      </c>
      <c r="E17" s="349"/>
      <c r="F17" s="349" t="s">
        <v>2272</v>
      </c>
      <c r="G17" s="339"/>
      <c r="H17" s="342"/>
      <c r="I17" s="339"/>
      <c r="J17" s="342"/>
      <c r="K17" s="557">
        <v>0.5</v>
      </c>
      <c r="L17" s="558">
        <v>100000</v>
      </c>
      <c r="M17" s="557">
        <v>0.5</v>
      </c>
      <c r="N17" s="558">
        <v>200000</v>
      </c>
      <c r="O17" s="559">
        <f t="shared" si="0"/>
        <v>1</v>
      </c>
      <c r="P17" s="560">
        <f t="shared" si="1"/>
        <v>300000</v>
      </c>
      <c r="Q17" s="336"/>
      <c r="R17" s="336"/>
      <c r="S17" s="245"/>
      <c r="T17" s="245"/>
      <c r="U17" s="245"/>
    </row>
    <row r="18" spans="1:21" s="280" customFormat="1" ht="15.75">
      <c r="A18" s="292"/>
      <c r="B18" s="293"/>
      <c r="C18" s="292" t="s">
        <v>114</v>
      </c>
      <c r="D18" s="293"/>
      <c r="E18" s="293"/>
      <c r="F18" s="294"/>
      <c r="G18" s="259">
        <f t="shared" ref="G18:P18" si="2">SUM(G8:G17)</f>
        <v>2.25</v>
      </c>
      <c r="H18" s="229">
        <f t="shared" si="2"/>
        <v>28468.6</v>
      </c>
      <c r="I18" s="259">
        <f t="shared" si="2"/>
        <v>4.8499999999999996</v>
      </c>
      <c r="J18" s="229">
        <f t="shared" si="2"/>
        <v>446428.6</v>
      </c>
      <c r="K18" s="259">
        <f t="shared" si="2"/>
        <v>3.15</v>
      </c>
      <c r="L18" s="229">
        <f t="shared" si="2"/>
        <v>396640</v>
      </c>
      <c r="M18" s="259">
        <f t="shared" si="2"/>
        <v>2.75</v>
      </c>
      <c r="N18" s="229">
        <f t="shared" si="2"/>
        <v>234468.5</v>
      </c>
      <c r="O18" s="229">
        <f t="shared" si="2"/>
        <v>13</v>
      </c>
      <c r="P18" s="229">
        <f t="shared" si="2"/>
        <v>1106005.7</v>
      </c>
      <c r="Q18" s="259"/>
      <c r="R18" s="259"/>
      <c r="S18" s="259"/>
      <c r="T18" s="259"/>
      <c r="U18" s="259"/>
    </row>
    <row r="19" spans="1:21">
      <c r="H19"/>
      <c r="J19"/>
      <c r="L19"/>
      <c r="N19"/>
      <c r="P19"/>
    </row>
    <row r="20" spans="1:21">
      <c r="H20"/>
      <c r="J20"/>
      <c r="L20"/>
      <c r="N20"/>
      <c r="P20"/>
    </row>
    <row r="21" spans="1:21">
      <c r="H21"/>
      <c r="J21"/>
      <c r="L21"/>
      <c r="N21"/>
      <c r="P21"/>
    </row>
    <row r="22" spans="1:21">
      <c r="H22"/>
      <c r="J22"/>
      <c r="L22"/>
      <c r="N22"/>
      <c r="P22"/>
    </row>
    <row r="23" spans="1:21">
      <c r="H23"/>
      <c r="J23"/>
      <c r="L23"/>
      <c r="N23"/>
      <c r="P23"/>
    </row>
    <row r="24" spans="1:21">
      <c r="H24"/>
      <c r="J24"/>
      <c r="L24"/>
      <c r="N24"/>
      <c r="P24"/>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sheetData>
  <mergeCells count="24">
    <mergeCell ref="D4:D6"/>
    <mergeCell ref="F4:F6"/>
    <mergeCell ref="G4:N4"/>
    <mergeCell ref="A8:A17"/>
    <mergeCell ref="A4:A6"/>
    <mergeCell ref="B4:B6"/>
    <mergeCell ref="C4:C6"/>
    <mergeCell ref="B8:B13"/>
    <mergeCell ref="B14:B16"/>
    <mergeCell ref="C9:C10"/>
    <mergeCell ref="C12:C13"/>
    <mergeCell ref="D9:D10"/>
    <mergeCell ref="D12:D13"/>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sheetPr>
    <tabColor rgb="FFFFC000"/>
  </sheetPr>
  <dimension ref="A1:U1048576"/>
  <sheetViews>
    <sheetView topLeftCell="B1" zoomScale="50" zoomScaleNormal="50" workbookViewId="0">
      <pane ySplit="5" topLeftCell="A6" activePane="bottomLeft" state="frozen"/>
      <selection activeCell="R5" sqref="R5"/>
      <selection pane="bottomLeft" activeCell="L14" sqref="L14"/>
    </sheetView>
  </sheetViews>
  <sheetFormatPr baseColWidth="10" defaultRowHeight="15"/>
  <cols>
    <col min="1" max="2" width="35.7109375" customWidth="1"/>
    <col min="3" max="6" width="27.42578125" customWidth="1"/>
    <col min="7" max="7" width="15.28515625" customWidth="1"/>
    <col min="8" max="8" width="12.28515625" style="230" customWidth="1"/>
    <col min="9" max="9" width="15.28515625" customWidth="1"/>
    <col min="10" max="10" width="18.85546875" style="230" customWidth="1"/>
    <col min="11" max="11" width="12" customWidth="1"/>
    <col min="12" max="12" width="12.7109375" style="230" customWidth="1"/>
    <col min="13" max="13" width="12.5703125" customWidth="1"/>
    <col min="14" max="14" width="12" style="230" customWidth="1"/>
    <col min="15" max="15" width="15.28515625" customWidth="1"/>
    <col min="16" max="16" width="18.28515625" style="230" customWidth="1"/>
    <col min="17" max="17" width="14.140625" hidden="1" customWidth="1"/>
    <col min="18" max="18" width="14.85546875" customWidth="1"/>
    <col min="19" max="20" width="14.140625" customWidth="1"/>
    <col min="21" max="21" width="17" customWidth="1"/>
  </cols>
  <sheetData>
    <row r="1" spans="1:21" ht="18.75">
      <c r="B1" s="278"/>
      <c r="C1" s="278"/>
      <c r="D1" s="278"/>
      <c r="E1" s="278"/>
      <c r="F1" s="278"/>
      <c r="G1" s="278" t="s">
        <v>479</v>
      </c>
      <c r="I1" s="278"/>
      <c r="J1" s="278"/>
      <c r="K1" s="278"/>
      <c r="L1" s="278"/>
      <c r="M1" s="278"/>
      <c r="N1" s="278"/>
      <c r="O1" s="278"/>
      <c r="P1" s="278"/>
      <c r="Q1" s="278"/>
      <c r="R1" s="278"/>
      <c r="S1" s="278"/>
      <c r="T1" s="278"/>
      <c r="U1" s="278"/>
    </row>
    <row r="2" spans="1:21">
      <c r="A2" s="264" t="s">
        <v>1340</v>
      </c>
      <c r="B2" s="264"/>
      <c r="C2" s="264"/>
      <c r="D2" s="264"/>
      <c r="E2" s="264"/>
      <c r="F2" s="264"/>
      <c r="G2" s="264"/>
      <c r="H2" s="264"/>
      <c r="I2" s="264"/>
      <c r="J2" s="264"/>
      <c r="K2" s="264"/>
      <c r="L2" s="264"/>
      <c r="M2" s="264"/>
      <c r="N2" s="264"/>
      <c r="O2" s="264"/>
      <c r="P2" s="264"/>
      <c r="Q2" s="264"/>
      <c r="R2" s="264"/>
      <c r="S2" s="264"/>
      <c r="T2" s="264"/>
      <c r="U2" s="264"/>
    </row>
    <row r="3" spans="1:21" ht="15" customHeight="1">
      <c r="A3" s="689" t="s">
        <v>97</v>
      </c>
      <c r="B3" s="691" t="s">
        <v>111</v>
      </c>
      <c r="C3" s="686" t="s">
        <v>86</v>
      </c>
      <c r="D3" s="686" t="s">
        <v>87</v>
      </c>
      <c r="E3" s="686" t="s">
        <v>392</v>
      </c>
      <c r="F3" s="686" t="s">
        <v>88</v>
      </c>
      <c r="G3" s="698" t="s">
        <v>100</v>
      </c>
      <c r="H3" s="704"/>
      <c r="I3" s="704"/>
      <c r="J3" s="704"/>
      <c r="K3" s="704"/>
      <c r="L3" s="704"/>
      <c r="M3" s="704"/>
      <c r="N3" s="699"/>
      <c r="O3" s="700" t="s">
        <v>101</v>
      </c>
      <c r="P3" s="701"/>
      <c r="Q3" s="691" t="s">
        <v>102</v>
      </c>
      <c r="R3" s="691" t="s">
        <v>103</v>
      </c>
      <c r="S3" s="691" t="s">
        <v>110</v>
      </c>
      <c r="T3" s="691" t="s">
        <v>109</v>
      </c>
      <c r="U3" s="695" t="s">
        <v>89</v>
      </c>
    </row>
    <row r="4" spans="1:21" ht="15" customHeight="1">
      <c r="A4" s="689"/>
      <c r="B4" s="689"/>
      <c r="C4" s="687"/>
      <c r="D4" s="687"/>
      <c r="E4" s="687"/>
      <c r="F4" s="687"/>
      <c r="G4" s="698" t="s">
        <v>104</v>
      </c>
      <c r="H4" s="699"/>
      <c r="I4" s="698" t="s">
        <v>105</v>
      </c>
      <c r="J4" s="699"/>
      <c r="K4" s="698" t="s">
        <v>106</v>
      </c>
      <c r="L4" s="699"/>
      <c r="M4" s="698" t="s">
        <v>107</v>
      </c>
      <c r="N4" s="699"/>
      <c r="O4" s="702"/>
      <c r="P4" s="703"/>
      <c r="Q4" s="689"/>
      <c r="R4" s="689"/>
      <c r="S4" s="689"/>
      <c r="T4" s="689"/>
      <c r="U4" s="696"/>
    </row>
    <row r="5" spans="1:21" ht="25.5">
      <c r="A5" s="690"/>
      <c r="B5" s="690"/>
      <c r="C5" s="688"/>
      <c r="D5" s="688"/>
      <c r="E5" s="688"/>
      <c r="F5" s="688"/>
      <c r="G5" s="421" t="s">
        <v>108</v>
      </c>
      <c r="H5" s="421" t="s">
        <v>12</v>
      </c>
      <c r="I5" s="421" t="s">
        <v>108</v>
      </c>
      <c r="J5" s="421" t="s">
        <v>12</v>
      </c>
      <c r="K5" s="421" t="s">
        <v>108</v>
      </c>
      <c r="L5" s="421" t="s">
        <v>12</v>
      </c>
      <c r="M5" s="421" t="s">
        <v>108</v>
      </c>
      <c r="N5" s="421" t="s">
        <v>12</v>
      </c>
      <c r="O5" s="421" t="s">
        <v>108</v>
      </c>
      <c r="P5" s="421" t="s">
        <v>12</v>
      </c>
      <c r="Q5" s="690"/>
      <c r="R5" s="690"/>
      <c r="S5" s="690"/>
      <c r="T5" s="690"/>
      <c r="U5" s="697"/>
    </row>
    <row r="6" spans="1:21" s="352" customFormat="1" ht="15.75">
      <c r="A6" s="422"/>
      <c r="B6" s="423"/>
      <c r="C6" s="424"/>
      <c r="D6" s="424"/>
      <c r="E6" s="425"/>
      <c r="F6" s="424"/>
      <c r="G6" s="426"/>
      <c r="H6" s="426"/>
      <c r="I6" s="426"/>
      <c r="J6" s="426"/>
      <c r="K6" s="426"/>
      <c r="L6" s="426"/>
      <c r="M6" s="426"/>
      <c r="N6" s="426"/>
      <c r="O6" s="426"/>
      <c r="P6" s="426"/>
      <c r="Q6" s="427"/>
      <c r="R6" s="427"/>
      <c r="S6" s="427"/>
      <c r="T6" s="427"/>
      <c r="U6" s="428"/>
    </row>
    <row r="7" spans="1:21" ht="81" customHeight="1">
      <c r="A7" s="707" t="s">
        <v>1435</v>
      </c>
      <c r="B7" s="708" t="s">
        <v>1341</v>
      </c>
      <c r="C7" s="722" t="s">
        <v>1525</v>
      </c>
      <c r="D7" s="629" t="s">
        <v>1585</v>
      </c>
      <c r="E7" s="317" t="s">
        <v>1554</v>
      </c>
      <c r="F7" s="271" t="s">
        <v>1526</v>
      </c>
      <c r="G7" s="343"/>
      <c r="H7" s="344"/>
      <c r="I7" s="630"/>
      <c r="J7" s="344"/>
      <c r="K7" s="630">
        <v>1</v>
      </c>
      <c r="L7" s="344">
        <v>8150</v>
      </c>
      <c r="M7" s="519"/>
      <c r="N7" s="344"/>
      <c r="O7" s="382">
        <f>G7+I7+K7+M7</f>
        <v>1</v>
      </c>
      <c r="P7" s="383">
        <f>H7+J7+L7+N7</f>
        <v>8150</v>
      </c>
      <c r="Q7" s="317"/>
      <c r="R7" s="317" t="s">
        <v>1613</v>
      </c>
      <c r="S7" s="317" t="s">
        <v>1614</v>
      </c>
      <c r="T7" s="317" t="s">
        <v>1615</v>
      </c>
      <c r="U7" s="317" t="s">
        <v>1616</v>
      </c>
    </row>
    <row r="8" spans="1:21" s="352" customFormat="1" ht="63">
      <c r="A8" s="707"/>
      <c r="B8" s="705"/>
      <c r="C8" s="723"/>
      <c r="D8" s="629" t="s">
        <v>1675</v>
      </c>
      <c r="E8" s="317" t="s">
        <v>1555</v>
      </c>
      <c r="F8" s="271" t="s">
        <v>1584</v>
      </c>
      <c r="G8" s="343"/>
      <c r="H8" s="344"/>
      <c r="I8" s="630">
        <v>1</v>
      </c>
      <c r="J8" s="344">
        <v>5750</v>
      </c>
      <c r="K8" s="630"/>
      <c r="L8" s="344"/>
      <c r="M8" s="519"/>
      <c r="N8" s="344"/>
      <c r="O8" s="382">
        <f t="shared" ref="O8:O36" si="0">G8+I8+K8+M8</f>
        <v>1</v>
      </c>
      <c r="P8" s="383">
        <f t="shared" ref="P8:P36" si="1">H8+J8+L8+N8</f>
        <v>5750</v>
      </c>
      <c r="Q8" s="317"/>
      <c r="R8" s="317" t="s">
        <v>1617</v>
      </c>
      <c r="S8" s="317" t="s">
        <v>1614</v>
      </c>
      <c r="T8" s="317" t="s">
        <v>1615</v>
      </c>
      <c r="U8" s="317" t="s">
        <v>1616</v>
      </c>
    </row>
    <row r="9" spans="1:21" s="352" customFormat="1" ht="99" customHeight="1">
      <c r="A9" s="707"/>
      <c r="B9" s="705"/>
      <c r="C9" s="723"/>
      <c r="D9" s="629" t="s">
        <v>1587</v>
      </c>
      <c r="E9" s="317" t="s">
        <v>1556</v>
      </c>
      <c r="F9" s="271" t="s">
        <v>1527</v>
      </c>
      <c r="G9" s="343"/>
      <c r="H9" s="344"/>
      <c r="I9" s="630"/>
      <c r="J9" s="344"/>
      <c r="K9" s="630"/>
      <c r="L9" s="344"/>
      <c r="M9" s="519">
        <v>3</v>
      </c>
      <c r="N9" s="344"/>
      <c r="O9" s="382">
        <f t="shared" si="0"/>
        <v>3</v>
      </c>
      <c r="P9" s="383">
        <f t="shared" si="1"/>
        <v>0</v>
      </c>
      <c r="Q9" s="317"/>
      <c r="R9" s="317" t="s">
        <v>1618</v>
      </c>
      <c r="S9" s="317" t="s">
        <v>1619</v>
      </c>
      <c r="T9" s="317" t="s">
        <v>1620</v>
      </c>
      <c r="U9" s="317" t="s">
        <v>1621</v>
      </c>
    </row>
    <row r="10" spans="1:21" ht="63">
      <c r="A10" s="707"/>
      <c r="B10" s="705"/>
      <c r="C10" s="723"/>
      <c r="D10" s="629" t="s">
        <v>1676</v>
      </c>
      <c r="E10" s="317" t="s">
        <v>1557</v>
      </c>
      <c r="F10" s="271" t="s">
        <v>1528</v>
      </c>
      <c r="G10" s="343"/>
      <c r="H10" s="344"/>
      <c r="I10" s="630">
        <v>1</v>
      </c>
      <c r="J10" s="344">
        <v>5750</v>
      </c>
      <c r="K10" s="630"/>
      <c r="L10" s="344"/>
      <c r="M10" s="519"/>
      <c r="N10" s="344"/>
      <c r="O10" s="382">
        <f t="shared" si="0"/>
        <v>1</v>
      </c>
      <c r="P10" s="383">
        <f t="shared" si="1"/>
        <v>5750</v>
      </c>
      <c r="Q10" s="317"/>
      <c r="R10" s="317" t="s">
        <v>1622</v>
      </c>
      <c r="S10" s="317" t="s">
        <v>1614</v>
      </c>
      <c r="T10" s="317" t="s">
        <v>1623</v>
      </c>
      <c r="U10" s="317" t="s">
        <v>1624</v>
      </c>
    </row>
    <row r="11" spans="1:21" ht="63">
      <c r="A11" s="707"/>
      <c r="B11" s="705"/>
      <c r="C11" s="723"/>
      <c r="D11" s="629" t="s">
        <v>1588</v>
      </c>
      <c r="E11" s="317" t="s">
        <v>1558</v>
      </c>
      <c r="F11" s="271" t="s">
        <v>1529</v>
      </c>
      <c r="G11" s="343"/>
      <c r="H11" s="344"/>
      <c r="I11" s="630"/>
      <c r="J11" s="344"/>
      <c r="K11" s="630">
        <v>1</v>
      </c>
      <c r="L11" s="344"/>
      <c r="M11" s="519">
        <v>2</v>
      </c>
      <c r="N11" s="344"/>
      <c r="O11" s="382">
        <f t="shared" si="0"/>
        <v>3</v>
      </c>
      <c r="P11" s="383">
        <f t="shared" si="1"/>
        <v>0</v>
      </c>
      <c r="Q11" s="317"/>
      <c r="R11" s="317" t="s">
        <v>1625</v>
      </c>
      <c r="S11" s="317" t="s">
        <v>1614</v>
      </c>
      <c r="T11" s="317" t="s">
        <v>1626</v>
      </c>
      <c r="U11" s="317" t="s">
        <v>1627</v>
      </c>
    </row>
    <row r="12" spans="1:21" ht="63">
      <c r="A12" s="707"/>
      <c r="B12" s="706"/>
      <c r="C12" s="724"/>
      <c r="D12" s="629" t="s">
        <v>1586</v>
      </c>
      <c r="E12" s="317" t="s">
        <v>1559</v>
      </c>
      <c r="F12" s="271" t="s">
        <v>1530</v>
      </c>
      <c r="G12" s="343"/>
      <c r="H12" s="344"/>
      <c r="I12" s="630"/>
      <c r="J12" s="344"/>
      <c r="K12" s="630">
        <v>1</v>
      </c>
      <c r="L12" s="344"/>
      <c r="M12" s="519"/>
      <c r="N12" s="344"/>
      <c r="O12" s="382">
        <f t="shared" si="0"/>
        <v>1</v>
      </c>
      <c r="P12" s="383">
        <f t="shared" si="1"/>
        <v>0</v>
      </c>
      <c r="Q12" s="317"/>
      <c r="R12" s="317" t="s">
        <v>1628</v>
      </c>
      <c r="S12" s="317" t="s">
        <v>1629</v>
      </c>
      <c r="T12" s="317" t="s">
        <v>1626</v>
      </c>
      <c r="U12" s="317" t="s">
        <v>1624</v>
      </c>
    </row>
    <row r="13" spans="1:21" ht="78.75" customHeight="1">
      <c r="A13" s="705" t="s">
        <v>1436</v>
      </c>
      <c r="B13" s="708" t="s">
        <v>1437</v>
      </c>
      <c r="C13" s="722" t="s">
        <v>1531</v>
      </c>
      <c r="D13" s="631" t="s">
        <v>1590</v>
      </c>
      <c r="E13" s="302" t="s">
        <v>1560</v>
      </c>
      <c r="F13" s="302" t="s">
        <v>1534</v>
      </c>
      <c r="G13" s="343"/>
      <c r="H13" s="344"/>
      <c r="I13" s="343"/>
      <c r="J13" s="344"/>
      <c r="K13" s="473">
        <v>1</v>
      </c>
      <c r="L13" s="344"/>
      <c r="M13" s="343"/>
      <c r="N13" s="344"/>
      <c r="O13" s="382">
        <f t="shared" si="0"/>
        <v>1</v>
      </c>
      <c r="P13" s="383">
        <f t="shared" si="1"/>
        <v>0</v>
      </c>
      <c r="Q13" s="317"/>
      <c r="R13" s="317" t="s">
        <v>1630</v>
      </c>
      <c r="S13" s="317" t="s">
        <v>1614</v>
      </c>
      <c r="T13" s="317" t="s">
        <v>1615</v>
      </c>
      <c r="U13" s="317" t="s">
        <v>1616</v>
      </c>
    </row>
    <row r="14" spans="1:21" ht="78" customHeight="1">
      <c r="A14" s="705"/>
      <c r="B14" s="705"/>
      <c r="C14" s="723"/>
      <c r="D14" s="629" t="s">
        <v>1589</v>
      </c>
      <c r="E14" s="317" t="s">
        <v>2268</v>
      </c>
      <c r="F14" s="577" t="s">
        <v>2269</v>
      </c>
      <c r="G14" s="343"/>
      <c r="H14" s="344"/>
      <c r="I14" s="343"/>
      <c r="J14" s="344"/>
      <c r="K14" s="473">
        <v>1</v>
      </c>
      <c r="L14" s="344"/>
      <c r="M14" s="343"/>
      <c r="N14" s="344"/>
      <c r="O14" s="382">
        <f t="shared" si="0"/>
        <v>1</v>
      </c>
      <c r="P14" s="383">
        <f t="shared" si="1"/>
        <v>0</v>
      </c>
      <c r="Q14" s="317"/>
      <c r="R14" s="317" t="s">
        <v>1631</v>
      </c>
      <c r="S14" s="317" t="s">
        <v>1632</v>
      </c>
      <c r="T14" s="317" t="s">
        <v>1633</v>
      </c>
      <c r="U14" s="317" t="s">
        <v>1634</v>
      </c>
    </row>
    <row r="15" spans="1:21" ht="93" customHeight="1">
      <c r="A15" s="705"/>
      <c r="B15" s="705"/>
      <c r="C15" s="723"/>
      <c r="D15" s="629" t="s">
        <v>1591</v>
      </c>
      <c r="E15" s="317" t="s">
        <v>1561</v>
      </c>
      <c r="F15" s="271" t="s">
        <v>1532</v>
      </c>
      <c r="G15" s="343"/>
      <c r="H15" s="344"/>
      <c r="I15" s="343"/>
      <c r="J15" s="344"/>
      <c r="K15" s="343"/>
      <c r="L15" s="344"/>
      <c r="M15" s="473">
        <v>2</v>
      </c>
      <c r="N15" s="344">
        <v>3478.3333333333335</v>
      </c>
      <c r="O15" s="382">
        <f t="shared" si="0"/>
        <v>2</v>
      </c>
      <c r="P15" s="383">
        <f t="shared" si="1"/>
        <v>3478.3333333333335</v>
      </c>
      <c r="Q15" s="317"/>
      <c r="R15" s="317" t="s">
        <v>1635</v>
      </c>
      <c r="S15" s="317" t="s">
        <v>1614</v>
      </c>
      <c r="T15" s="317" t="s">
        <v>1633</v>
      </c>
      <c r="U15" s="317" t="s">
        <v>1634</v>
      </c>
    </row>
    <row r="16" spans="1:21" ht="86.25" customHeight="1">
      <c r="A16" s="705"/>
      <c r="B16" s="705"/>
      <c r="C16" s="723"/>
      <c r="D16" s="629" t="s">
        <v>1592</v>
      </c>
      <c r="E16" s="317" t="s">
        <v>1562</v>
      </c>
      <c r="F16" s="271" t="s">
        <v>1533</v>
      </c>
      <c r="G16" s="343"/>
      <c r="H16" s="344"/>
      <c r="I16" s="343"/>
      <c r="J16" s="344"/>
      <c r="K16" s="473">
        <v>1</v>
      </c>
      <c r="L16" s="344"/>
      <c r="M16" s="343"/>
      <c r="N16" s="344"/>
      <c r="O16" s="382">
        <f t="shared" si="0"/>
        <v>1</v>
      </c>
      <c r="P16" s="383">
        <f t="shared" si="1"/>
        <v>0</v>
      </c>
      <c r="Q16" s="317"/>
      <c r="R16" s="317" t="s">
        <v>1636</v>
      </c>
      <c r="S16" s="317" t="s">
        <v>1637</v>
      </c>
      <c r="T16" s="317" t="s">
        <v>1626</v>
      </c>
      <c r="U16" s="317" t="s">
        <v>1634</v>
      </c>
    </row>
    <row r="17" spans="1:21" ht="78.75" customHeight="1">
      <c r="A17" s="705"/>
      <c r="B17" s="705"/>
      <c r="C17" s="723"/>
      <c r="D17" s="629" t="s">
        <v>1593</v>
      </c>
      <c r="E17" s="317" t="s">
        <v>1563</v>
      </c>
      <c r="F17" s="271" t="s">
        <v>1535</v>
      </c>
      <c r="G17" s="343"/>
      <c r="H17" s="344"/>
      <c r="I17" s="473">
        <v>5</v>
      </c>
      <c r="J17" s="344">
        <v>23080.365000000002</v>
      </c>
      <c r="K17" s="473"/>
      <c r="L17" s="344"/>
      <c r="M17" s="343"/>
      <c r="N17" s="344"/>
      <c r="O17" s="382">
        <f t="shared" si="0"/>
        <v>5</v>
      </c>
      <c r="P17" s="383">
        <f t="shared" si="1"/>
        <v>23080.365000000002</v>
      </c>
      <c r="Q17" s="317"/>
      <c r="R17" s="317" t="s">
        <v>1638</v>
      </c>
      <c r="S17" s="317" t="s">
        <v>1637</v>
      </c>
      <c r="T17" s="317" t="s">
        <v>1626</v>
      </c>
      <c r="U17" s="317" t="s">
        <v>1639</v>
      </c>
    </row>
    <row r="18" spans="1:21" s="445" customFormat="1" ht="78.75">
      <c r="A18" s="705"/>
      <c r="B18" s="705"/>
      <c r="C18" s="723"/>
      <c r="D18" s="629" t="s">
        <v>1594</v>
      </c>
      <c r="E18" s="317" t="s">
        <v>1564</v>
      </c>
      <c r="F18" s="271" t="s">
        <v>1642</v>
      </c>
      <c r="G18" s="343"/>
      <c r="H18" s="344"/>
      <c r="I18" s="343"/>
      <c r="J18" s="344"/>
      <c r="K18" s="473">
        <v>2</v>
      </c>
      <c r="L18" s="344"/>
      <c r="M18" s="343"/>
      <c r="N18" s="344"/>
      <c r="O18" s="382">
        <f t="shared" si="0"/>
        <v>2</v>
      </c>
      <c r="P18" s="383"/>
      <c r="Q18" s="317"/>
      <c r="R18" s="317" t="s">
        <v>1640</v>
      </c>
      <c r="S18" s="317" t="s">
        <v>1641</v>
      </c>
      <c r="T18" s="317" t="s">
        <v>1643</v>
      </c>
      <c r="U18" s="317" t="s">
        <v>1639</v>
      </c>
    </row>
    <row r="19" spans="1:21" s="445" customFormat="1" ht="63">
      <c r="A19" s="705"/>
      <c r="B19" s="705"/>
      <c r="C19" s="723"/>
      <c r="D19" s="629" t="s">
        <v>1595</v>
      </c>
      <c r="E19" s="317" t="s">
        <v>1565</v>
      </c>
      <c r="F19" s="271" t="s">
        <v>1536</v>
      </c>
      <c r="G19" s="343"/>
      <c r="H19" s="344"/>
      <c r="I19" s="343">
        <v>0.25</v>
      </c>
      <c r="J19" s="344"/>
      <c r="K19" s="343">
        <v>0.25</v>
      </c>
      <c r="L19" s="344"/>
      <c r="M19" s="343">
        <v>0.5</v>
      </c>
      <c r="N19" s="344"/>
      <c r="O19" s="343">
        <f t="shared" si="0"/>
        <v>1</v>
      </c>
      <c r="P19" s="383"/>
      <c r="Q19" s="317"/>
      <c r="R19" s="317" t="s">
        <v>1644</v>
      </c>
      <c r="S19" s="317" t="s">
        <v>1614</v>
      </c>
      <c r="T19" s="317" t="s">
        <v>1626</v>
      </c>
      <c r="U19" s="317" t="s">
        <v>1624</v>
      </c>
    </row>
    <row r="20" spans="1:21" ht="78.75">
      <c r="A20" s="705"/>
      <c r="B20" s="705"/>
      <c r="C20" s="723"/>
      <c r="D20" s="629" t="s">
        <v>1596</v>
      </c>
      <c r="E20" s="317" t="s">
        <v>1566</v>
      </c>
      <c r="F20" s="271" t="s">
        <v>1537</v>
      </c>
      <c r="G20" s="343"/>
      <c r="H20" s="344"/>
      <c r="I20" s="343"/>
      <c r="J20" s="344"/>
      <c r="K20" s="343">
        <v>0.5</v>
      </c>
      <c r="L20" s="344"/>
      <c r="M20" s="343">
        <v>0.5</v>
      </c>
      <c r="N20" s="344"/>
      <c r="O20" s="343">
        <f t="shared" si="0"/>
        <v>1</v>
      </c>
      <c r="P20" s="383">
        <f t="shared" si="1"/>
        <v>0</v>
      </c>
      <c r="Q20" s="317"/>
      <c r="R20" s="317" t="s">
        <v>1644</v>
      </c>
      <c r="S20" s="317" t="s">
        <v>1614</v>
      </c>
      <c r="T20" s="317" t="s">
        <v>1626</v>
      </c>
      <c r="U20" s="317" t="s">
        <v>1645</v>
      </c>
    </row>
    <row r="21" spans="1:21" s="445" customFormat="1" ht="78.75">
      <c r="A21" s="705"/>
      <c r="B21" s="705"/>
      <c r="C21" s="723"/>
      <c r="D21" s="629" t="s">
        <v>1597</v>
      </c>
      <c r="E21" s="317" t="s">
        <v>1567</v>
      </c>
      <c r="F21" s="271" t="s">
        <v>1538</v>
      </c>
      <c r="G21" s="343"/>
      <c r="H21" s="344"/>
      <c r="I21" s="343"/>
      <c r="J21" s="344"/>
      <c r="K21" s="473">
        <v>1</v>
      </c>
      <c r="L21" s="344"/>
      <c r="M21" s="343"/>
      <c r="N21" s="344"/>
      <c r="O21" s="382">
        <f t="shared" si="0"/>
        <v>1</v>
      </c>
      <c r="P21" s="383"/>
      <c r="Q21" s="317"/>
      <c r="R21" s="317" t="s">
        <v>1644</v>
      </c>
      <c r="S21" s="317" t="s">
        <v>1614</v>
      </c>
      <c r="T21" s="317" t="s">
        <v>1647</v>
      </c>
      <c r="U21" s="317" t="s">
        <v>1646</v>
      </c>
    </row>
    <row r="22" spans="1:21" ht="63">
      <c r="A22" s="706"/>
      <c r="B22" s="706"/>
      <c r="C22" s="724"/>
      <c r="D22" s="629" t="s">
        <v>1598</v>
      </c>
      <c r="E22" s="317" t="s">
        <v>1582</v>
      </c>
      <c r="F22" s="271" t="s">
        <v>1583</v>
      </c>
      <c r="G22" s="343"/>
      <c r="H22" s="344"/>
      <c r="I22" s="343"/>
      <c r="J22" s="344"/>
      <c r="K22" s="343">
        <v>0.5</v>
      </c>
      <c r="L22" s="344"/>
      <c r="M22" s="343">
        <v>0.5</v>
      </c>
      <c r="N22" s="344"/>
      <c r="O22" s="343">
        <f t="shared" si="0"/>
        <v>1</v>
      </c>
      <c r="P22" s="383">
        <f t="shared" si="1"/>
        <v>0</v>
      </c>
      <c r="Q22" s="317"/>
      <c r="R22" s="317" t="s">
        <v>1644</v>
      </c>
      <c r="S22" s="317" t="s">
        <v>1648</v>
      </c>
      <c r="T22" s="317" t="s">
        <v>1649</v>
      </c>
      <c r="U22" s="317" t="s">
        <v>1650</v>
      </c>
    </row>
    <row r="23" spans="1:21" ht="87" customHeight="1">
      <c r="A23" s="708" t="s">
        <v>1438</v>
      </c>
      <c r="B23" s="708" t="s">
        <v>1439</v>
      </c>
      <c r="C23" s="722" t="s">
        <v>1539</v>
      </c>
      <c r="D23" s="629" t="s">
        <v>1599</v>
      </c>
      <c r="E23" s="317" t="s">
        <v>1568</v>
      </c>
      <c r="F23" s="271" t="s">
        <v>1540</v>
      </c>
      <c r="G23" s="343"/>
      <c r="H23" s="344"/>
      <c r="I23" s="343">
        <v>0.5</v>
      </c>
      <c r="J23" s="344"/>
      <c r="K23" s="343">
        <v>0.5</v>
      </c>
      <c r="L23" s="344"/>
      <c r="M23" s="343"/>
      <c r="N23" s="344"/>
      <c r="O23" s="343">
        <f t="shared" si="0"/>
        <v>1</v>
      </c>
      <c r="P23" s="383">
        <f t="shared" si="1"/>
        <v>0</v>
      </c>
      <c r="Q23" s="317"/>
      <c r="R23" s="317" t="s">
        <v>1651</v>
      </c>
      <c r="S23" s="317" t="s">
        <v>1652</v>
      </c>
      <c r="T23" s="317" t="s">
        <v>1620</v>
      </c>
      <c r="U23" s="317" t="s">
        <v>1639</v>
      </c>
    </row>
    <row r="24" spans="1:21" s="352" customFormat="1" ht="78.75">
      <c r="A24" s="705"/>
      <c r="B24" s="705"/>
      <c r="C24" s="723"/>
      <c r="D24" s="629" t="s">
        <v>1600</v>
      </c>
      <c r="E24" s="317" t="s">
        <v>1569</v>
      </c>
      <c r="F24" s="271" t="s">
        <v>1541</v>
      </c>
      <c r="G24" s="343"/>
      <c r="H24" s="344"/>
      <c r="I24" s="473">
        <v>1</v>
      </c>
      <c r="J24" s="344"/>
      <c r="K24" s="343"/>
      <c r="L24" s="344"/>
      <c r="M24" s="343"/>
      <c r="N24" s="344"/>
      <c r="O24" s="382">
        <f t="shared" si="0"/>
        <v>1</v>
      </c>
      <c r="P24" s="383">
        <f t="shared" si="1"/>
        <v>0</v>
      </c>
      <c r="Q24" s="317"/>
      <c r="R24" s="317" t="s">
        <v>1651</v>
      </c>
      <c r="S24" s="317" t="s">
        <v>1637</v>
      </c>
      <c r="T24" s="317" t="s">
        <v>1620</v>
      </c>
      <c r="U24" s="317" t="s">
        <v>1653</v>
      </c>
    </row>
    <row r="25" spans="1:21" s="352" customFormat="1" ht="78.75">
      <c r="A25" s="705"/>
      <c r="B25" s="705"/>
      <c r="C25" s="723"/>
      <c r="D25" s="629" t="s">
        <v>1601</v>
      </c>
      <c r="E25" s="317" t="s">
        <v>1570</v>
      </c>
      <c r="F25" s="271" t="s">
        <v>1542</v>
      </c>
      <c r="G25" s="343"/>
      <c r="H25" s="344"/>
      <c r="I25" s="343">
        <v>1</v>
      </c>
      <c r="J25" s="344"/>
      <c r="K25" s="343"/>
      <c r="L25" s="344"/>
      <c r="M25" s="343"/>
      <c r="N25" s="344"/>
      <c r="O25" s="343">
        <f t="shared" si="0"/>
        <v>1</v>
      </c>
      <c r="P25" s="383">
        <f t="shared" si="1"/>
        <v>0</v>
      </c>
      <c r="Q25" s="317"/>
      <c r="R25" s="317" t="s">
        <v>1654</v>
      </c>
      <c r="S25" s="317" t="s">
        <v>1637</v>
      </c>
      <c r="T25" s="317" t="s">
        <v>1620</v>
      </c>
      <c r="U25" s="317" t="s">
        <v>1653</v>
      </c>
    </row>
    <row r="26" spans="1:21" s="352" customFormat="1" ht="94.5">
      <c r="A26" s="705"/>
      <c r="B26" s="705"/>
      <c r="C26" s="723"/>
      <c r="D26" s="629" t="s">
        <v>1602</v>
      </c>
      <c r="E26" s="317" t="s">
        <v>1571</v>
      </c>
      <c r="F26" s="271" t="s">
        <v>1543</v>
      </c>
      <c r="G26" s="343"/>
      <c r="H26" s="344"/>
      <c r="I26" s="343"/>
      <c r="J26" s="344"/>
      <c r="K26" s="343">
        <v>1</v>
      </c>
      <c r="L26" s="344"/>
      <c r="M26" s="343"/>
      <c r="N26" s="344"/>
      <c r="O26" s="343">
        <f t="shared" si="0"/>
        <v>1</v>
      </c>
      <c r="P26" s="383">
        <f t="shared" si="1"/>
        <v>0</v>
      </c>
      <c r="Q26" s="317"/>
      <c r="R26" s="317" t="s">
        <v>1644</v>
      </c>
      <c r="S26" s="317" t="s">
        <v>1656</v>
      </c>
      <c r="T26" s="317" t="s">
        <v>1626</v>
      </c>
      <c r="U26" s="317" t="s">
        <v>1655</v>
      </c>
    </row>
    <row r="27" spans="1:21" ht="79.5" customHeight="1">
      <c r="A27" s="705"/>
      <c r="B27" s="705"/>
      <c r="C27" s="723"/>
      <c r="D27" s="629" t="s">
        <v>1603</v>
      </c>
      <c r="E27" s="317" t="s">
        <v>1572</v>
      </c>
      <c r="F27" s="271" t="s">
        <v>1544</v>
      </c>
      <c r="G27" s="343"/>
      <c r="H27" s="344"/>
      <c r="I27" s="343"/>
      <c r="J27" s="344"/>
      <c r="K27" s="473">
        <v>3</v>
      </c>
      <c r="L27" s="344"/>
      <c r="M27" s="473">
        <v>2</v>
      </c>
      <c r="N27" s="344"/>
      <c r="O27" s="382">
        <f t="shared" si="0"/>
        <v>5</v>
      </c>
      <c r="P27" s="383">
        <f t="shared" si="1"/>
        <v>0</v>
      </c>
      <c r="Q27" s="317"/>
      <c r="R27" s="317" t="s">
        <v>1657</v>
      </c>
      <c r="S27" s="317" t="s">
        <v>1658</v>
      </c>
      <c r="T27" s="317" t="s">
        <v>1626</v>
      </c>
      <c r="U27" s="317" t="s">
        <v>1653</v>
      </c>
    </row>
    <row r="28" spans="1:21" s="445" customFormat="1" ht="94.5" customHeight="1">
      <c r="A28" s="705"/>
      <c r="B28" s="705"/>
      <c r="C28" s="723"/>
      <c r="D28" s="629" t="s">
        <v>1604</v>
      </c>
      <c r="E28" s="317" t="s">
        <v>1573</v>
      </c>
      <c r="F28" s="271" t="s">
        <v>1545</v>
      </c>
      <c r="G28" s="343"/>
      <c r="H28" s="344"/>
      <c r="I28" s="343"/>
      <c r="J28" s="344"/>
      <c r="K28" s="473"/>
      <c r="L28" s="344"/>
      <c r="M28" s="473">
        <v>3</v>
      </c>
      <c r="N28" s="344"/>
      <c r="O28" s="382">
        <f t="shared" si="0"/>
        <v>3</v>
      </c>
      <c r="P28" s="383"/>
      <c r="Q28" s="317"/>
      <c r="R28" s="317" t="s">
        <v>1659</v>
      </c>
      <c r="S28" s="317" t="s">
        <v>1660</v>
      </c>
      <c r="T28" s="317" t="s">
        <v>1615</v>
      </c>
      <c r="U28" s="317" t="s">
        <v>1661</v>
      </c>
    </row>
    <row r="29" spans="1:21" s="445" customFormat="1" ht="102" customHeight="1">
      <c r="A29" s="705"/>
      <c r="B29" s="705"/>
      <c r="C29" s="723"/>
      <c r="D29" s="629" t="s">
        <v>1605</v>
      </c>
      <c r="E29" s="317" t="s">
        <v>1574</v>
      </c>
      <c r="F29" s="271" t="s">
        <v>1546</v>
      </c>
      <c r="G29" s="343"/>
      <c r="H29" s="344"/>
      <c r="I29" s="343"/>
      <c r="J29" s="344"/>
      <c r="K29" s="343"/>
      <c r="L29" s="344"/>
      <c r="M29" s="473">
        <v>6</v>
      </c>
      <c r="N29" s="344"/>
      <c r="O29" s="382">
        <f t="shared" si="0"/>
        <v>6</v>
      </c>
      <c r="P29" s="383"/>
      <c r="Q29" s="317"/>
      <c r="R29" s="317" t="s">
        <v>1644</v>
      </c>
      <c r="S29" s="317" t="s">
        <v>1662</v>
      </c>
      <c r="T29" s="317" t="s">
        <v>1663</v>
      </c>
      <c r="U29" s="317" t="s">
        <v>1661</v>
      </c>
    </row>
    <row r="30" spans="1:21" ht="94.5">
      <c r="A30" s="705"/>
      <c r="B30" s="705"/>
      <c r="C30" s="723"/>
      <c r="D30" s="629" t="s">
        <v>1606</v>
      </c>
      <c r="E30" s="317" t="s">
        <v>1575</v>
      </c>
      <c r="F30" s="271" t="s">
        <v>1547</v>
      </c>
      <c r="G30" s="343"/>
      <c r="H30" s="344"/>
      <c r="I30" s="343"/>
      <c r="J30" s="344"/>
      <c r="K30" s="473">
        <v>3</v>
      </c>
      <c r="L30" s="344"/>
      <c r="M30" s="343"/>
      <c r="N30" s="344"/>
      <c r="O30" s="382">
        <f t="shared" si="0"/>
        <v>3</v>
      </c>
      <c r="P30" s="383">
        <f t="shared" si="1"/>
        <v>0</v>
      </c>
      <c r="Q30" s="317"/>
      <c r="R30" s="317" t="s">
        <v>1664</v>
      </c>
      <c r="S30" s="317" t="s">
        <v>1666</v>
      </c>
      <c r="T30" s="317" t="s">
        <v>1649</v>
      </c>
      <c r="U30" s="317" t="s">
        <v>1667</v>
      </c>
    </row>
    <row r="31" spans="1:21" ht="78.75">
      <c r="A31" s="706"/>
      <c r="B31" s="706"/>
      <c r="C31" s="724"/>
      <c r="D31" s="629" t="s">
        <v>1607</v>
      </c>
      <c r="E31" s="317" t="s">
        <v>1576</v>
      </c>
      <c r="F31" s="271" t="s">
        <v>1548</v>
      </c>
      <c r="G31" s="343"/>
      <c r="H31" s="344"/>
      <c r="I31" s="343"/>
      <c r="J31" s="344"/>
      <c r="K31" s="473">
        <v>3</v>
      </c>
      <c r="L31" s="344"/>
      <c r="M31" s="343"/>
      <c r="N31" s="344"/>
      <c r="O31" s="382">
        <f t="shared" si="0"/>
        <v>3</v>
      </c>
      <c r="P31" s="383">
        <f t="shared" si="1"/>
        <v>0</v>
      </c>
      <c r="Q31" s="317"/>
      <c r="R31" s="317" t="s">
        <v>1665</v>
      </c>
      <c r="S31" s="317" t="s">
        <v>1666</v>
      </c>
      <c r="T31" s="317" t="s">
        <v>1649</v>
      </c>
      <c r="U31" s="317" t="s">
        <v>1667</v>
      </c>
    </row>
    <row r="32" spans="1:21" ht="87.75" customHeight="1">
      <c r="A32" s="708" t="s">
        <v>1440</v>
      </c>
      <c r="B32" s="708" t="s">
        <v>1441</v>
      </c>
      <c r="C32" s="722" t="s">
        <v>1549</v>
      </c>
      <c r="D32" s="629" t="s">
        <v>1608</v>
      </c>
      <c r="E32" s="317" t="s">
        <v>1577</v>
      </c>
      <c r="F32" s="271" t="s">
        <v>1550</v>
      </c>
      <c r="G32" s="343"/>
      <c r="H32" s="344"/>
      <c r="I32" s="343"/>
      <c r="J32" s="344"/>
      <c r="K32" s="473">
        <v>2</v>
      </c>
      <c r="L32" s="344"/>
      <c r="M32" s="343"/>
      <c r="N32" s="344"/>
      <c r="O32" s="382">
        <f t="shared" si="0"/>
        <v>2</v>
      </c>
      <c r="P32" s="383">
        <f t="shared" si="1"/>
        <v>0</v>
      </c>
      <c r="Q32" s="317"/>
      <c r="R32" s="317" t="s">
        <v>1644</v>
      </c>
      <c r="S32" s="317" t="s">
        <v>1669</v>
      </c>
      <c r="T32" s="317" t="s">
        <v>1626</v>
      </c>
      <c r="U32" s="317" t="s">
        <v>1668</v>
      </c>
    </row>
    <row r="33" spans="1:21" s="352" customFormat="1" ht="78.75">
      <c r="A33" s="705"/>
      <c r="B33" s="705"/>
      <c r="C33" s="723"/>
      <c r="D33" s="629" t="s">
        <v>1609</v>
      </c>
      <c r="E33" s="317" t="s">
        <v>1578</v>
      </c>
      <c r="F33" s="271" t="s">
        <v>1551</v>
      </c>
      <c r="G33" s="343"/>
      <c r="H33" s="344"/>
      <c r="I33" s="473">
        <v>1</v>
      </c>
      <c r="J33" s="344"/>
      <c r="K33" s="343"/>
      <c r="L33" s="344"/>
      <c r="M33" s="343"/>
      <c r="N33" s="344"/>
      <c r="O33" s="382">
        <f t="shared" si="0"/>
        <v>1</v>
      </c>
      <c r="P33" s="383">
        <f t="shared" si="1"/>
        <v>0</v>
      </c>
      <c r="Q33" s="317"/>
      <c r="R33" s="317" t="s">
        <v>1644</v>
      </c>
      <c r="S33" s="317" t="s">
        <v>1637</v>
      </c>
      <c r="T33" s="317" t="s">
        <v>1670</v>
      </c>
      <c r="U33" s="317" t="s">
        <v>1671</v>
      </c>
    </row>
    <row r="34" spans="1:21" s="352" customFormat="1" ht="64.5" customHeight="1">
      <c r="A34" s="705"/>
      <c r="B34" s="705"/>
      <c r="C34" s="723"/>
      <c r="D34" s="629" t="s">
        <v>1610</v>
      </c>
      <c r="E34" s="317" t="s">
        <v>1579</v>
      </c>
      <c r="F34" s="271" t="s">
        <v>1552</v>
      </c>
      <c r="G34" s="343"/>
      <c r="H34" s="344"/>
      <c r="I34" s="343"/>
      <c r="J34" s="344"/>
      <c r="K34" s="473">
        <v>1</v>
      </c>
      <c r="L34" s="344"/>
      <c r="M34" s="343"/>
      <c r="N34" s="344"/>
      <c r="O34" s="382">
        <f t="shared" si="0"/>
        <v>1</v>
      </c>
      <c r="P34" s="383">
        <f t="shared" si="1"/>
        <v>0</v>
      </c>
      <c r="Q34" s="317"/>
      <c r="R34" s="317" t="s">
        <v>1644</v>
      </c>
      <c r="S34" s="317" t="s">
        <v>1637</v>
      </c>
      <c r="T34" s="317" t="s">
        <v>1672</v>
      </c>
      <c r="U34" s="317" t="s">
        <v>1671</v>
      </c>
    </row>
    <row r="35" spans="1:21" s="352" customFormat="1" ht="78.75">
      <c r="A35" s="705"/>
      <c r="B35" s="705"/>
      <c r="C35" s="723"/>
      <c r="D35" s="629" t="s">
        <v>1611</v>
      </c>
      <c r="E35" s="317" t="s">
        <v>1580</v>
      </c>
      <c r="F35" s="271" t="s">
        <v>1553</v>
      </c>
      <c r="G35" s="343"/>
      <c r="H35" s="344"/>
      <c r="I35" s="343"/>
      <c r="J35" s="344"/>
      <c r="K35" s="473">
        <v>1</v>
      </c>
      <c r="L35" s="344"/>
      <c r="M35" s="343"/>
      <c r="N35" s="344"/>
      <c r="O35" s="382">
        <f t="shared" si="0"/>
        <v>1</v>
      </c>
      <c r="P35" s="383">
        <f t="shared" si="1"/>
        <v>0</v>
      </c>
      <c r="Q35" s="317"/>
      <c r="R35" s="317" t="s">
        <v>1673</v>
      </c>
      <c r="S35" s="317" t="s">
        <v>1637</v>
      </c>
      <c r="T35" s="317" t="s">
        <v>1672</v>
      </c>
      <c r="U35" s="317" t="s">
        <v>1671</v>
      </c>
    </row>
    <row r="36" spans="1:21" ht="47.25">
      <c r="A36" s="705"/>
      <c r="B36" s="705"/>
      <c r="C36" s="724"/>
      <c r="D36" s="629" t="s">
        <v>1612</v>
      </c>
      <c r="E36" s="317" t="s">
        <v>1581</v>
      </c>
      <c r="F36" s="271" t="s">
        <v>1677</v>
      </c>
      <c r="G36" s="343">
        <v>0.25</v>
      </c>
      <c r="H36" s="344">
        <v>65000</v>
      </c>
      <c r="I36" s="343">
        <v>0.25</v>
      </c>
      <c r="J36" s="344">
        <v>65000</v>
      </c>
      <c r="K36" s="343">
        <v>0.25</v>
      </c>
      <c r="L36" s="344">
        <v>65000</v>
      </c>
      <c r="M36" s="343">
        <v>0.25</v>
      </c>
      <c r="N36" s="344">
        <v>65000</v>
      </c>
      <c r="O36" s="343">
        <f t="shared" si="0"/>
        <v>1</v>
      </c>
      <c r="P36" s="383">
        <f t="shared" si="1"/>
        <v>260000</v>
      </c>
      <c r="Q36" s="317"/>
      <c r="R36" s="317" t="s">
        <v>1644</v>
      </c>
      <c r="S36" s="317" t="s">
        <v>1678</v>
      </c>
      <c r="T36" s="317" t="s">
        <v>1626</v>
      </c>
      <c r="U36" s="317" t="s">
        <v>1674</v>
      </c>
    </row>
    <row r="37" spans="1:21" ht="15.6" customHeight="1">
      <c r="A37" s="286"/>
      <c r="B37" s="287"/>
      <c r="C37" s="286" t="s">
        <v>118</v>
      </c>
      <c r="D37" s="287"/>
      <c r="E37" s="287"/>
      <c r="F37" s="288"/>
      <c r="G37" s="277">
        <f t="shared" ref="G37:P37" si="2">SUM(G7:H36)</f>
        <v>65000.25</v>
      </c>
      <c r="H37" s="277">
        <f t="shared" si="2"/>
        <v>65011</v>
      </c>
      <c r="I37" s="277">
        <f t="shared" si="2"/>
        <v>99591.365000000005</v>
      </c>
      <c r="J37" s="277">
        <f t="shared" si="2"/>
        <v>99605.365000000005</v>
      </c>
      <c r="K37" s="277">
        <f t="shared" si="2"/>
        <v>73175</v>
      </c>
      <c r="L37" s="277">
        <f t="shared" si="2"/>
        <v>73169.75</v>
      </c>
      <c r="M37" s="277">
        <f t="shared" si="2"/>
        <v>68498.083333333328</v>
      </c>
      <c r="N37" s="277">
        <f t="shared" si="2"/>
        <v>68534.333333333328</v>
      </c>
      <c r="O37" s="277">
        <f t="shared" si="2"/>
        <v>306264.69833333336</v>
      </c>
      <c r="P37" s="277">
        <f t="shared" si="2"/>
        <v>306208.69833333336</v>
      </c>
      <c r="Q37" s="259"/>
      <c r="R37" s="259"/>
      <c r="S37" s="259"/>
      <c r="T37" s="259"/>
      <c r="U37" s="259"/>
    </row>
    <row r="1048576" spans="21:21" ht="78.75">
      <c r="U1048576" s="317" t="s">
        <v>1667</v>
      </c>
    </row>
  </sheetData>
  <mergeCells count="29">
    <mergeCell ref="C7:C12"/>
    <mergeCell ref="C13:C22"/>
    <mergeCell ref="C23:C31"/>
    <mergeCell ref="C32:C36"/>
    <mergeCell ref="B23:B31"/>
    <mergeCell ref="A23:A31"/>
    <mergeCell ref="A32:A36"/>
    <mergeCell ref="B32:B36"/>
    <mergeCell ref="B7:B12"/>
    <mergeCell ref="B13:B22"/>
    <mergeCell ref="A7:A12"/>
    <mergeCell ref="A13:A22"/>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rgb="FFFFC000"/>
  </sheetPr>
  <dimension ref="A1:U32"/>
  <sheetViews>
    <sheetView zoomScale="80" zoomScaleNormal="80" workbookViewId="0">
      <pane ySplit="8" topLeftCell="A9" activePane="bottomLeft" state="frozen"/>
      <selection activeCell="A7" sqref="A7"/>
      <selection pane="bottomLeft" activeCell="S11" sqref="S11"/>
    </sheetView>
  </sheetViews>
  <sheetFormatPr baseColWidth="10" defaultRowHeight="15"/>
  <cols>
    <col min="1" max="2" width="21.710937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c r="B1" s="278"/>
      <c r="C1" s="278"/>
      <c r="D1" s="278"/>
      <c r="E1" s="278"/>
      <c r="F1" s="278"/>
      <c r="G1" s="278" t="s">
        <v>1520</v>
      </c>
      <c r="J1" s="278"/>
      <c r="K1" s="278"/>
      <c r="L1" s="278"/>
      <c r="M1" s="278"/>
      <c r="N1" s="278"/>
      <c r="O1" s="278"/>
      <c r="P1" s="278"/>
      <c r="Q1" s="278"/>
      <c r="R1" s="278"/>
      <c r="S1" s="278"/>
      <c r="T1" s="278"/>
      <c r="U1" s="278"/>
    </row>
    <row r="2" spans="1:21" ht="18.75">
      <c r="A2" s="264" t="s">
        <v>1347</v>
      </c>
      <c r="B2" s="278"/>
      <c r="C2" s="278"/>
      <c r="D2" s="278"/>
      <c r="E2" s="278"/>
      <c r="F2" s="278"/>
      <c r="G2" s="278"/>
      <c r="J2" s="278"/>
      <c r="K2" s="278"/>
      <c r="L2" s="278"/>
      <c r="M2" s="278"/>
      <c r="N2" s="278"/>
      <c r="O2" s="278"/>
      <c r="P2" s="278"/>
      <c r="Q2" s="278"/>
      <c r="R2" s="278"/>
      <c r="S2" s="278"/>
      <c r="T2" s="278"/>
      <c r="U2" s="278"/>
    </row>
    <row r="3" spans="1:21">
      <c r="A3" s="727" t="s">
        <v>1401</v>
      </c>
      <c r="B3" s="727"/>
      <c r="C3" s="727"/>
      <c r="D3" s="727"/>
      <c r="E3" s="727"/>
      <c r="F3" s="727"/>
      <c r="G3" s="727"/>
      <c r="H3" s="727"/>
      <c r="I3" s="727"/>
      <c r="J3" s="727"/>
      <c r="K3" s="727"/>
      <c r="L3" s="727"/>
      <c r="M3" s="727"/>
      <c r="N3" s="727"/>
      <c r="O3" s="727"/>
      <c r="P3" s="727"/>
      <c r="Q3" s="727"/>
      <c r="R3" s="727"/>
      <c r="S3" s="727"/>
      <c r="T3" s="727"/>
      <c r="U3" s="727"/>
    </row>
    <row r="4" spans="1:21" s="352" customFormat="1">
      <c r="A4" s="362" t="s">
        <v>1400</v>
      </c>
      <c r="B4" s="360"/>
      <c r="C4" s="360"/>
      <c r="D4" s="360"/>
      <c r="E4" s="360"/>
      <c r="F4" s="360"/>
      <c r="G4" s="360"/>
      <c r="H4" s="360"/>
      <c r="I4" s="360"/>
      <c r="J4" s="360"/>
      <c r="K4" s="360"/>
      <c r="L4" s="360"/>
      <c r="M4" s="360"/>
      <c r="N4" s="360"/>
      <c r="O4" s="360"/>
      <c r="P4" s="360"/>
      <c r="Q4" s="360"/>
      <c r="R4" s="360"/>
      <c r="S4" s="360"/>
      <c r="T4" s="360"/>
      <c r="U4" s="360"/>
    </row>
    <row r="5" spans="1:21">
      <c r="A5" s="309" t="s">
        <v>1475</v>
      </c>
      <c r="B5" s="264"/>
      <c r="C5" s="264"/>
      <c r="D5" s="264"/>
      <c r="E5" s="264"/>
      <c r="F5" s="264"/>
      <c r="G5" s="264"/>
      <c r="H5" s="264"/>
      <c r="I5" s="264"/>
      <c r="J5" s="264"/>
      <c r="K5" s="264"/>
      <c r="L5" s="264"/>
      <c r="M5" s="264"/>
      <c r="N5" s="264"/>
      <c r="O5" s="264"/>
      <c r="P5" s="264"/>
      <c r="Q5" s="264"/>
      <c r="R5" s="264"/>
      <c r="S5" s="264"/>
      <c r="T5" s="264"/>
      <c r="U5" s="264"/>
    </row>
    <row r="6" spans="1:21" ht="15" customHeight="1">
      <c r="A6" s="689" t="s">
        <v>97</v>
      </c>
      <c r="B6" s="691" t="s">
        <v>111</v>
      </c>
      <c r="C6" s="686" t="s">
        <v>86</v>
      </c>
      <c r="D6" s="686" t="s">
        <v>87</v>
      </c>
      <c r="E6" s="686" t="s">
        <v>392</v>
      </c>
      <c r="F6" s="686" t="s">
        <v>88</v>
      </c>
      <c r="G6" s="698" t="s">
        <v>100</v>
      </c>
      <c r="H6" s="704"/>
      <c r="I6" s="704"/>
      <c r="J6" s="704"/>
      <c r="K6" s="704"/>
      <c r="L6" s="704"/>
      <c r="M6" s="704"/>
      <c r="N6" s="699"/>
      <c r="O6" s="700" t="s">
        <v>101</v>
      </c>
      <c r="P6" s="701"/>
      <c r="Q6" s="691" t="s">
        <v>102</v>
      </c>
      <c r="R6" s="691" t="s">
        <v>103</v>
      </c>
      <c r="S6" s="691" t="s">
        <v>110</v>
      </c>
      <c r="T6" s="691" t="s">
        <v>109</v>
      </c>
      <c r="U6" s="695" t="s">
        <v>89</v>
      </c>
    </row>
    <row r="7" spans="1:21" ht="15" customHeight="1">
      <c r="A7" s="689"/>
      <c r="B7" s="689"/>
      <c r="C7" s="687"/>
      <c r="D7" s="687"/>
      <c r="E7" s="687"/>
      <c r="F7" s="687"/>
      <c r="G7" s="698" t="s">
        <v>104</v>
      </c>
      <c r="H7" s="699"/>
      <c r="I7" s="698" t="s">
        <v>105</v>
      </c>
      <c r="J7" s="699"/>
      <c r="K7" s="698" t="s">
        <v>106</v>
      </c>
      <c r="L7" s="699"/>
      <c r="M7" s="698" t="s">
        <v>107</v>
      </c>
      <c r="N7" s="699"/>
      <c r="O7" s="702"/>
      <c r="P7" s="703"/>
      <c r="Q7" s="689"/>
      <c r="R7" s="689"/>
      <c r="S7" s="689"/>
      <c r="T7" s="689"/>
      <c r="U7" s="696"/>
    </row>
    <row r="8" spans="1:21" ht="25.5">
      <c r="A8" s="690"/>
      <c r="B8" s="690"/>
      <c r="C8" s="688"/>
      <c r="D8" s="688"/>
      <c r="E8" s="688"/>
      <c r="F8" s="688"/>
      <c r="G8" s="421" t="s">
        <v>108</v>
      </c>
      <c r="H8" s="421" t="s">
        <v>12</v>
      </c>
      <c r="I8" s="421" t="s">
        <v>108</v>
      </c>
      <c r="J8" s="421" t="s">
        <v>12</v>
      </c>
      <c r="K8" s="421" t="s">
        <v>108</v>
      </c>
      <c r="L8" s="421" t="s">
        <v>12</v>
      </c>
      <c r="M8" s="421" t="s">
        <v>108</v>
      </c>
      <c r="N8" s="421" t="s">
        <v>12</v>
      </c>
      <c r="O8" s="421" t="s">
        <v>108</v>
      </c>
      <c r="P8" s="421" t="s">
        <v>12</v>
      </c>
      <c r="Q8" s="690"/>
      <c r="R8" s="690"/>
      <c r="S8" s="690"/>
      <c r="T8" s="690"/>
      <c r="U8" s="697"/>
    </row>
    <row r="9" spans="1:21" s="352" customFormat="1" ht="15.75">
      <c r="A9" s="422"/>
      <c r="B9" s="423"/>
      <c r="C9" s="424"/>
      <c r="D9" s="424"/>
      <c r="E9" s="425"/>
      <c r="F9" s="424"/>
      <c r="G9" s="426"/>
      <c r="H9" s="426"/>
      <c r="I9" s="426"/>
      <c r="J9" s="426"/>
      <c r="K9" s="426"/>
      <c r="L9" s="426"/>
      <c r="M9" s="426"/>
      <c r="N9" s="426"/>
      <c r="O9" s="426"/>
      <c r="P9" s="426"/>
      <c r="Q9" s="427"/>
      <c r="R9" s="427"/>
      <c r="S9" s="427"/>
      <c r="T9" s="427"/>
      <c r="U9" s="428"/>
    </row>
    <row r="10" spans="1:21" ht="94.5" customHeight="1">
      <c r="A10" s="725" t="s">
        <v>1401</v>
      </c>
      <c r="B10" s="725" t="s">
        <v>1402</v>
      </c>
      <c r="C10" s="635" t="s">
        <v>1829</v>
      </c>
      <c r="D10" s="636" t="s">
        <v>1831</v>
      </c>
      <c r="E10" s="579" t="s">
        <v>1897</v>
      </c>
      <c r="F10" s="619" t="s">
        <v>1833</v>
      </c>
      <c r="G10" s="511">
        <v>0.05</v>
      </c>
      <c r="H10" s="346">
        <v>110000</v>
      </c>
      <c r="I10" s="511">
        <v>0.2</v>
      </c>
      <c r="J10" s="346">
        <v>440000</v>
      </c>
      <c r="K10" s="511">
        <v>0.25</v>
      </c>
      <c r="L10" s="346">
        <v>550000</v>
      </c>
      <c r="M10" s="511">
        <v>0.5</v>
      </c>
      <c r="N10" s="346">
        <v>1100000</v>
      </c>
      <c r="O10" s="384">
        <f>G10+I10+K10+M10</f>
        <v>1</v>
      </c>
      <c r="P10" s="385">
        <f>+H10+J10+L10+N10</f>
        <v>2200000</v>
      </c>
      <c r="Q10" s="275"/>
      <c r="R10" s="275" t="s">
        <v>1834</v>
      </c>
      <c r="S10" s="275" t="s">
        <v>2048</v>
      </c>
      <c r="T10" s="275" t="s">
        <v>1835</v>
      </c>
      <c r="U10" s="275" t="s">
        <v>1836</v>
      </c>
    </row>
    <row r="11" spans="1:21" ht="94.5">
      <c r="A11" s="726"/>
      <c r="B11" s="726"/>
      <c r="C11" s="635" t="s">
        <v>1830</v>
      </c>
      <c r="D11" s="635" t="s">
        <v>1832</v>
      </c>
      <c r="E11" s="579" t="s">
        <v>1898</v>
      </c>
      <c r="F11" s="510" t="s">
        <v>1899</v>
      </c>
      <c r="G11" s="512">
        <v>0.25</v>
      </c>
      <c r="H11" s="513">
        <v>5000</v>
      </c>
      <c r="I11" s="512">
        <v>0.25</v>
      </c>
      <c r="J11" s="513">
        <v>5000</v>
      </c>
      <c r="K11" s="512">
        <v>0.25</v>
      </c>
      <c r="L11" s="513">
        <v>5000</v>
      </c>
      <c r="M11" s="512">
        <v>0.25</v>
      </c>
      <c r="N11" s="513">
        <v>5000</v>
      </c>
      <c r="O11" s="384">
        <f t="shared" ref="O11:O13" si="0">G11+I11+K11+M11</f>
        <v>1</v>
      </c>
      <c r="P11" s="385">
        <f t="shared" ref="P11:P13" si="1">H11+J11+L11+N11</f>
        <v>20000</v>
      </c>
      <c r="Q11" s="275"/>
      <c r="R11" s="275" t="s">
        <v>2047</v>
      </c>
      <c r="S11" s="510" t="s">
        <v>2048</v>
      </c>
      <c r="T11" s="275" t="s">
        <v>1837</v>
      </c>
      <c r="U11" s="275" t="s">
        <v>1837</v>
      </c>
    </row>
    <row r="12" spans="1:21" ht="15.75" hidden="1" customHeight="1">
      <c r="A12" s="632" t="s">
        <v>1400</v>
      </c>
      <c r="B12" s="632" t="s">
        <v>1403</v>
      </c>
      <c r="C12" s="274"/>
      <c r="D12" s="274"/>
      <c r="E12" s="274"/>
      <c r="F12" s="275"/>
      <c r="G12" s="275"/>
      <c r="H12" s="346"/>
      <c r="I12" s="275"/>
      <c r="J12" s="346"/>
      <c r="K12" s="348"/>
      <c r="L12" s="346"/>
      <c r="M12" s="275"/>
      <c r="N12" s="346"/>
      <c r="O12" s="384">
        <f t="shared" si="0"/>
        <v>0</v>
      </c>
      <c r="P12" s="385">
        <f t="shared" si="1"/>
        <v>0</v>
      </c>
      <c r="Q12" s="275"/>
      <c r="R12" s="275"/>
      <c r="S12" s="275"/>
      <c r="T12" s="275"/>
      <c r="U12" s="275"/>
    </row>
    <row r="13" spans="1:21" s="352" customFormat="1" ht="15.75" hidden="1" customHeight="1">
      <c r="A13" s="634" t="s">
        <v>1475</v>
      </c>
      <c r="B13" s="634" t="s">
        <v>1424</v>
      </c>
      <c r="C13" s="361"/>
      <c r="D13" s="361"/>
      <c r="E13" s="361"/>
      <c r="F13" s="275"/>
      <c r="G13" s="275"/>
      <c r="H13" s="346"/>
      <c r="I13" s="275"/>
      <c r="J13" s="346"/>
      <c r="K13" s="275"/>
      <c r="L13" s="346"/>
      <c r="M13" s="275"/>
      <c r="N13" s="346"/>
      <c r="O13" s="384">
        <f t="shared" si="0"/>
        <v>0</v>
      </c>
      <c r="P13" s="385">
        <f t="shared" si="1"/>
        <v>0</v>
      </c>
      <c r="Q13" s="275"/>
      <c r="R13" s="275"/>
      <c r="S13" s="275"/>
      <c r="T13" s="275"/>
      <c r="U13" s="349"/>
    </row>
    <row r="14" spans="1:21" ht="15.75">
      <c r="A14" s="286"/>
      <c r="B14" s="287"/>
      <c r="C14" s="286" t="s">
        <v>1521</v>
      </c>
      <c r="D14" s="287"/>
      <c r="E14" s="287"/>
      <c r="F14" s="288"/>
      <c r="G14" s="276">
        <f t="shared" ref="G14:P14" si="2">SUM(G10:G13)</f>
        <v>0.3</v>
      </c>
      <c r="H14" s="277">
        <f t="shared" si="2"/>
        <v>115000</v>
      </c>
      <c r="I14" s="276">
        <f t="shared" si="2"/>
        <v>0.45</v>
      </c>
      <c r="J14" s="277">
        <f t="shared" si="2"/>
        <v>445000</v>
      </c>
      <c r="K14" s="276">
        <f t="shared" si="2"/>
        <v>0.5</v>
      </c>
      <c r="L14" s="277">
        <f t="shared" si="2"/>
        <v>555000</v>
      </c>
      <c r="M14" s="276">
        <f t="shared" si="2"/>
        <v>0.75</v>
      </c>
      <c r="N14" s="277">
        <f t="shared" si="2"/>
        <v>1105000</v>
      </c>
      <c r="O14" s="277">
        <f t="shared" si="2"/>
        <v>2</v>
      </c>
      <c r="P14" s="277">
        <f t="shared" si="2"/>
        <v>2220000</v>
      </c>
      <c r="Q14" s="258"/>
      <c r="R14" s="258"/>
      <c r="S14" s="258"/>
      <c r="T14" s="258"/>
      <c r="U14" s="258"/>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sheetData>
  <mergeCells count="20">
    <mergeCell ref="A6:A8"/>
    <mergeCell ref="A10:A11"/>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B10:B11"/>
    <mergeCell ref="E6:E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A87" zoomScale="98" zoomScaleNormal="98" workbookViewId="0">
      <selection activeCell="C87" sqref="C87"/>
    </sheetView>
  </sheetViews>
  <sheetFormatPr baseColWidth="10" defaultColWidth="11.5703125" defaultRowHeight="1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95" customWidth="1"/>
    <col min="10" max="10" width="15.85546875" style="85" bestFit="1" customWidth="1"/>
    <col min="11" max="16384" width="11.5703125" style="85"/>
  </cols>
  <sheetData>
    <row r="2" spans="2:9" ht="16.5" thickBot="1">
      <c r="H2" s="672" t="s">
        <v>1369</v>
      </c>
      <c r="I2" s="672"/>
    </row>
    <row r="3" spans="2:9" ht="19.5" thickBot="1">
      <c r="B3" s="80" t="s">
        <v>21</v>
      </c>
      <c r="C3" s="80" t="s">
        <v>391</v>
      </c>
      <c r="H3" s="403" t="s">
        <v>390</v>
      </c>
      <c r="I3" s="404" t="s">
        <v>391</v>
      </c>
    </row>
    <row r="4" spans="2:9" ht="18.75">
      <c r="B4" s="81" t="s">
        <v>122</v>
      </c>
      <c r="C4" s="200">
        <f>'1. TALLERES SEMINARIOS'!D5</f>
        <v>329120.33333333331</v>
      </c>
      <c r="H4" s="396" t="s">
        <v>1357</v>
      </c>
      <c r="I4" s="399">
        <f>'1. Desarrollo e Innov. Curricu.'!P15</f>
        <v>209516.5</v>
      </c>
    </row>
    <row r="5" spans="2:9" ht="18.75">
      <c r="B5" s="81" t="s">
        <v>415</v>
      </c>
      <c r="C5" s="200">
        <f>'2. CONTRATACION DE PERSONAL'!D5</f>
        <v>3291507.9</v>
      </c>
      <c r="H5" s="397" t="s">
        <v>1359</v>
      </c>
      <c r="I5" s="400">
        <f>'2. Investigación Científica'!P20</f>
        <v>227600</v>
      </c>
    </row>
    <row r="6" spans="2:9" ht="18.75">
      <c r="B6" s="81" t="s">
        <v>126</v>
      </c>
      <c r="C6" s="200">
        <f>'3. EQUIPO DE OFICINA'!D5</f>
        <v>100000</v>
      </c>
      <c r="H6" s="397" t="s">
        <v>471</v>
      </c>
      <c r="I6" s="400">
        <f>'3. Vinculación Univ. Sociedad'!P29</f>
        <v>1083900</v>
      </c>
    </row>
    <row r="7" spans="2:9" ht="19.5" thickBot="1">
      <c r="B7" s="81" t="s">
        <v>416</v>
      </c>
      <c r="C7" s="200">
        <f>'4. EQUIPO TECNOLÓGICOS'!D5</f>
        <v>571600</v>
      </c>
      <c r="E7" s="407" t="s">
        <v>119</v>
      </c>
      <c r="F7" s="416" t="s">
        <v>1481</v>
      </c>
      <c r="H7" s="397" t="s">
        <v>1358</v>
      </c>
      <c r="I7" s="400">
        <f>'4. Docencia y Profesorado Univ.'!P10</f>
        <v>22230</v>
      </c>
    </row>
    <row r="8" spans="2:9" ht="18.75">
      <c r="B8" s="81" t="s">
        <v>127</v>
      </c>
      <c r="C8" s="200">
        <f>'5. ACTIVIDADES ESPECIALES'!D5</f>
        <v>5761833.3120000008</v>
      </c>
      <c r="E8" s="412" t="s">
        <v>1483</v>
      </c>
      <c r="F8" s="413">
        <f>Presupuesto!D566</f>
        <v>6290160.5049999999</v>
      </c>
      <c r="H8" s="397" t="s">
        <v>1360</v>
      </c>
      <c r="I8" s="400">
        <f>'5. Estudiantes y Graduados'!P45</f>
        <v>969950</v>
      </c>
    </row>
    <row r="9" spans="2:9" ht="19.5" thickBot="1">
      <c r="B9" s="91" t="s">
        <v>386</v>
      </c>
      <c r="C9" s="82">
        <f>'6. Becas'!D5</f>
        <v>152600</v>
      </c>
      <c r="E9" s="414" t="s">
        <v>1508</v>
      </c>
      <c r="F9" s="415">
        <f>Presupuesto!E566</f>
        <v>9916328.333333334</v>
      </c>
      <c r="H9" s="397" t="s">
        <v>472</v>
      </c>
      <c r="I9" s="400">
        <f>'6. Gestión del Conocimiento'!P18</f>
        <v>1106005.7</v>
      </c>
    </row>
    <row r="10" spans="2:9" ht="19.5" thickBot="1">
      <c r="B10" s="91" t="s">
        <v>387</v>
      </c>
      <c r="C10" s="82">
        <f>'7. Infraestructura'!D5</f>
        <v>6633000</v>
      </c>
      <c r="E10" s="417" t="s">
        <v>1482</v>
      </c>
      <c r="F10" s="418">
        <f>Presupuesto!F566</f>
        <v>16206488.838333335</v>
      </c>
      <c r="G10" s="110"/>
      <c r="H10" s="397" t="s">
        <v>1361</v>
      </c>
      <c r="I10" s="401">
        <f>'7. Lo Esencial de la Reforma U.'!P37</f>
        <v>306208.69833333336</v>
      </c>
    </row>
    <row r="11" spans="2:9" ht="18.75">
      <c r="B11" s="81" t="s">
        <v>418</v>
      </c>
      <c r="C11" s="82">
        <f>'8. Venta de Servicios'!D5</f>
        <v>0</v>
      </c>
      <c r="E11" s="419" t="s">
        <v>405</v>
      </c>
      <c r="F11" s="420">
        <f>Presupuesto!AR566</f>
        <v>16746488.838333335</v>
      </c>
      <c r="G11" s="110"/>
      <c r="H11" s="397" t="s">
        <v>1476</v>
      </c>
      <c r="I11" s="401">
        <f>'8. Asegura. de la Calid. y M'!P14</f>
        <v>2220000</v>
      </c>
    </row>
    <row r="12" spans="2:9" ht="18.75">
      <c r="B12" s="91"/>
      <c r="C12" s="82"/>
      <c r="F12" s="110"/>
      <c r="G12" s="110"/>
      <c r="H12" s="397" t="s">
        <v>1363</v>
      </c>
      <c r="I12" s="401">
        <f>'9. Cultura de Inno. Insti...'!P11</f>
        <v>50420</v>
      </c>
    </row>
    <row r="13" spans="2:9" ht="24" thickBot="1">
      <c r="B13" s="83" t="s">
        <v>125</v>
      </c>
      <c r="C13" s="411">
        <f>SUM(C4:C12)</f>
        <v>16839661.545333333</v>
      </c>
      <c r="F13" s="110"/>
      <c r="G13" s="110"/>
      <c r="H13" s="398" t="s">
        <v>1453</v>
      </c>
      <c r="I13" s="402">
        <f>'10. Posgrado'!P36</f>
        <v>14000</v>
      </c>
    </row>
    <row r="14" spans="2:9" ht="23.25">
      <c r="B14" s="83"/>
      <c r="C14" s="84"/>
      <c r="F14" s="110"/>
      <c r="G14" s="110"/>
      <c r="H14" s="405" t="s">
        <v>125</v>
      </c>
      <c r="I14" s="406">
        <f>SUM(I4:I13)</f>
        <v>6209830.8983333334</v>
      </c>
    </row>
    <row r="15" spans="2:9" ht="15.75">
      <c r="F15" s="110"/>
      <c r="G15" s="110"/>
      <c r="H15" s="673"/>
      <c r="I15" s="673"/>
    </row>
    <row r="16" spans="2:9" ht="16.5" thickBot="1">
      <c r="F16" s="110"/>
      <c r="G16" s="110"/>
      <c r="H16" s="674" t="s">
        <v>1371</v>
      </c>
      <c r="I16" s="674"/>
    </row>
    <row r="17" spans="2:15" ht="15.75" thickBot="1">
      <c r="F17" s="110"/>
      <c r="G17" s="110"/>
      <c r="H17" s="407" t="s">
        <v>390</v>
      </c>
      <c r="I17" s="408" t="s">
        <v>391</v>
      </c>
      <c r="J17" s="195"/>
    </row>
    <row r="18" spans="2:15">
      <c r="H18" s="460" t="s">
        <v>1364</v>
      </c>
      <c r="I18" s="461" t="e">
        <f>'11. Gestion Administrativa'!#REF!</f>
        <v>#REF!</v>
      </c>
      <c r="J18" s="195"/>
    </row>
    <row r="19" spans="2:15">
      <c r="H19" s="462" t="s">
        <v>1365</v>
      </c>
      <c r="I19" s="463">
        <f>'12. Gestión del Talento Humano'!P17</f>
        <v>3315208</v>
      </c>
      <c r="J19" s="195"/>
    </row>
    <row r="20" spans="2:15">
      <c r="B20" s="454" t="s">
        <v>1503</v>
      </c>
      <c r="C20" s="455">
        <v>21.981300000000001</v>
      </c>
      <c r="D20" s="454" t="s">
        <v>1506</v>
      </c>
      <c r="E20" s="456"/>
      <c r="H20" s="462" t="s">
        <v>1366</v>
      </c>
      <c r="I20" s="463">
        <f>'13. Gestión Académica'!P13</f>
        <v>310000</v>
      </c>
      <c r="J20" s="195"/>
    </row>
    <row r="21" spans="2:15">
      <c r="H21" s="462" t="s">
        <v>1367</v>
      </c>
      <c r="I21" s="463">
        <f>'14. Internacional... de la E.S.'!P11</f>
        <v>88572.709999999992</v>
      </c>
      <c r="J21" s="195"/>
    </row>
    <row r="22" spans="2:15">
      <c r="H22" s="464" t="s">
        <v>1368</v>
      </c>
      <c r="I22" s="465">
        <f>'15. Gobernabilidad y Proceso...'!P29</f>
        <v>0</v>
      </c>
      <c r="J22" s="195"/>
    </row>
    <row r="23" spans="2:15">
      <c r="H23" s="466" t="s">
        <v>1477</v>
      </c>
      <c r="I23" s="467">
        <f>'16. Desa. del Sistema Educ.Sup.'!P70</f>
        <v>0</v>
      </c>
      <c r="J23" s="195"/>
    </row>
    <row r="24" spans="2:15" s="446" customFormat="1" ht="15.75" thickBot="1">
      <c r="H24" s="468" t="s">
        <v>1519</v>
      </c>
      <c r="I24" s="469">
        <f>'17. Gestión TIC'!P38</f>
        <v>6600</v>
      </c>
      <c r="J24" s="195"/>
    </row>
    <row r="25" spans="2:15" ht="15.75" thickBot="1">
      <c r="H25" s="458" t="s">
        <v>125</v>
      </c>
      <c r="I25" s="459" t="e">
        <f>SUM(I18:I23)</f>
        <v>#REF!</v>
      </c>
    </row>
    <row r="26" spans="2:15" ht="15.75" thickBot="1"/>
    <row r="27" spans="2:15" ht="15.75" thickBot="1">
      <c r="H27" s="409" t="s">
        <v>1370</v>
      </c>
      <c r="I27" s="410" t="e">
        <f>I14+I25</f>
        <v>#REF!</v>
      </c>
    </row>
    <row r="28" spans="2:15">
      <c r="H28" s="333"/>
      <c r="I28" s="334"/>
    </row>
    <row r="29" spans="2:15">
      <c r="H29" s="333"/>
      <c r="I29" s="334"/>
    </row>
    <row r="30" spans="2:15">
      <c r="H30" s="195"/>
    </row>
    <row r="31" spans="2:15">
      <c r="B31" s="85" t="s">
        <v>482</v>
      </c>
      <c r="C31" s="85" t="s">
        <v>483</v>
      </c>
      <c r="D31" s="85" t="s">
        <v>484</v>
      </c>
      <c r="E31" s="85" t="s">
        <v>485</v>
      </c>
      <c r="F31" s="85" t="s">
        <v>486</v>
      </c>
      <c r="G31" s="85" t="s">
        <v>487</v>
      </c>
      <c r="H31" s="85" t="s">
        <v>488</v>
      </c>
      <c r="I31" s="195" t="s">
        <v>489</v>
      </c>
      <c r="J31" s="85" t="s">
        <v>490</v>
      </c>
      <c r="K31" s="85" t="s">
        <v>491</v>
      </c>
      <c r="L31" s="85" t="s">
        <v>492</v>
      </c>
      <c r="M31" s="85" t="s">
        <v>493</v>
      </c>
      <c r="N31" s="85" t="s">
        <v>494</v>
      </c>
      <c r="O31" s="85" t="s">
        <v>495</v>
      </c>
    </row>
    <row r="33" spans="2:8">
      <c r="H33" s="155"/>
    </row>
    <row r="35" spans="2:8" ht="18.75">
      <c r="B35" s="81"/>
      <c r="C35" s="82"/>
    </row>
    <row r="36" spans="2:8" ht="18.75">
      <c r="B36" s="81"/>
      <c r="C36" s="82"/>
    </row>
    <row r="37" spans="2:8">
      <c r="B37" s="196" t="s">
        <v>413</v>
      </c>
    </row>
    <row r="39" spans="2:8" ht="18.75">
      <c r="B39" s="80" t="s">
        <v>21</v>
      </c>
      <c r="C39" s="80" t="s">
        <v>55</v>
      </c>
      <c r="D39" s="233" t="s">
        <v>475</v>
      </c>
    </row>
    <row r="40" spans="2:8" ht="18.75">
      <c r="B40" s="85" t="s">
        <v>482</v>
      </c>
      <c r="C40" s="166">
        <f>SUMIF('2. CONTRATACION DE PERSONAL'!C:C,'Cuadro Resumen'!$B$40:$B$56,'2. CONTRATACION DE PERSONAL'!D:D)</f>
        <v>0</v>
      </c>
      <c r="D40" s="234">
        <f>SUMIF('2. CONTRATACION DE PERSONAL'!$C:$C,'Cuadro Resumen'!$B$40:$B$56,'2. CONTRATACION DE PERSONAL'!$G:$G)</f>
        <v>0</v>
      </c>
    </row>
    <row r="41" spans="2:8" ht="18.75">
      <c r="B41" s="85" t="s">
        <v>483</v>
      </c>
      <c r="C41" s="166">
        <f>SUMIF('2. CONTRATACION DE PERSONAL'!C:C,'Cuadro Resumen'!$B$40:$B$56,'2. CONTRATACION DE PERSONAL'!D:D)</f>
        <v>0</v>
      </c>
      <c r="D41" s="234">
        <f>SUMIF('2. CONTRATACION DE PERSONAL'!$C:$C,'Cuadro Resumen'!$B$40:$B$56,'2. CONTRATACION DE PERSONAL'!$G:$G)</f>
        <v>0</v>
      </c>
    </row>
    <row r="42" spans="2:8" ht="18.75">
      <c r="B42" s="85" t="s">
        <v>484</v>
      </c>
      <c r="C42" s="166">
        <f>SUMIF('2. CONTRATACION DE PERSONAL'!C:C,'Cuadro Resumen'!$B$40:$B$56,'2. CONTRATACION DE PERSONAL'!D:D)</f>
        <v>0</v>
      </c>
      <c r="D42" s="234">
        <f>SUMIF('2. CONTRATACION DE PERSONAL'!$C:$C,'Cuadro Resumen'!$B$40:$B$56,'2. CONTRATACION DE PERSONAL'!$G:$G)</f>
        <v>0</v>
      </c>
    </row>
    <row r="43" spans="2:8" ht="18.75">
      <c r="B43" s="85" t="s">
        <v>485</v>
      </c>
      <c r="C43" s="166">
        <f>SUMIF('2. CONTRATACION DE PERSONAL'!C:C,'Cuadro Resumen'!$B$40:$B$56,'2. CONTRATACION DE PERSONAL'!D:D)</f>
        <v>0</v>
      </c>
      <c r="D43" s="234">
        <f>SUMIF('2. CONTRATACION DE PERSONAL'!$C:$C,'Cuadro Resumen'!$B$40:$B$56,'2. CONTRATACION DE PERSONAL'!$G:$G)</f>
        <v>0</v>
      </c>
    </row>
    <row r="44" spans="2:8" ht="18.75">
      <c r="B44" s="85" t="s">
        <v>486</v>
      </c>
      <c r="C44" s="166">
        <f>SUMIF('2. CONTRATACION DE PERSONAL'!C:C,'Cuadro Resumen'!$B$40:$B$56,'2. CONTRATACION DE PERSONAL'!D:D)</f>
        <v>0</v>
      </c>
      <c r="D44" s="234">
        <f>SUMIF('2. CONTRATACION DE PERSONAL'!$C:$C,'Cuadro Resumen'!$B$40:$B$56,'2. CONTRATACION DE PERSONAL'!$G:$G)</f>
        <v>0</v>
      </c>
    </row>
    <row r="45" spans="2:8" ht="18.75">
      <c r="B45" s="85" t="s">
        <v>487</v>
      </c>
      <c r="C45" s="166">
        <f>SUMIF('2. CONTRATACION DE PERSONAL'!C:C,'Cuadro Resumen'!$B$40:$B$56,'2. CONTRATACION DE PERSONAL'!D:D)</f>
        <v>0</v>
      </c>
      <c r="D45" s="234">
        <f>SUMIF('2. CONTRATACION DE PERSONAL'!$C:$C,'Cuadro Resumen'!$B$40:$B$56,'2. CONTRATACION DE PERSONAL'!$G:$G)</f>
        <v>0</v>
      </c>
    </row>
    <row r="46" spans="2:8" ht="18.75">
      <c r="B46" s="85" t="s">
        <v>488</v>
      </c>
      <c r="C46" s="166">
        <f>SUMIF('2. CONTRATACION DE PERSONAL'!C:C,'Cuadro Resumen'!$B$40:$B$56,'2. CONTRATACION DE PERSONAL'!D:D)</f>
        <v>0</v>
      </c>
      <c r="D46" s="234">
        <f>SUMIF('2. CONTRATACION DE PERSONAL'!$C:$C,'Cuadro Resumen'!$B$40:$B$56,'2. CONTRATACION DE PERSONAL'!$G:$G)</f>
        <v>0</v>
      </c>
    </row>
    <row r="47" spans="2:8" ht="18.75">
      <c r="B47" s="85" t="s">
        <v>489</v>
      </c>
      <c r="C47" s="166">
        <f>SUMIF('2. CONTRATACION DE PERSONAL'!C:C,'Cuadro Resumen'!$B$40:$B$56,'2. CONTRATACION DE PERSONAL'!D:D)</f>
        <v>6</v>
      </c>
      <c r="D47" s="234">
        <f>SUMIF('2. CONTRATACION DE PERSONAL'!$C:$C,'Cuadro Resumen'!$B$40:$B$56,'2. CONTRATACION DE PERSONAL'!$G:$G)</f>
        <v>1286409.5999999999</v>
      </c>
    </row>
    <row r="48" spans="2:8" ht="18.75">
      <c r="B48" s="85" t="s">
        <v>490</v>
      </c>
      <c r="C48" s="166">
        <f>SUMIF('2. CONTRATACION DE PERSONAL'!C:C,'Cuadro Resumen'!$B$40:$B$56,'2. CONTRATACION DE PERSONAL'!D:D)</f>
        <v>0</v>
      </c>
      <c r="D48" s="234">
        <f>SUMIF('2. CONTRATACION DE PERSONAL'!$C:$C,'Cuadro Resumen'!$B$40:$B$56,'2. CONTRATACION DE PERSONAL'!$G:$G)</f>
        <v>0</v>
      </c>
    </row>
    <row r="49" spans="2:4" ht="18.75">
      <c r="B49" s="85" t="s">
        <v>491</v>
      </c>
      <c r="C49" s="166">
        <f>SUMIF('2. CONTRATACION DE PERSONAL'!C:C,'Cuadro Resumen'!$B$40:$B$56,'2. CONTRATACION DE PERSONAL'!D:D)</f>
        <v>0</v>
      </c>
      <c r="D49" s="234">
        <f>SUMIF('2. CONTRATACION DE PERSONAL'!$C:$C,'Cuadro Resumen'!$B$40:$B$56,'2. CONTRATACION DE PERSONAL'!$G:$G)</f>
        <v>0</v>
      </c>
    </row>
    <row r="50" spans="2:4" ht="18.75">
      <c r="B50" s="85" t="s">
        <v>492</v>
      </c>
      <c r="C50" s="166">
        <f>SUMIF('2. CONTRATACION DE PERSONAL'!C:C,'Cuadro Resumen'!$B$40:$B$56,'2. CONTRATACION DE PERSONAL'!D:D)</f>
        <v>0</v>
      </c>
      <c r="D50" s="234">
        <f>SUMIF('2. CONTRATACION DE PERSONAL'!$C:$C,'Cuadro Resumen'!$B$40:$B$56,'2. CONTRATACION DE PERSONAL'!$G:$G)</f>
        <v>0</v>
      </c>
    </row>
    <row r="51" spans="2:4" ht="18.75">
      <c r="B51" s="85" t="s">
        <v>493</v>
      </c>
      <c r="C51" s="166">
        <f>SUMIF('2. CONTRATACION DE PERSONAL'!C:C,'Cuadro Resumen'!$B$40:$B$56,'2. CONTRATACION DE PERSONAL'!D:D)</f>
        <v>0</v>
      </c>
      <c r="D51" s="234">
        <f>SUMIF('2. CONTRATACION DE PERSONAL'!$C:$C,'Cuadro Resumen'!$B$40:$B$56,'2. CONTRATACION DE PERSONAL'!$G:$G)</f>
        <v>0</v>
      </c>
    </row>
    <row r="52" spans="2:4" ht="18.75">
      <c r="B52" s="85" t="s">
        <v>494</v>
      </c>
      <c r="C52" s="166">
        <f>SUMIF('2. CONTRATACION DE PERSONAL'!C:C,'Cuadro Resumen'!$B$40:$B$56,'2. CONTRATACION DE PERSONAL'!D:D)</f>
        <v>0</v>
      </c>
      <c r="D52" s="234">
        <f>SUMIF('2. CONTRATACION DE PERSONAL'!$C:$C,'Cuadro Resumen'!$B$40:$B$56,'2. CONTRATACION DE PERSONAL'!$G:$G)</f>
        <v>0</v>
      </c>
    </row>
    <row r="53" spans="2:4" ht="18.75">
      <c r="B53" s="85" t="s">
        <v>495</v>
      </c>
      <c r="C53" s="166">
        <f>SUMIF('2. CONTRATACION DE PERSONAL'!C:C,'Cuadro Resumen'!$B$40:$B$56,'2. CONTRATACION DE PERSONAL'!D:D)</f>
        <v>2</v>
      </c>
      <c r="D53" s="234">
        <f>SUMIF('2. CONTRATACION DE PERSONAL'!$C:$C,'Cuadro Resumen'!$B$40:$B$56,'2. CONTRATACION DE PERSONAL'!$G:$G)</f>
        <v>48175.199999999997</v>
      </c>
    </row>
    <row r="54" spans="2:4" ht="18.75">
      <c r="B54" s="81" t="s">
        <v>83</v>
      </c>
      <c r="C54" s="166">
        <f>SUMIF('2. CONTRATACION DE PERSONAL'!C:C,'Cuadro Resumen'!$B$40:$B$56,'2. CONTRATACION DE PERSONAL'!D:D)</f>
        <v>2</v>
      </c>
      <c r="D54" s="234">
        <f>SUMIF('2. CONTRATACION DE PERSONAL'!$C:$C,'Cuadro Resumen'!$B$40:$B$56,'2. CONTRATACION DE PERSONAL'!$G:$G)</f>
        <v>732000</v>
      </c>
    </row>
    <row r="55" spans="2:4" ht="18.75">
      <c r="B55" s="81" t="s">
        <v>60</v>
      </c>
      <c r="C55" s="166">
        <f>SUMIF('2. CONTRATACION DE PERSONAL'!C:C,'Cuadro Resumen'!$B$40:$B$56,'2. CONTRATACION DE PERSONAL'!D:D)</f>
        <v>0</v>
      </c>
      <c r="D55" s="234">
        <f>SUMIF('2. CONTRATACION DE PERSONAL'!$C:$C,'Cuadro Resumen'!$B$40:$B$56,'2. CONTRATACION DE PERSONAL'!$G:$G)</f>
        <v>0</v>
      </c>
    </row>
    <row r="56" spans="2:4" ht="18.75">
      <c r="B56" s="81" t="s">
        <v>61</v>
      </c>
      <c r="C56" s="166">
        <f>SUMIF('2. CONTRATACION DE PERSONAL'!C:C,'Cuadro Resumen'!$B$40:$B$56,'2. CONTRATACION DE PERSONAL'!D:D)</f>
        <v>8</v>
      </c>
      <c r="D56" s="234">
        <f>SUMIF('2. CONTRATACION DE PERSONAL'!$C:$C,'Cuadro Resumen'!$B$40:$B$56,'2. CONTRATACION DE PERSONAL'!$G:$G)</f>
        <v>859200</v>
      </c>
    </row>
    <row r="57" spans="2:4" ht="23.25">
      <c r="B57" s="83" t="s">
        <v>125</v>
      </c>
      <c r="C57" s="167">
        <f>SUBTOTAL(109,C40:C56)</f>
        <v>18</v>
      </c>
      <c r="D57" s="234">
        <f>SUM(D40:D56)</f>
        <v>2925784.8</v>
      </c>
    </row>
    <row r="66" spans="2:4">
      <c r="B66" s="196" t="s">
        <v>380</v>
      </c>
    </row>
    <row r="68" spans="2:4" ht="18.75">
      <c r="B68" s="80" t="s">
        <v>21</v>
      </c>
      <c r="C68" s="80" t="s">
        <v>55</v>
      </c>
      <c r="D68" s="233" t="s">
        <v>475</v>
      </c>
    </row>
    <row r="69" spans="2:4" ht="18.75">
      <c r="B69" s="81" t="s">
        <v>63</v>
      </c>
      <c r="C69" s="82">
        <f>SUMIF('3. EQUIPO DE OFICINA'!C:C,'Cuadro Resumen'!$B$69:$B$78,'3. EQUIPO DE OFICINA'!D:D)</f>
        <v>0</v>
      </c>
      <c r="D69" s="235">
        <f>SUMIF('3. EQUIPO DE OFICINA'!$C:$C,'Cuadro Resumen'!$B$69:$B$78,'3. EQUIPO DE OFICINA'!$F:$F)</f>
        <v>0</v>
      </c>
    </row>
    <row r="70" spans="2:4" ht="18.75">
      <c r="B70" s="91" t="s">
        <v>64</v>
      </c>
      <c r="C70" s="82">
        <f>SUMIF('3. EQUIPO DE OFICINA'!C:C,'Cuadro Resumen'!$B$69:$B$78,'3. EQUIPO DE OFICINA'!D:D)</f>
        <v>30</v>
      </c>
      <c r="D70" s="235">
        <f>SUMIF('3. EQUIPO DE OFICINA'!$C:$C,'Cuadro Resumen'!$B$69:$B$78,'3. EQUIPO DE OFICINA'!$F:$F)</f>
        <v>72000</v>
      </c>
    </row>
    <row r="71" spans="2:4" ht="18.75">
      <c r="B71" s="91" t="s">
        <v>65</v>
      </c>
      <c r="C71" s="82">
        <f>SUMIF('3. EQUIPO DE OFICINA'!C:C,'Cuadro Resumen'!$B$69:$B$78,'3. EQUIPO DE OFICINA'!D:D)</f>
        <v>0</v>
      </c>
      <c r="D71" s="235">
        <f>SUMIF('3. EQUIPO DE OFICINA'!$C:$C,'Cuadro Resumen'!$B$69:$B$78,'3. EQUIPO DE OFICINA'!$F:$F)</f>
        <v>0</v>
      </c>
    </row>
    <row r="72" spans="2:4" ht="18.75">
      <c r="B72" s="91" t="s">
        <v>66</v>
      </c>
      <c r="C72" s="82">
        <f>SUMIF('3. EQUIPO DE OFICINA'!C:C,'Cuadro Resumen'!$B$69:$B$78,'3. EQUIPO DE OFICINA'!D:D)</f>
        <v>0</v>
      </c>
      <c r="D72" s="235">
        <f>SUMIF('3. EQUIPO DE OFICINA'!$C:$C,'Cuadro Resumen'!$B$69:$B$78,'3. EQUIPO DE OFICINA'!$F:$F)</f>
        <v>0</v>
      </c>
    </row>
    <row r="73" spans="2:4" ht="18.75">
      <c r="B73" s="91" t="s">
        <v>67</v>
      </c>
      <c r="C73" s="82">
        <f>SUMIF('3. EQUIPO DE OFICINA'!C:C,'Cuadro Resumen'!$B$69:$B$78,'3. EQUIPO DE OFICINA'!D:D)</f>
        <v>1</v>
      </c>
      <c r="D73" s="235">
        <f>SUMIF('3. EQUIPO DE OFICINA'!$C:$C,'Cuadro Resumen'!$B$69:$B$78,'3. EQUIPO DE OFICINA'!$F:$F)</f>
        <v>3000</v>
      </c>
    </row>
    <row r="74" spans="2:4" ht="18.75">
      <c r="B74" s="91" t="s">
        <v>68</v>
      </c>
      <c r="C74" s="82">
        <f>SUMIF('3. EQUIPO DE OFICINA'!C:C,'Cuadro Resumen'!$B$69:$B$78,'3. EQUIPO DE OFICINA'!D:D)</f>
        <v>0</v>
      </c>
      <c r="D74" s="235">
        <f>SUMIF('3. EQUIPO DE OFICINA'!$C:$C,'Cuadro Resumen'!$B$69:$B$78,'3. EQUIPO DE OFICINA'!$F:$F)</f>
        <v>0</v>
      </c>
    </row>
    <row r="75" spans="2:4" ht="18.75">
      <c r="B75" s="91" t="s">
        <v>69</v>
      </c>
      <c r="C75" s="82">
        <f>SUMIF('3. EQUIPO DE OFICINA'!C:C,'Cuadro Resumen'!$B$69:$B$78,'3. EQUIPO DE OFICINA'!D:D)</f>
        <v>0</v>
      </c>
      <c r="D75" s="235">
        <f>SUMIF('3. EQUIPO DE OFICINA'!$C:$C,'Cuadro Resumen'!$B$69:$B$78,'3. EQUIPO DE OFICINA'!$F:$F)</f>
        <v>0</v>
      </c>
    </row>
    <row r="76" spans="2:4" ht="18.75">
      <c r="B76" s="81" t="s">
        <v>70</v>
      </c>
      <c r="C76" s="82">
        <f>SUMIF('3. EQUIPO DE OFICINA'!C:C,'Cuadro Resumen'!$B$69:$B$78,'3. EQUIPO DE OFICINA'!D:D)</f>
        <v>0</v>
      </c>
      <c r="D76" s="235">
        <f>SUMIF('3. EQUIPO DE OFICINA'!$C:$C,'Cuadro Resumen'!$B$69:$B$78,'3. EQUIPO DE OFICINA'!$F:$F)</f>
        <v>0</v>
      </c>
    </row>
    <row r="77" spans="2:4" ht="18.75">
      <c r="B77" s="81" t="s">
        <v>71</v>
      </c>
      <c r="C77" s="82">
        <f>SUMIF('3. EQUIPO DE OFICINA'!C:C,'Cuadro Resumen'!$B$69:$B$78,'3. EQUIPO DE OFICINA'!D:D)</f>
        <v>0</v>
      </c>
      <c r="D77" s="235">
        <f>SUMIF('3. EQUIPO DE OFICINA'!$C:$C,'Cuadro Resumen'!$B$69:$B$78,'3. EQUIPO DE OFICINA'!$F:$F)</f>
        <v>0</v>
      </c>
    </row>
    <row r="78" spans="2:4" ht="18.75">
      <c r="B78" s="81" t="s">
        <v>72</v>
      </c>
      <c r="C78" s="82">
        <f>SUMIF('3. EQUIPO DE OFICINA'!C:C,'Cuadro Resumen'!$B$69:$B$78,'3. EQUIPO DE OFICINA'!D:D)</f>
        <v>0</v>
      </c>
      <c r="D78" s="235">
        <f>SUMIF('3. EQUIPO DE OFICINA'!$C:$C,'Cuadro Resumen'!$B$69:$B$78,'3. EQUIPO DE OFICINA'!$F:$F)</f>
        <v>0</v>
      </c>
    </row>
    <row r="79" spans="2:4" ht="18.75">
      <c r="B79" s="81"/>
      <c r="C79" s="82">
        <f>SUMIF('3. EQUIPO DE OFICINA'!C:C,'Cuadro Resumen'!$B$69:$B$78,'3. EQUIPO DE OFICINA'!D:D)</f>
        <v>0</v>
      </c>
      <c r="D79" s="235">
        <f>SUMIF('3. EQUIPO DE OFICINA'!$C:$C,'Cuadro Resumen'!$B$69:$B$78,'3. EQUIPO DE OFICINA'!$F:$F)</f>
        <v>0</v>
      </c>
    </row>
    <row r="80" spans="2:4" ht="23.25">
      <c r="B80" s="83" t="s">
        <v>125</v>
      </c>
      <c r="C80" s="84">
        <f>SUM(C69:C79)</f>
        <v>31</v>
      </c>
      <c r="D80" s="236">
        <f>SUM(D69:D79)</f>
        <v>75000</v>
      </c>
    </row>
    <row r="83" spans="2:4">
      <c r="B83" s="196" t="s">
        <v>381</v>
      </c>
    </row>
    <row r="85" spans="2:4" ht="18.75">
      <c r="B85" s="80" t="s">
        <v>382</v>
      </c>
      <c r="C85" s="80" t="s">
        <v>55</v>
      </c>
      <c r="D85" s="233" t="s">
        <v>475</v>
      </c>
    </row>
    <row r="86" spans="2:4" ht="37.5">
      <c r="B86" s="300" t="s">
        <v>1337</v>
      </c>
      <c r="C86" s="82">
        <f>SUMIF('4. EQUIPO TECNOLÓGICOS'!C:C,'Cuadro Resumen'!$B$86:$B$102,'4. EQUIPO TECNOLÓGICOS'!D:D)</f>
        <v>0</v>
      </c>
      <c r="D86" s="82">
        <f>SUMIF('4. EQUIPO TECNOLÓGICOS'!$C:$C,'Cuadro Resumen'!$B$86:$B$102,'4. EQUIPO TECNOLÓGICOS'!F:F)</f>
        <v>0</v>
      </c>
    </row>
    <row r="87" spans="2:4" ht="18.75">
      <c r="B87" s="300" t="s">
        <v>1338</v>
      </c>
      <c r="C87" s="82">
        <f>SUMIF('4. EQUIPO TECNOLÓGICOS'!C:C,'Cuadro Resumen'!$B$86:$B$102,'4. EQUIPO TECNOLÓGICOS'!D:D)</f>
        <v>0</v>
      </c>
      <c r="D87" s="82">
        <f>SUMIF('4. EQUIPO TECNOLÓGICOS'!$C:$C,'Cuadro Resumen'!$B$86:$B$102,'4. EQUIPO TECNOLÓGICOS'!F:F)</f>
        <v>0</v>
      </c>
    </row>
    <row r="88" spans="2:4" ht="37.5">
      <c r="B88" s="300" t="s">
        <v>1336</v>
      </c>
      <c r="C88" s="82">
        <f>SUMIF('4. EQUIPO TECNOLÓGICOS'!C:C,'Cuadro Resumen'!$B$86:$B$102,'4. EQUIPO TECNOLÓGICOS'!D:D)</f>
        <v>0</v>
      </c>
      <c r="D88" s="82">
        <f>SUMIF('4. EQUIPO TECNOLÓGICOS'!$C:$C,'Cuadro Resumen'!$B$86:$B$102,'4. EQUIPO TECNOLÓGICOS'!F:F)</f>
        <v>0</v>
      </c>
    </row>
    <row r="89" spans="2:4" ht="37.5">
      <c r="B89" s="300" t="s">
        <v>1339</v>
      </c>
      <c r="C89" s="82">
        <f>SUMIF('4. EQUIPO TECNOLÓGICOS'!C:C,'Cuadro Resumen'!$B$86:$B$102,'4. EQUIPO TECNOLÓGICOS'!D:D)</f>
        <v>26</v>
      </c>
      <c r="D89" s="82">
        <f>SUMIF('4. EQUIPO TECNOLÓGICOS'!$C:$C,'Cuadro Resumen'!$B$86:$B$102,'4. EQUIPO TECNOLÓGICOS'!F:F)</f>
        <v>390000</v>
      </c>
    </row>
    <row r="90" spans="2:4" ht="18.75">
      <c r="B90" s="81" t="s">
        <v>414</v>
      </c>
      <c r="C90" s="82">
        <f>SUMIF('4. EQUIPO TECNOLÓGICOS'!C:C,'Cuadro Resumen'!$B$86:$B$102,'4. EQUIPO TECNOLÓGICOS'!D:D)</f>
        <v>0</v>
      </c>
      <c r="D90" s="82">
        <f>SUMIF('4. EQUIPO TECNOLÓGICOS'!$C:$C,'Cuadro Resumen'!$B$86:$B$102,'4. EQUIPO TECNOLÓGICOS'!F:F)</f>
        <v>0</v>
      </c>
    </row>
    <row r="91" spans="2:4" ht="18.75">
      <c r="B91" s="91" t="s">
        <v>73</v>
      </c>
      <c r="C91" s="82">
        <f>SUMIF('4. EQUIPO TECNOLÓGICOS'!C:C,'Cuadro Resumen'!$B$86:$B$102,'4. EQUIPO TECNOLÓGICOS'!D:D)</f>
        <v>0</v>
      </c>
      <c r="D91" s="82">
        <f>SUMIF('4. EQUIPO TECNOLÓGICOS'!$C:$C,'Cuadro Resumen'!$B$86:$B$102,'4. EQUIPO TECNOLÓGICOS'!F:F)</f>
        <v>0</v>
      </c>
    </row>
    <row r="92" spans="2:4" ht="18.75">
      <c r="B92" s="91" t="s">
        <v>74</v>
      </c>
      <c r="C92" s="82">
        <f>SUMIF('4. EQUIPO TECNOLÓGICOS'!C:C,'Cuadro Resumen'!$B$86:$B$102,'4. EQUIPO TECNOLÓGICOS'!D:D)</f>
        <v>0</v>
      </c>
      <c r="D92" s="82">
        <f>SUMIF('4. EQUIPO TECNOLÓGICOS'!$C:$C,'Cuadro Resumen'!$B$86:$B$102,'4. EQUIPO TECNOLÓGICOS'!F:F)</f>
        <v>0</v>
      </c>
    </row>
    <row r="93" spans="2:4" ht="18.75">
      <c r="B93" s="91" t="s">
        <v>75</v>
      </c>
      <c r="C93" s="82">
        <f>SUMIF('4. EQUIPO TECNOLÓGICOS'!C:C,'Cuadro Resumen'!$B$86:$B$102,'4. EQUIPO TECNOLÓGICOS'!D:D)</f>
        <v>0</v>
      </c>
      <c r="D93" s="82">
        <f>SUMIF('4. EQUIPO TECNOLÓGICOS'!$C:$C,'Cuadro Resumen'!$B$86:$B$102,'4. EQUIPO TECNOLÓGICOS'!F:F)</f>
        <v>0</v>
      </c>
    </row>
    <row r="94" spans="2:4" ht="18.75">
      <c r="B94" s="81" t="s">
        <v>35</v>
      </c>
      <c r="C94" s="82">
        <f>SUMIF('4. EQUIPO TECNOLÓGICOS'!C:C,'Cuadro Resumen'!$B$86:$B$102,'4. EQUIPO TECNOLÓGICOS'!D:D)</f>
        <v>1</v>
      </c>
      <c r="D94" s="82">
        <f>SUMIF('4. EQUIPO TECNOLÓGICOS'!$C:$C,'Cuadro Resumen'!$B$86:$B$102,'4. EQUIPO TECNOLÓGICOS'!F:F)</f>
        <v>13000</v>
      </c>
    </row>
    <row r="95" spans="2:4" ht="18.75">
      <c r="B95" s="91" t="s">
        <v>76</v>
      </c>
      <c r="C95" s="82">
        <f>SUMIF('4. EQUIPO TECNOLÓGICOS'!C:C,'Cuadro Resumen'!$B$86:$B$102,'4. EQUIPO TECNOLÓGICOS'!D:D)</f>
        <v>0</v>
      </c>
      <c r="D95" s="82">
        <f>SUMIF('4. EQUIPO TECNOLÓGICOS'!$C:$C,'Cuadro Resumen'!$B$86:$B$102,'4. EQUIPO TECNOLÓGICOS'!F:F)</f>
        <v>0</v>
      </c>
    </row>
    <row r="96" spans="2:4" ht="18.75">
      <c r="B96" s="81" t="s">
        <v>77</v>
      </c>
      <c r="C96" s="82">
        <f>SUMIF('4. EQUIPO TECNOLÓGICOS'!C:C,'Cuadro Resumen'!$B$86:$B$102,'4. EQUIPO TECNOLÓGICOS'!D:D)</f>
        <v>0</v>
      </c>
      <c r="D96" s="82">
        <f>SUMIF('4. EQUIPO TECNOLÓGICOS'!$C:$C,'Cuadro Resumen'!$B$86:$B$102,'4. EQUIPO TECNOLÓGICOS'!F:F)</f>
        <v>0</v>
      </c>
    </row>
    <row r="97" spans="2:4" ht="18.75">
      <c r="B97" s="91" t="s">
        <v>78</v>
      </c>
      <c r="C97" s="82">
        <f>SUMIF('4. EQUIPO TECNOLÓGICOS'!C:C,'Cuadro Resumen'!$B$86:$B$102,'4. EQUIPO TECNOLÓGICOS'!D:D)</f>
        <v>10</v>
      </c>
      <c r="D97" s="82">
        <f>SUMIF('4. EQUIPO TECNOLÓGICOS'!$C:$C,'Cuadro Resumen'!$B$86:$B$102,'4. EQUIPO TECNOLÓGICOS'!F:F)</f>
        <v>100000</v>
      </c>
    </row>
    <row r="98" spans="2:4" ht="18.75">
      <c r="B98" s="91" t="s">
        <v>79</v>
      </c>
      <c r="C98" s="82">
        <f>SUMIF('4. EQUIPO TECNOLÓGICOS'!C:C,'Cuadro Resumen'!$B$86:$B$102,'4. EQUIPO TECNOLÓGICOS'!D:D)</f>
        <v>0</v>
      </c>
      <c r="D98" s="82">
        <f>SUMIF('4. EQUIPO TECNOLÓGICOS'!$C:$C,'Cuadro Resumen'!$B$86:$B$102,'4. EQUIPO TECNOLÓGICOS'!F:F)</f>
        <v>0</v>
      </c>
    </row>
    <row r="99" spans="2:4" ht="18.75">
      <c r="B99" s="81" t="s">
        <v>1480</v>
      </c>
      <c r="C99" s="82">
        <f>SUMIF('4. EQUIPO TECNOLÓGICOS'!C:C,'Cuadro Resumen'!$B$86:$B$102,'4. EQUIPO TECNOLÓGICOS'!D:D)</f>
        <v>0</v>
      </c>
      <c r="D99" s="82">
        <f>SUMIF('4. EQUIPO TECNOLÓGICOS'!$C:$C,'Cuadro Resumen'!$B$86:$B$102,'4. EQUIPO TECNOLÓGICOS'!F:F)</f>
        <v>0</v>
      </c>
    </row>
    <row r="100" spans="2:4" ht="18.75">
      <c r="B100" s="91" t="s">
        <v>80</v>
      </c>
      <c r="C100" s="82">
        <f>SUMIF('4. EQUIPO TECNOLÓGICOS'!C:C,'Cuadro Resumen'!$B$86:$B$102,'4. EQUIPO TECNOLÓGICOS'!D:D)</f>
        <v>0</v>
      </c>
      <c r="D100" s="82">
        <f>SUMIF('4. EQUIPO TECNOLÓGICOS'!$C:$C,'Cuadro Resumen'!$B$86:$B$102,'4. EQUIPO TECNOLÓGICOS'!F:F)</f>
        <v>0</v>
      </c>
    </row>
    <row r="101" spans="2:4" ht="18.75">
      <c r="B101" s="91" t="s">
        <v>81</v>
      </c>
      <c r="C101" s="82">
        <f>SUMIF('4. EQUIPO TECNOLÓGICOS'!C:C,'Cuadro Resumen'!$B$86:$B$102,'4. EQUIPO TECNOLÓGICOS'!D:D)</f>
        <v>0</v>
      </c>
      <c r="D101" s="82">
        <f>SUMIF('4. EQUIPO TECNOLÓGICOS'!$C:$C,'Cuadro Resumen'!$B$86:$B$102,'4. EQUIPO TECNOLÓGICOS'!F:F)</f>
        <v>0</v>
      </c>
    </row>
    <row r="102" spans="2:4" ht="18.75">
      <c r="B102" s="91" t="s">
        <v>82</v>
      </c>
      <c r="C102" s="82">
        <f>SUMIF('4. EQUIPO TECNOLÓGICOS'!C:C,'Cuadro Resumen'!$B$86:$B$102,'4. EQUIPO TECNOLÓGICOS'!D:D)</f>
        <v>0</v>
      </c>
      <c r="D102" s="82">
        <f>SUMIF('4. EQUIPO TECNOLÓGICOS'!$C:$C,'Cuadro Resumen'!$B$86:$B$102,'4. EQUIPO TECNOLÓGICOS'!F:F)</f>
        <v>0</v>
      </c>
    </row>
    <row r="103" spans="2:4" ht="23.25">
      <c r="B103" s="83" t="s">
        <v>125</v>
      </c>
      <c r="C103" s="84">
        <f>SUM(C86:C102)</f>
        <v>37</v>
      </c>
      <c r="D103" s="84">
        <f>SUM(D86:D102)</f>
        <v>503000</v>
      </c>
    </row>
    <row r="107" spans="2:4">
      <c r="B107" s="196" t="s">
        <v>473</v>
      </c>
    </row>
    <row r="128" spans="2:2">
      <c r="B128" s="196" t="s">
        <v>474</v>
      </c>
    </row>
    <row r="129" spans="2:4">
      <c r="B129" s="85" t="s">
        <v>120</v>
      </c>
      <c r="C129" s="85" t="s">
        <v>55</v>
      </c>
      <c r="D129" s="85" t="s">
        <v>475</v>
      </c>
    </row>
    <row r="130" spans="2:4">
      <c r="B130" s="85" t="s">
        <v>476</v>
      </c>
    </row>
    <row r="131" spans="2:4">
      <c r="B131" s="85" t="s">
        <v>466</v>
      </c>
    </row>
    <row r="132" spans="2:4">
      <c r="B132" s="85" t="s">
        <v>480</v>
      </c>
    </row>
    <row r="145" spans="2:2">
      <c r="B145" s="196" t="s">
        <v>481</v>
      </c>
    </row>
    <row r="196" spans="2:9" s="121" customFormat="1">
      <c r="I196" s="430"/>
    </row>
    <row r="198" spans="2:9" hidden="1">
      <c r="B198" s="675" t="s">
        <v>1496</v>
      </c>
      <c r="C198" s="675"/>
      <c r="D198" s="675"/>
      <c r="E198" s="675"/>
      <c r="F198" s="675"/>
    </row>
    <row r="199" spans="2:9" hidden="1">
      <c r="B199" s="434" t="s">
        <v>1497</v>
      </c>
      <c r="C199" s="433" t="s">
        <v>1498</v>
      </c>
      <c r="D199" s="433" t="s">
        <v>1498</v>
      </c>
      <c r="E199" s="433" t="s">
        <v>1499</v>
      </c>
      <c r="F199" s="433" t="s">
        <v>1499</v>
      </c>
    </row>
    <row r="200" spans="2:9" hidden="1">
      <c r="B200" s="432"/>
      <c r="C200" s="432" t="s">
        <v>1500</v>
      </c>
      <c r="D200" s="432" t="s">
        <v>1501</v>
      </c>
      <c r="E200" s="432" t="s">
        <v>1500</v>
      </c>
      <c r="F200" s="432" t="s">
        <v>1501</v>
      </c>
    </row>
    <row r="201" spans="2:9" hidden="1">
      <c r="B201" s="434" t="s">
        <v>3</v>
      </c>
      <c r="C201" s="431">
        <v>255</v>
      </c>
      <c r="D201" s="431">
        <v>235</v>
      </c>
      <c r="E201" s="431">
        <v>300</v>
      </c>
      <c r="F201" s="431">
        <v>280</v>
      </c>
    </row>
    <row r="202" spans="2:9" hidden="1">
      <c r="B202" s="434" t="s">
        <v>4</v>
      </c>
      <c r="C202" s="431">
        <v>225</v>
      </c>
      <c r="D202" s="431">
        <v>205</v>
      </c>
      <c r="E202" s="431">
        <v>270</v>
      </c>
      <c r="F202" s="431">
        <v>250</v>
      </c>
    </row>
    <row r="203" spans="2:9" hidden="1">
      <c r="B203" s="434" t="s">
        <v>5</v>
      </c>
      <c r="C203" s="431">
        <v>195</v>
      </c>
      <c r="D203" s="431">
        <v>180</v>
      </c>
      <c r="E203" s="431">
        <v>240</v>
      </c>
      <c r="F203" s="431">
        <v>220</v>
      </c>
    </row>
    <row r="204" spans="2:9" hidden="1">
      <c r="B204" s="434" t="s">
        <v>6</v>
      </c>
      <c r="C204" s="431">
        <v>165</v>
      </c>
      <c r="D204" s="431">
        <v>150</v>
      </c>
      <c r="E204" s="431">
        <v>210</v>
      </c>
      <c r="F204" s="431">
        <v>195</v>
      </c>
    </row>
    <row r="205" spans="2:9" hidden="1">
      <c r="B205" s="434" t="s">
        <v>1502</v>
      </c>
      <c r="C205" s="431">
        <v>145</v>
      </c>
      <c r="D205" s="431">
        <v>135</v>
      </c>
      <c r="E205" s="431">
        <v>185</v>
      </c>
      <c r="F205" s="431">
        <v>170</v>
      </c>
    </row>
    <row r="206" spans="2:9" hidden="1">
      <c r="B206" s="429"/>
      <c r="C206" s="429"/>
      <c r="D206" s="429"/>
      <c r="E206" s="429"/>
      <c r="F206" s="429"/>
    </row>
    <row r="207" spans="2:9" hidden="1">
      <c r="B207" s="676" t="s">
        <v>1503</v>
      </c>
      <c r="C207" s="676"/>
      <c r="D207" s="676"/>
      <c r="E207" s="457">
        <f>C20</f>
        <v>21.981300000000001</v>
      </c>
      <c r="F207" s="457" t="str">
        <f>D20</f>
        <v>Martes, 25 de Agosto del 2015 Fuente el BCH</v>
      </c>
    </row>
    <row r="208" spans="2:9" hidden="1">
      <c r="B208" s="429"/>
      <c r="C208" s="429"/>
      <c r="D208" s="429"/>
      <c r="E208" s="429"/>
      <c r="F208" s="429"/>
    </row>
    <row r="209" spans="2:9" hidden="1">
      <c r="B209" s="429"/>
      <c r="C209" s="429"/>
      <c r="D209" s="429"/>
      <c r="E209" s="429"/>
      <c r="F209" s="429"/>
    </row>
    <row r="210" spans="2:9" hidden="1">
      <c r="B210" s="675" t="s">
        <v>1496</v>
      </c>
      <c r="C210" s="675"/>
      <c r="D210" s="675"/>
      <c r="E210" s="675"/>
      <c r="F210" s="675"/>
    </row>
    <row r="211" spans="2:9" hidden="1">
      <c r="B211" s="434" t="s">
        <v>1497</v>
      </c>
      <c r="C211" s="433" t="s">
        <v>1498</v>
      </c>
      <c r="D211" s="433" t="s">
        <v>1498</v>
      </c>
      <c r="E211" s="433" t="s">
        <v>1499</v>
      </c>
      <c r="F211" s="433" t="s">
        <v>1499</v>
      </c>
    </row>
    <row r="212" spans="2:9" hidden="1">
      <c r="B212" s="432"/>
      <c r="C212" s="432" t="s">
        <v>1500</v>
      </c>
      <c r="D212" s="432" t="s">
        <v>1501</v>
      </c>
      <c r="E212" s="432" t="s">
        <v>1500</v>
      </c>
      <c r="F212" s="432" t="s">
        <v>1501</v>
      </c>
    </row>
    <row r="213" spans="2:9" hidden="1">
      <c r="B213" s="434" t="s">
        <v>3</v>
      </c>
      <c r="C213" s="435">
        <f>+C201*E207</f>
        <v>5605.2314999999999</v>
      </c>
      <c r="D213" s="436">
        <f>+D201*E207</f>
        <v>5165.6055000000006</v>
      </c>
      <c r="E213" s="436">
        <f>+E201*E207</f>
        <v>6594.39</v>
      </c>
      <c r="F213" s="436">
        <f>+F201*E207</f>
        <v>6154.7640000000001</v>
      </c>
    </row>
    <row r="214" spans="2:9" hidden="1">
      <c r="B214" s="434" t="s">
        <v>4</v>
      </c>
      <c r="C214" s="435">
        <f>+C202*E207</f>
        <v>4945.7925000000005</v>
      </c>
      <c r="D214" s="436">
        <f>+D202*E207</f>
        <v>4506.1665000000003</v>
      </c>
      <c r="E214" s="436">
        <f>+E202*E207</f>
        <v>5934.951</v>
      </c>
      <c r="F214" s="436">
        <f>+F202*E207</f>
        <v>5495.3249999999998</v>
      </c>
    </row>
    <row r="215" spans="2:9" hidden="1">
      <c r="B215" s="434" t="s">
        <v>5</v>
      </c>
      <c r="C215" s="435">
        <f>+C203*E207</f>
        <v>4286.3535000000002</v>
      </c>
      <c r="D215" s="436">
        <f>+D203*E207</f>
        <v>3956.634</v>
      </c>
      <c r="E215" s="436">
        <f>+E203*E207</f>
        <v>5275.5120000000006</v>
      </c>
      <c r="F215" s="436">
        <f>+F203*E207</f>
        <v>4835.8860000000004</v>
      </c>
    </row>
    <row r="216" spans="2:9" hidden="1">
      <c r="B216" s="434" t="s">
        <v>6</v>
      </c>
      <c r="C216" s="435">
        <f>+C204*E207</f>
        <v>3626.9145000000003</v>
      </c>
      <c r="D216" s="436">
        <f>+D204*E207</f>
        <v>3297.1950000000002</v>
      </c>
      <c r="E216" s="436">
        <f>+E204*E207</f>
        <v>4616.0730000000003</v>
      </c>
      <c r="F216" s="436">
        <f>+F204*E207</f>
        <v>4286.3535000000002</v>
      </c>
    </row>
    <row r="217" spans="2:9" hidden="1">
      <c r="B217" s="434" t="s">
        <v>1502</v>
      </c>
      <c r="C217" s="435">
        <f>+C205*E207</f>
        <v>3187.2885000000001</v>
      </c>
      <c r="D217" s="436">
        <f>+D205*E207</f>
        <v>2967.4755</v>
      </c>
      <c r="E217" s="436">
        <f>+E205*E207</f>
        <v>4066.5405000000001</v>
      </c>
      <c r="F217" s="436">
        <f>+F205*E207</f>
        <v>3736.8210000000004</v>
      </c>
    </row>
    <row r="218" spans="2:9" hidden="1"/>
    <row r="220" spans="2:9" s="121" customFormat="1">
      <c r="I220" s="43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sheetPr>
    <tabColor rgb="FFFFC000"/>
  </sheetPr>
  <dimension ref="A1:U29"/>
  <sheetViews>
    <sheetView topLeftCell="B1" zoomScale="90" zoomScaleNormal="90" workbookViewId="0">
      <pane ySplit="6" topLeftCell="A7" activePane="bottomLeft" state="frozen"/>
      <selection activeCell="A7" sqref="A7"/>
      <selection pane="bottomLeft" activeCell="E17" sqref="E17"/>
    </sheetView>
  </sheetViews>
  <sheetFormatPr baseColWidth="10" defaultRowHeight="15"/>
  <cols>
    <col min="1" max="2" width="21.7109375" customWidth="1"/>
    <col min="3" max="6" width="27.42578125" customWidth="1"/>
    <col min="7" max="7" width="15.28515625" customWidth="1"/>
    <col min="8" max="8" width="13.7109375" style="230" bestFit="1" customWidth="1"/>
    <col min="9" max="9" width="15.28515625" customWidth="1"/>
    <col min="10" max="10" width="18.85546875" style="230" customWidth="1"/>
    <col min="12" max="12" width="13.7109375" style="230" bestFit="1" customWidth="1"/>
    <col min="14" max="14" width="13.71093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c r="B1" s="278"/>
      <c r="C1" s="278"/>
      <c r="D1" s="278"/>
      <c r="E1" s="278"/>
      <c r="F1" s="278"/>
      <c r="G1" s="278" t="s">
        <v>1405</v>
      </c>
      <c r="J1" s="278"/>
      <c r="K1" s="278"/>
      <c r="L1" s="278"/>
      <c r="M1" s="278"/>
      <c r="N1" s="278"/>
      <c r="O1" s="278"/>
      <c r="P1" s="278"/>
      <c r="Q1" s="278"/>
      <c r="R1" s="278"/>
      <c r="S1" s="278"/>
      <c r="T1" s="278"/>
      <c r="U1" s="278"/>
    </row>
    <row r="2" spans="1:21" ht="18.75">
      <c r="A2" s="264" t="s">
        <v>1347</v>
      </c>
      <c r="B2" s="278"/>
      <c r="C2" s="278"/>
      <c r="D2" s="278"/>
      <c r="E2" s="278"/>
      <c r="F2" s="278"/>
      <c r="G2" s="278"/>
      <c r="J2" s="278"/>
      <c r="K2" s="278"/>
      <c r="L2" s="278"/>
      <c r="M2" s="278"/>
      <c r="N2" s="278"/>
      <c r="O2" s="278"/>
      <c r="P2" s="278"/>
      <c r="Q2" s="278"/>
      <c r="R2" s="278"/>
      <c r="S2" s="278"/>
      <c r="T2" s="278"/>
      <c r="U2" s="278"/>
    </row>
    <row r="3" spans="1:21">
      <c r="A3" s="727" t="s">
        <v>1406</v>
      </c>
      <c r="B3" s="727"/>
      <c r="C3" s="727"/>
      <c r="D3" s="727"/>
      <c r="E3" s="727"/>
      <c r="F3" s="727"/>
      <c r="G3" s="727"/>
      <c r="H3" s="727"/>
      <c r="I3" s="727"/>
      <c r="J3" s="727"/>
      <c r="K3" s="727"/>
      <c r="L3" s="727"/>
      <c r="M3" s="727"/>
      <c r="N3" s="727"/>
      <c r="O3" s="727"/>
      <c r="P3" s="727"/>
      <c r="Q3" s="727"/>
      <c r="R3" s="727"/>
      <c r="S3" s="727"/>
      <c r="T3" s="727"/>
      <c r="U3" s="727"/>
    </row>
    <row r="4" spans="1:21" ht="15" customHeight="1">
      <c r="A4" s="689" t="s">
        <v>97</v>
      </c>
      <c r="B4" s="691" t="s">
        <v>111</v>
      </c>
      <c r="C4" s="686" t="s">
        <v>86</v>
      </c>
      <c r="D4" s="686" t="s">
        <v>87</v>
      </c>
      <c r="E4" s="686" t="s">
        <v>392</v>
      </c>
      <c r="F4" s="686" t="s">
        <v>88</v>
      </c>
      <c r="G4" s="698" t="s">
        <v>100</v>
      </c>
      <c r="H4" s="704"/>
      <c r="I4" s="704"/>
      <c r="J4" s="704"/>
      <c r="K4" s="704"/>
      <c r="L4" s="704"/>
      <c r="M4" s="704"/>
      <c r="N4" s="699"/>
      <c r="O4" s="700" t="s">
        <v>101</v>
      </c>
      <c r="P4" s="701"/>
      <c r="Q4" s="691" t="s">
        <v>102</v>
      </c>
      <c r="R4" s="691" t="s">
        <v>103</v>
      </c>
      <c r="S4" s="691" t="s">
        <v>110</v>
      </c>
      <c r="T4" s="691" t="s">
        <v>109</v>
      </c>
      <c r="U4" s="695" t="s">
        <v>89</v>
      </c>
    </row>
    <row r="5" spans="1:21" ht="15" customHeight="1">
      <c r="A5" s="689"/>
      <c r="B5" s="689"/>
      <c r="C5" s="687"/>
      <c r="D5" s="687"/>
      <c r="E5" s="687"/>
      <c r="F5" s="687"/>
      <c r="G5" s="698" t="s">
        <v>104</v>
      </c>
      <c r="H5" s="699"/>
      <c r="I5" s="698" t="s">
        <v>105</v>
      </c>
      <c r="J5" s="699"/>
      <c r="K5" s="698" t="s">
        <v>106</v>
      </c>
      <c r="L5" s="699"/>
      <c r="M5" s="698" t="s">
        <v>107</v>
      </c>
      <c r="N5" s="699"/>
      <c r="O5" s="702"/>
      <c r="P5" s="703"/>
      <c r="Q5" s="689"/>
      <c r="R5" s="689"/>
      <c r="S5" s="689"/>
      <c r="T5" s="689"/>
      <c r="U5" s="696"/>
    </row>
    <row r="6" spans="1:21" ht="25.5">
      <c r="A6" s="690"/>
      <c r="B6" s="690"/>
      <c r="C6" s="688"/>
      <c r="D6" s="688"/>
      <c r="E6" s="688"/>
      <c r="F6" s="688"/>
      <c r="G6" s="421" t="s">
        <v>108</v>
      </c>
      <c r="H6" s="421" t="s">
        <v>12</v>
      </c>
      <c r="I6" s="421" t="s">
        <v>108</v>
      </c>
      <c r="J6" s="421" t="s">
        <v>12</v>
      </c>
      <c r="K6" s="421" t="s">
        <v>108</v>
      </c>
      <c r="L6" s="421" t="s">
        <v>12</v>
      </c>
      <c r="M6" s="421" t="s">
        <v>108</v>
      </c>
      <c r="N6" s="421" t="s">
        <v>12</v>
      </c>
      <c r="O6" s="421" t="s">
        <v>108</v>
      </c>
      <c r="P6" s="421" t="s">
        <v>12</v>
      </c>
      <c r="Q6" s="690"/>
      <c r="R6" s="690"/>
      <c r="S6" s="690"/>
      <c r="T6" s="690"/>
      <c r="U6" s="697"/>
    </row>
    <row r="7" spans="1:21" s="352" customFormat="1" ht="16.5" thickBot="1">
      <c r="A7" s="422"/>
      <c r="B7" s="423"/>
      <c r="C7" s="424"/>
      <c r="D7" s="424"/>
      <c r="E7" s="425"/>
      <c r="F7" s="424"/>
      <c r="G7" s="426"/>
      <c r="H7" s="426"/>
      <c r="I7" s="426"/>
      <c r="J7" s="426"/>
      <c r="K7" s="426"/>
      <c r="L7" s="426"/>
      <c r="M7" s="426"/>
      <c r="N7" s="426"/>
      <c r="O7" s="426"/>
      <c r="P7" s="426"/>
      <c r="Q7" s="427"/>
      <c r="R7" s="427"/>
      <c r="S7" s="427"/>
      <c r="T7" s="427"/>
      <c r="U7" s="428"/>
    </row>
    <row r="8" spans="1:21" ht="48" customHeight="1" thickBot="1">
      <c r="A8" s="725" t="s">
        <v>1406</v>
      </c>
      <c r="B8" s="725" t="s">
        <v>1407</v>
      </c>
      <c r="C8" s="728" t="s">
        <v>1689</v>
      </c>
      <c r="D8" s="514" t="s">
        <v>1956</v>
      </c>
      <c r="E8" s="515" t="s">
        <v>1963</v>
      </c>
      <c r="F8" s="539" t="s">
        <v>1955</v>
      </c>
      <c r="G8" s="511">
        <v>1</v>
      </c>
      <c r="H8" s="346">
        <v>500</v>
      </c>
      <c r="I8" s="511"/>
      <c r="J8" s="346"/>
      <c r="K8" s="511"/>
      <c r="L8" s="346"/>
      <c r="M8" s="511"/>
      <c r="N8" s="346"/>
      <c r="O8" s="511">
        <f>+G8+I8+K8+M8</f>
        <v>1</v>
      </c>
      <c r="P8" s="516">
        <f>+H8+J8+L8+N8</f>
        <v>500</v>
      </c>
      <c r="Q8" s="275"/>
      <c r="R8" s="539" t="s">
        <v>1957</v>
      </c>
      <c r="S8" s="539" t="s">
        <v>1958</v>
      </c>
      <c r="T8" s="539" t="s">
        <v>1840</v>
      </c>
      <c r="U8" s="538" t="s">
        <v>1959</v>
      </c>
    </row>
    <row r="9" spans="1:21" ht="76.5">
      <c r="A9" s="726"/>
      <c r="B9" s="726"/>
      <c r="C9" s="729"/>
      <c r="D9" s="637" t="s">
        <v>2342</v>
      </c>
      <c r="E9" s="274" t="s">
        <v>1964</v>
      </c>
      <c r="F9" s="540" t="s">
        <v>2343</v>
      </c>
      <c r="G9" s="275"/>
      <c r="H9" s="346"/>
      <c r="I9" s="511">
        <v>0.35</v>
      </c>
      <c r="J9" s="346">
        <v>6240</v>
      </c>
      <c r="K9" s="511">
        <v>0.35</v>
      </c>
      <c r="L9" s="346">
        <v>6240</v>
      </c>
      <c r="M9" s="511">
        <v>0.3</v>
      </c>
      <c r="N9" s="346">
        <v>6240</v>
      </c>
      <c r="O9" s="384">
        <f t="shared" ref="O9:O10" si="0">G9+I9+K9+M9</f>
        <v>1</v>
      </c>
      <c r="P9" s="385">
        <f t="shared" ref="P9:P10" si="1">H9+J9+L9+N9</f>
        <v>18720</v>
      </c>
      <c r="Q9" s="275"/>
      <c r="R9" s="541" t="s">
        <v>1838</v>
      </c>
      <c r="S9" s="275" t="s">
        <v>1960</v>
      </c>
      <c r="T9" s="542" t="s">
        <v>1840</v>
      </c>
      <c r="U9" s="275" t="s">
        <v>1961</v>
      </c>
    </row>
    <row r="10" spans="1:21" ht="123.75" customHeight="1">
      <c r="A10" s="726"/>
      <c r="B10" s="731"/>
      <c r="C10" s="730"/>
      <c r="D10" s="638" t="s">
        <v>2344</v>
      </c>
      <c r="E10" s="274" t="s">
        <v>1965</v>
      </c>
      <c r="F10" s="540" t="s">
        <v>1966</v>
      </c>
      <c r="G10" s="275"/>
      <c r="H10" s="346"/>
      <c r="I10" s="511">
        <v>0.35</v>
      </c>
      <c r="J10" s="346">
        <v>10400</v>
      </c>
      <c r="K10" s="511">
        <v>0.35</v>
      </c>
      <c r="L10" s="346">
        <v>10400</v>
      </c>
      <c r="M10" s="511">
        <v>0.3</v>
      </c>
      <c r="N10" s="346">
        <v>10400</v>
      </c>
      <c r="O10" s="384">
        <f t="shared" si="0"/>
        <v>1</v>
      </c>
      <c r="P10" s="385">
        <f t="shared" si="1"/>
        <v>31200</v>
      </c>
      <c r="Q10" s="275"/>
      <c r="R10" s="541" t="s">
        <v>1838</v>
      </c>
      <c r="S10" s="517" t="s">
        <v>1839</v>
      </c>
      <c r="T10" s="275" t="s">
        <v>1840</v>
      </c>
      <c r="U10" s="518" t="s">
        <v>1841</v>
      </c>
    </row>
    <row r="11" spans="1:21" ht="15.75">
      <c r="A11" s="286"/>
      <c r="B11" s="287"/>
      <c r="C11" s="286" t="s">
        <v>1404</v>
      </c>
      <c r="D11" s="287"/>
      <c r="E11" s="287"/>
      <c r="F11" s="288"/>
      <c r="G11" s="276">
        <f t="shared" ref="G11:P11" si="2">SUM(G8:G10)</f>
        <v>1</v>
      </c>
      <c r="H11" s="277">
        <f t="shared" si="2"/>
        <v>500</v>
      </c>
      <c r="I11" s="276">
        <f t="shared" si="2"/>
        <v>0.7</v>
      </c>
      <c r="J11" s="277">
        <f t="shared" si="2"/>
        <v>16640</v>
      </c>
      <c r="K11" s="276">
        <f t="shared" si="2"/>
        <v>0.7</v>
      </c>
      <c r="L11" s="277">
        <f t="shared" si="2"/>
        <v>16640</v>
      </c>
      <c r="M11" s="276">
        <f t="shared" si="2"/>
        <v>0.6</v>
      </c>
      <c r="N11" s="277">
        <f t="shared" si="2"/>
        <v>16640</v>
      </c>
      <c r="O11" s="277">
        <f t="shared" si="2"/>
        <v>3</v>
      </c>
      <c r="P11" s="277">
        <f t="shared" si="2"/>
        <v>50420</v>
      </c>
      <c r="Q11" s="258"/>
      <c r="R11" s="258"/>
      <c r="S11" s="258"/>
      <c r="T11" s="258"/>
      <c r="U11" s="258"/>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sheetData>
  <mergeCells count="21">
    <mergeCell ref="A8:A10"/>
    <mergeCell ref="Q4:Q6"/>
    <mergeCell ref="R4:R6"/>
    <mergeCell ref="S4:S6"/>
    <mergeCell ref="C8:C10"/>
    <mergeCell ref="B8:B1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tabColor rgb="FFFFC000"/>
  </sheetPr>
  <dimension ref="A1:U54"/>
  <sheetViews>
    <sheetView topLeftCell="C1" zoomScale="90" zoomScaleNormal="90" workbookViewId="0">
      <pane ySplit="6" topLeftCell="A7" activePane="bottomLeft" state="frozen"/>
      <selection activeCell="A7" sqref="A7"/>
      <selection pane="bottomLeft" activeCell="K47" sqref="K47"/>
    </sheetView>
  </sheetViews>
  <sheetFormatPr baseColWidth="10" defaultRowHeight="15"/>
  <cols>
    <col min="1" max="1" width="21.7109375" style="352" customWidth="1"/>
    <col min="2" max="2" width="24.28515625" style="352" customWidth="1"/>
    <col min="3" max="6" width="27.42578125" style="352" customWidth="1"/>
    <col min="7" max="7" width="15.28515625" style="352" customWidth="1"/>
    <col min="8" max="8" width="13.7109375" style="230" bestFit="1" customWidth="1"/>
    <col min="9" max="9" width="15.28515625" style="352" customWidth="1"/>
    <col min="10" max="10" width="18.85546875" style="230" customWidth="1"/>
    <col min="11" max="11" width="11.42578125" style="352"/>
    <col min="12" max="12" width="13.7109375" style="230" bestFit="1" customWidth="1"/>
    <col min="13" max="13" width="11.42578125" style="352"/>
    <col min="14" max="14" width="13.7109375" style="230" bestFit="1" customWidth="1"/>
    <col min="15" max="15" width="15.28515625" style="352" customWidth="1"/>
    <col min="16" max="16" width="18.28515625" style="230" customWidth="1"/>
    <col min="17" max="17" width="14.140625" style="352" hidden="1" customWidth="1"/>
    <col min="18" max="20" width="14.140625" style="352" customWidth="1"/>
    <col min="21" max="21" width="17" style="352" customWidth="1"/>
    <col min="22" max="16384" width="11.42578125" style="352"/>
  </cols>
  <sheetData>
    <row r="1" spans="1:21" ht="18.75">
      <c r="B1" s="278"/>
      <c r="C1" s="278"/>
      <c r="D1" s="278"/>
      <c r="E1" s="278"/>
      <c r="F1" s="278"/>
      <c r="G1" s="278" t="s">
        <v>1451</v>
      </c>
      <c r="J1" s="278"/>
      <c r="K1" s="278"/>
      <c r="L1" s="278"/>
      <c r="M1" s="278"/>
      <c r="N1" s="278"/>
      <c r="O1" s="278"/>
      <c r="P1" s="278"/>
      <c r="Q1" s="278"/>
      <c r="R1" s="278"/>
      <c r="S1" s="278"/>
      <c r="T1" s="278"/>
      <c r="U1" s="278"/>
    </row>
    <row r="2" spans="1:21" ht="18.75">
      <c r="A2" s="264" t="s">
        <v>1347</v>
      </c>
      <c r="B2" s="278"/>
      <c r="C2" s="278"/>
      <c r="D2" s="278"/>
      <c r="E2" s="278"/>
      <c r="F2" s="278"/>
      <c r="G2" s="278"/>
      <c r="J2" s="278"/>
      <c r="K2" s="278"/>
      <c r="L2" s="278"/>
      <c r="M2" s="278"/>
      <c r="N2" s="278"/>
      <c r="O2" s="278"/>
      <c r="P2" s="278"/>
      <c r="Q2" s="278"/>
      <c r="R2" s="278"/>
      <c r="S2" s="278"/>
      <c r="T2" s="278"/>
      <c r="U2" s="278"/>
    </row>
    <row r="3" spans="1:21">
      <c r="A3" s="727" t="s">
        <v>1450</v>
      </c>
      <c r="B3" s="727"/>
      <c r="C3" s="727"/>
      <c r="D3" s="727"/>
      <c r="E3" s="727"/>
      <c r="F3" s="727"/>
      <c r="G3" s="727"/>
      <c r="H3" s="727"/>
      <c r="I3" s="727"/>
      <c r="J3" s="727"/>
      <c r="K3" s="727"/>
      <c r="L3" s="727"/>
      <c r="M3" s="727"/>
      <c r="N3" s="727"/>
      <c r="O3" s="727"/>
      <c r="P3" s="727"/>
      <c r="Q3" s="727"/>
      <c r="R3" s="727"/>
      <c r="S3" s="727"/>
      <c r="T3" s="727"/>
      <c r="U3" s="727"/>
    </row>
    <row r="4" spans="1:21" ht="15" customHeight="1">
      <c r="A4" s="689" t="s">
        <v>97</v>
      </c>
      <c r="B4" s="691" t="s">
        <v>111</v>
      </c>
      <c r="C4" s="686" t="s">
        <v>86</v>
      </c>
      <c r="D4" s="686" t="s">
        <v>87</v>
      </c>
      <c r="E4" s="686" t="s">
        <v>392</v>
      </c>
      <c r="F4" s="686" t="s">
        <v>88</v>
      </c>
      <c r="G4" s="698" t="s">
        <v>100</v>
      </c>
      <c r="H4" s="704"/>
      <c r="I4" s="704"/>
      <c r="J4" s="704"/>
      <c r="K4" s="704"/>
      <c r="L4" s="704"/>
      <c r="M4" s="704"/>
      <c r="N4" s="699"/>
      <c r="O4" s="700" t="s">
        <v>101</v>
      </c>
      <c r="P4" s="701"/>
      <c r="Q4" s="691" t="s">
        <v>102</v>
      </c>
      <c r="R4" s="691" t="s">
        <v>103</v>
      </c>
      <c r="S4" s="691" t="s">
        <v>110</v>
      </c>
      <c r="T4" s="691" t="s">
        <v>109</v>
      </c>
      <c r="U4" s="695" t="s">
        <v>89</v>
      </c>
    </row>
    <row r="5" spans="1:21" ht="15" customHeight="1">
      <c r="A5" s="689"/>
      <c r="B5" s="689"/>
      <c r="C5" s="687"/>
      <c r="D5" s="687"/>
      <c r="E5" s="687"/>
      <c r="F5" s="687"/>
      <c r="G5" s="698" t="s">
        <v>104</v>
      </c>
      <c r="H5" s="699"/>
      <c r="I5" s="698" t="s">
        <v>105</v>
      </c>
      <c r="J5" s="699"/>
      <c r="K5" s="698" t="s">
        <v>106</v>
      </c>
      <c r="L5" s="699"/>
      <c r="M5" s="698" t="s">
        <v>107</v>
      </c>
      <c r="N5" s="699"/>
      <c r="O5" s="702"/>
      <c r="P5" s="703"/>
      <c r="Q5" s="689"/>
      <c r="R5" s="689"/>
      <c r="S5" s="689"/>
      <c r="T5" s="689"/>
      <c r="U5" s="696"/>
    </row>
    <row r="6" spans="1:21" ht="25.5">
      <c r="A6" s="690"/>
      <c r="B6" s="690"/>
      <c r="C6" s="688"/>
      <c r="D6" s="688"/>
      <c r="E6" s="688"/>
      <c r="F6" s="688"/>
      <c r="G6" s="421" t="s">
        <v>108</v>
      </c>
      <c r="H6" s="421" t="s">
        <v>12</v>
      </c>
      <c r="I6" s="421" t="s">
        <v>108</v>
      </c>
      <c r="J6" s="421" t="s">
        <v>12</v>
      </c>
      <c r="K6" s="421" t="s">
        <v>108</v>
      </c>
      <c r="L6" s="421" t="s">
        <v>12</v>
      </c>
      <c r="M6" s="421" t="s">
        <v>108</v>
      </c>
      <c r="N6" s="421" t="s">
        <v>12</v>
      </c>
      <c r="O6" s="421" t="s">
        <v>108</v>
      </c>
      <c r="P6" s="421" t="s">
        <v>12</v>
      </c>
      <c r="Q6" s="690"/>
      <c r="R6" s="690"/>
      <c r="S6" s="690"/>
      <c r="T6" s="690"/>
      <c r="U6" s="697"/>
    </row>
    <row r="7" spans="1:21" ht="15.75">
      <c r="A7" s="422"/>
      <c r="B7" s="423"/>
      <c r="C7" s="424"/>
      <c r="D7" s="424"/>
      <c r="E7" s="425"/>
      <c r="F7" s="424"/>
      <c r="G7" s="426"/>
      <c r="H7" s="426"/>
      <c r="I7" s="426"/>
      <c r="J7" s="426"/>
      <c r="K7" s="426"/>
      <c r="L7" s="426"/>
      <c r="M7" s="426"/>
      <c r="N7" s="426"/>
      <c r="O7" s="426"/>
      <c r="P7" s="426"/>
      <c r="Q7" s="427"/>
      <c r="R7" s="427"/>
      <c r="S7" s="427"/>
      <c r="T7" s="427"/>
      <c r="U7" s="428"/>
    </row>
    <row r="8" spans="1:21" ht="63" customHeight="1">
      <c r="A8" s="725" t="s">
        <v>1444</v>
      </c>
      <c r="B8" s="640" t="s">
        <v>1442</v>
      </c>
      <c r="C8" s="725" t="s">
        <v>2347</v>
      </c>
      <c r="D8" s="274" t="s">
        <v>2013</v>
      </c>
      <c r="E8" s="274" t="s">
        <v>2014</v>
      </c>
      <c r="F8" s="275" t="s">
        <v>2005</v>
      </c>
      <c r="G8" s="511">
        <v>1</v>
      </c>
      <c r="H8" s="346"/>
      <c r="I8" s="275"/>
      <c r="J8" s="346"/>
      <c r="K8" s="275"/>
      <c r="L8" s="346"/>
      <c r="M8" s="275"/>
      <c r="N8" s="346"/>
      <c r="O8" s="386">
        <f t="shared" ref="O8:O15" si="0">G8+I8+K8+M8</f>
        <v>1</v>
      </c>
      <c r="P8" s="385">
        <f t="shared" ref="P8:P15" si="1">H8+J8+L8+N8</f>
        <v>0</v>
      </c>
      <c r="Q8" s="275"/>
      <c r="R8" s="275" t="s">
        <v>2020</v>
      </c>
      <c r="S8" s="275" t="s">
        <v>2017</v>
      </c>
      <c r="T8" s="275" t="s">
        <v>2018</v>
      </c>
      <c r="U8" s="275" t="s">
        <v>2019</v>
      </c>
    </row>
    <row r="9" spans="1:21" ht="78.75" customHeight="1">
      <c r="A9" s="726"/>
      <c r="B9" s="733" t="s">
        <v>1449</v>
      </c>
      <c r="C9" s="726"/>
      <c r="D9" s="274" t="s">
        <v>2345</v>
      </c>
      <c r="E9" s="274" t="s">
        <v>2015</v>
      </c>
      <c r="F9" s="275" t="s">
        <v>2006</v>
      </c>
      <c r="G9" s="511">
        <v>1</v>
      </c>
      <c r="H9" s="346">
        <v>3000</v>
      </c>
      <c r="I9" s="275"/>
      <c r="J9" s="346"/>
      <c r="K9" s="275"/>
      <c r="L9" s="346"/>
      <c r="M9" s="275"/>
      <c r="N9" s="346"/>
      <c r="O9" s="386">
        <f t="shared" si="0"/>
        <v>1</v>
      </c>
      <c r="P9" s="385">
        <f t="shared" si="1"/>
        <v>3000</v>
      </c>
      <c r="Q9" s="275"/>
      <c r="R9" s="275" t="s">
        <v>2021</v>
      </c>
      <c r="S9" s="275" t="s">
        <v>2022</v>
      </c>
      <c r="T9" s="275" t="s">
        <v>2018</v>
      </c>
      <c r="U9" s="275" t="s">
        <v>2019</v>
      </c>
    </row>
    <row r="10" spans="1:21" ht="78.75">
      <c r="A10" s="726"/>
      <c r="B10" s="734"/>
      <c r="C10" s="731"/>
      <c r="D10" s="579" t="s">
        <v>2346</v>
      </c>
      <c r="E10" s="274" t="s">
        <v>2016</v>
      </c>
      <c r="F10" s="275" t="s">
        <v>2007</v>
      </c>
      <c r="G10" s="511">
        <v>0.25</v>
      </c>
      <c r="H10" s="551">
        <v>2000</v>
      </c>
      <c r="I10" s="511">
        <v>0.35</v>
      </c>
      <c r="J10" s="551">
        <v>3000</v>
      </c>
      <c r="K10" s="511">
        <v>0.4</v>
      </c>
      <c r="L10" s="346">
        <v>6000</v>
      </c>
      <c r="M10" s="275"/>
      <c r="N10" s="346"/>
      <c r="O10" s="386">
        <f t="shared" si="0"/>
        <v>1</v>
      </c>
      <c r="P10" s="385">
        <f t="shared" si="1"/>
        <v>11000</v>
      </c>
      <c r="Q10" s="275"/>
      <c r="R10" s="275" t="s">
        <v>2021</v>
      </c>
      <c r="S10" s="275" t="s">
        <v>2022</v>
      </c>
      <c r="T10" s="275" t="s">
        <v>2018</v>
      </c>
      <c r="U10" s="275" t="s">
        <v>2019</v>
      </c>
    </row>
    <row r="11" spans="1:21" ht="15.75" hidden="1">
      <c r="A11" s="633"/>
      <c r="B11" s="732" t="s">
        <v>1443</v>
      </c>
      <c r="C11" s="274"/>
      <c r="D11" s="274"/>
      <c r="E11" s="274"/>
      <c r="F11" s="275"/>
      <c r="G11" s="275"/>
      <c r="H11" s="346"/>
      <c r="I11" s="275"/>
      <c r="J11" s="346"/>
      <c r="K11" s="348"/>
      <c r="L11" s="346"/>
      <c r="M11" s="275"/>
      <c r="N11" s="346"/>
      <c r="O11" s="386">
        <f t="shared" si="0"/>
        <v>0</v>
      </c>
      <c r="P11" s="385">
        <f t="shared" si="1"/>
        <v>0</v>
      </c>
      <c r="Q11" s="275"/>
      <c r="R11" s="275"/>
      <c r="S11" s="275"/>
      <c r="T11" s="275"/>
      <c r="U11" s="275"/>
    </row>
    <row r="12" spans="1:21" ht="15.75" hidden="1">
      <c r="A12" s="633"/>
      <c r="B12" s="732"/>
      <c r="C12" s="274"/>
      <c r="D12" s="274"/>
      <c r="E12" s="274"/>
      <c r="F12" s="275"/>
      <c r="G12" s="275"/>
      <c r="H12" s="346"/>
      <c r="I12" s="275"/>
      <c r="J12" s="346"/>
      <c r="K12" s="348"/>
      <c r="L12" s="346"/>
      <c r="M12" s="275"/>
      <c r="N12" s="346"/>
      <c r="O12" s="386">
        <f t="shared" si="0"/>
        <v>0</v>
      </c>
      <c r="P12" s="385">
        <f t="shared" si="1"/>
        <v>0</v>
      </c>
      <c r="Q12" s="275"/>
      <c r="R12" s="275"/>
      <c r="S12" s="275"/>
      <c r="T12" s="275"/>
      <c r="U12" s="275"/>
    </row>
    <row r="13" spans="1:21" ht="15.75" hidden="1">
      <c r="A13" s="633"/>
      <c r="B13" s="732"/>
      <c r="C13" s="274"/>
      <c r="D13" s="274"/>
      <c r="E13" s="274"/>
      <c r="F13" s="275"/>
      <c r="G13" s="275"/>
      <c r="H13" s="346"/>
      <c r="I13" s="275"/>
      <c r="J13" s="346"/>
      <c r="K13" s="348"/>
      <c r="L13" s="346"/>
      <c r="M13" s="275"/>
      <c r="N13" s="346"/>
      <c r="O13" s="386">
        <f t="shared" si="0"/>
        <v>0</v>
      </c>
      <c r="P13" s="385">
        <f t="shared" si="1"/>
        <v>0</v>
      </c>
      <c r="Q13" s="275"/>
      <c r="R13" s="275"/>
      <c r="S13" s="275"/>
      <c r="T13" s="275"/>
      <c r="U13" s="275"/>
    </row>
    <row r="14" spans="1:21" ht="15.75" hidden="1">
      <c r="A14" s="633"/>
      <c r="B14" s="732"/>
      <c r="C14" s="274"/>
      <c r="D14" s="274"/>
      <c r="E14" s="274"/>
      <c r="F14" s="275"/>
      <c r="G14" s="275"/>
      <c r="H14" s="346"/>
      <c r="I14" s="275"/>
      <c r="J14" s="346"/>
      <c r="K14" s="348"/>
      <c r="L14" s="346"/>
      <c r="M14" s="275"/>
      <c r="N14" s="346"/>
      <c r="O14" s="386">
        <f t="shared" si="0"/>
        <v>0</v>
      </c>
      <c r="P14" s="385">
        <f t="shared" si="1"/>
        <v>0</v>
      </c>
      <c r="Q14" s="275"/>
      <c r="R14" s="275"/>
      <c r="S14" s="275"/>
      <c r="T14" s="275"/>
      <c r="U14" s="275"/>
    </row>
    <row r="15" spans="1:21" ht="15.75" hidden="1">
      <c r="A15" s="633"/>
      <c r="B15" s="732"/>
      <c r="C15" s="274"/>
      <c r="D15" s="274"/>
      <c r="E15" s="355"/>
      <c r="F15" s="275"/>
      <c r="G15" s="275"/>
      <c r="H15" s="346"/>
      <c r="I15" s="275"/>
      <c r="J15" s="346"/>
      <c r="K15" s="348"/>
      <c r="L15" s="346"/>
      <c r="M15" s="275"/>
      <c r="N15" s="346"/>
      <c r="O15" s="386">
        <f t="shared" si="0"/>
        <v>0</v>
      </c>
      <c r="P15" s="385">
        <f t="shared" si="1"/>
        <v>0</v>
      </c>
      <c r="Q15" s="275"/>
      <c r="R15" s="275"/>
      <c r="S15" s="275"/>
      <c r="T15" s="275"/>
      <c r="U15" s="275"/>
    </row>
    <row r="16" spans="1:21" ht="15.75" hidden="1">
      <c r="A16" s="633"/>
      <c r="B16" s="725" t="s">
        <v>1445</v>
      </c>
      <c r="C16" s="274"/>
      <c r="D16" s="274"/>
      <c r="E16" s="355"/>
      <c r="F16" s="275"/>
      <c r="G16" s="275"/>
      <c r="H16" s="346"/>
      <c r="I16" s="275"/>
      <c r="J16" s="346"/>
      <c r="K16" s="348"/>
      <c r="L16" s="346"/>
      <c r="M16" s="275"/>
      <c r="N16" s="346"/>
      <c r="O16" s="386">
        <f>G16+I16+K16+M16</f>
        <v>0</v>
      </c>
      <c r="P16" s="385">
        <f>H16+J16+L16+N16</f>
        <v>0</v>
      </c>
      <c r="Q16" s="275"/>
      <c r="R16" s="275"/>
      <c r="S16" s="275"/>
      <c r="T16" s="275"/>
      <c r="U16" s="275"/>
    </row>
    <row r="17" spans="1:21" ht="15.75" hidden="1">
      <c r="A17" s="633"/>
      <c r="B17" s="726"/>
      <c r="C17" s="274"/>
      <c r="D17" s="274"/>
      <c r="E17" s="355"/>
      <c r="F17" s="275"/>
      <c r="G17" s="275"/>
      <c r="H17" s="346"/>
      <c r="I17" s="275"/>
      <c r="J17" s="346"/>
      <c r="K17" s="348"/>
      <c r="L17" s="346"/>
      <c r="M17" s="275"/>
      <c r="N17" s="346"/>
      <c r="O17" s="386">
        <f t="shared" ref="O17:O35" si="2">G17+I17+K17+M17</f>
        <v>0</v>
      </c>
      <c r="P17" s="385">
        <f t="shared" ref="P17:P35" si="3">H17+J17+L17+N17</f>
        <v>0</v>
      </c>
      <c r="Q17" s="275"/>
      <c r="R17" s="275"/>
      <c r="S17" s="275"/>
      <c r="T17" s="275"/>
      <c r="U17" s="275"/>
    </row>
    <row r="18" spans="1:21" ht="15.75" hidden="1">
      <c r="A18" s="633"/>
      <c r="B18" s="726"/>
      <c r="C18" s="274"/>
      <c r="D18" s="274"/>
      <c r="E18" s="355"/>
      <c r="F18" s="275"/>
      <c r="G18" s="275"/>
      <c r="H18" s="346"/>
      <c r="I18" s="275"/>
      <c r="J18" s="346"/>
      <c r="K18" s="348"/>
      <c r="L18" s="346"/>
      <c r="M18" s="275"/>
      <c r="N18" s="346"/>
      <c r="O18" s="386">
        <f t="shared" si="2"/>
        <v>0</v>
      </c>
      <c r="P18" s="385">
        <f t="shared" si="3"/>
        <v>0</v>
      </c>
      <c r="Q18" s="275"/>
      <c r="R18" s="275"/>
      <c r="S18" s="275"/>
      <c r="T18" s="275"/>
      <c r="U18" s="275"/>
    </row>
    <row r="19" spans="1:21" ht="15.75" hidden="1">
      <c r="A19" s="633"/>
      <c r="B19" s="726"/>
      <c r="C19" s="274"/>
      <c r="D19" s="274"/>
      <c r="E19" s="355"/>
      <c r="F19" s="275"/>
      <c r="G19" s="275"/>
      <c r="H19" s="346"/>
      <c r="I19" s="275"/>
      <c r="J19" s="346"/>
      <c r="K19" s="348"/>
      <c r="L19" s="346"/>
      <c r="M19" s="275"/>
      <c r="N19" s="346"/>
      <c r="O19" s="386">
        <f t="shared" si="2"/>
        <v>0</v>
      </c>
      <c r="P19" s="385">
        <f t="shared" si="3"/>
        <v>0</v>
      </c>
      <c r="Q19" s="275"/>
      <c r="R19" s="275"/>
      <c r="S19" s="275"/>
      <c r="T19" s="275"/>
      <c r="U19" s="275"/>
    </row>
    <row r="20" spans="1:21" ht="15.75" hidden="1">
      <c r="A20" s="633"/>
      <c r="B20" s="731"/>
      <c r="C20" s="274"/>
      <c r="D20" s="274"/>
      <c r="E20" s="355"/>
      <c r="F20" s="275"/>
      <c r="G20" s="275"/>
      <c r="H20" s="346"/>
      <c r="I20" s="275"/>
      <c r="J20" s="346"/>
      <c r="K20" s="348"/>
      <c r="L20" s="346"/>
      <c r="M20" s="275"/>
      <c r="N20" s="346"/>
      <c r="O20" s="386">
        <f t="shared" si="2"/>
        <v>0</v>
      </c>
      <c r="P20" s="385">
        <f t="shared" si="3"/>
        <v>0</v>
      </c>
      <c r="Q20" s="275"/>
      <c r="R20" s="275"/>
      <c r="S20" s="275"/>
      <c r="T20" s="275"/>
      <c r="U20" s="275"/>
    </row>
    <row r="21" spans="1:21" ht="15.75" hidden="1">
      <c r="A21" s="633"/>
      <c r="B21" s="725" t="s">
        <v>1446</v>
      </c>
      <c r="C21" s="274"/>
      <c r="D21" s="274"/>
      <c r="E21" s="355"/>
      <c r="F21" s="275"/>
      <c r="G21" s="275"/>
      <c r="H21" s="346"/>
      <c r="I21" s="275"/>
      <c r="J21" s="346"/>
      <c r="K21" s="348"/>
      <c r="L21" s="346"/>
      <c r="M21" s="275"/>
      <c r="N21" s="346"/>
      <c r="O21" s="386">
        <f t="shared" si="2"/>
        <v>0</v>
      </c>
      <c r="P21" s="385">
        <f t="shared" si="3"/>
        <v>0</v>
      </c>
      <c r="Q21" s="275"/>
      <c r="R21" s="275"/>
      <c r="S21" s="275"/>
      <c r="T21" s="275"/>
      <c r="U21" s="275"/>
    </row>
    <row r="22" spans="1:21" ht="15.75" hidden="1">
      <c r="A22" s="633"/>
      <c r="B22" s="726"/>
      <c r="C22" s="274"/>
      <c r="D22" s="274"/>
      <c r="E22" s="355"/>
      <c r="F22" s="275"/>
      <c r="G22" s="275"/>
      <c r="H22" s="346"/>
      <c r="I22" s="275"/>
      <c r="J22" s="346"/>
      <c r="K22" s="348"/>
      <c r="L22" s="346"/>
      <c r="M22" s="275"/>
      <c r="N22" s="346"/>
      <c r="O22" s="386">
        <f t="shared" si="2"/>
        <v>0</v>
      </c>
      <c r="P22" s="385">
        <f t="shared" si="3"/>
        <v>0</v>
      </c>
      <c r="Q22" s="275"/>
      <c r="R22" s="275"/>
      <c r="S22" s="275"/>
      <c r="T22" s="275"/>
      <c r="U22" s="275"/>
    </row>
    <row r="23" spans="1:21" ht="15.75" hidden="1">
      <c r="A23" s="633"/>
      <c r="B23" s="726"/>
      <c r="C23" s="274"/>
      <c r="D23" s="274"/>
      <c r="E23" s="274"/>
      <c r="F23" s="275"/>
      <c r="G23" s="275"/>
      <c r="H23" s="346"/>
      <c r="I23" s="275"/>
      <c r="J23" s="346"/>
      <c r="K23" s="348"/>
      <c r="L23" s="346"/>
      <c r="M23" s="275"/>
      <c r="N23" s="346"/>
      <c r="O23" s="386">
        <f t="shared" si="2"/>
        <v>0</v>
      </c>
      <c r="P23" s="385">
        <f t="shared" si="3"/>
        <v>0</v>
      </c>
      <c r="Q23" s="275"/>
      <c r="R23" s="275"/>
      <c r="S23" s="275"/>
      <c r="T23" s="275"/>
      <c r="U23" s="275"/>
    </row>
    <row r="24" spans="1:21" ht="15.75" hidden="1">
      <c r="A24" s="633"/>
      <c r="B24" s="726"/>
      <c r="C24" s="274"/>
      <c r="D24" s="274"/>
      <c r="E24" s="274"/>
      <c r="F24" s="275"/>
      <c r="G24" s="275"/>
      <c r="H24" s="346"/>
      <c r="I24" s="275"/>
      <c r="J24" s="346"/>
      <c r="K24" s="348"/>
      <c r="L24" s="346"/>
      <c r="M24" s="275"/>
      <c r="N24" s="346"/>
      <c r="O24" s="386">
        <f t="shared" si="2"/>
        <v>0</v>
      </c>
      <c r="P24" s="385">
        <f t="shared" si="3"/>
        <v>0</v>
      </c>
      <c r="Q24" s="275"/>
      <c r="R24" s="275"/>
      <c r="S24" s="275"/>
      <c r="T24" s="275"/>
      <c r="U24" s="275"/>
    </row>
    <row r="25" spans="1:21" ht="15.75" hidden="1">
      <c r="A25" s="633"/>
      <c r="B25" s="731"/>
      <c r="C25" s="274"/>
      <c r="D25" s="274"/>
      <c r="E25" s="274"/>
      <c r="F25" s="275"/>
      <c r="G25" s="275"/>
      <c r="H25" s="346"/>
      <c r="I25" s="275"/>
      <c r="J25" s="346"/>
      <c r="K25" s="348"/>
      <c r="L25" s="346"/>
      <c r="M25" s="275"/>
      <c r="N25" s="346"/>
      <c r="O25" s="386">
        <f t="shared" si="2"/>
        <v>0</v>
      </c>
      <c r="P25" s="385">
        <f t="shared" si="3"/>
        <v>0</v>
      </c>
      <c r="Q25" s="275"/>
      <c r="R25" s="275"/>
      <c r="S25" s="275"/>
      <c r="T25" s="275"/>
      <c r="U25" s="275"/>
    </row>
    <row r="26" spans="1:21" ht="15.75" hidden="1">
      <c r="A26" s="633"/>
      <c r="B26" s="732" t="s">
        <v>1447</v>
      </c>
      <c r="C26" s="354"/>
      <c r="D26" s="274"/>
      <c r="E26" s="274"/>
      <c r="F26" s="275"/>
      <c r="G26" s="275"/>
      <c r="H26" s="346"/>
      <c r="I26" s="275"/>
      <c r="J26" s="346"/>
      <c r="K26" s="348"/>
      <c r="L26" s="346"/>
      <c r="M26" s="275"/>
      <c r="N26" s="346"/>
      <c r="O26" s="386">
        <f t="shared" si="2"/>
        <v>0</v>
      </c>
      <c r="P26" s="385">
        <f t="shared" si="3"/>
        <v>0</v>
      </c>
      <c r="Q26" s="275"/>
      <c r="R26" s="275"/>
      <c r="S26" s="275"/>
      <c r="T26" s="275"/>
      <c r="U26" s="275"/>
    </row>
    <row r="27" spans="1:21" ht="15.75" hidden="1">
      <c r="A27" s="633"/>
      <c r="B27" s="732"/>
      <c r="C27" s="354"/>
      <c r="D27" s="274"/>
      <c r="E27" s="274"/>
      <c r="F27" s="275"/>
      <c r="G27" s="275"/>
      <c r="H27" s="346"/>
      <c r="I27" s="275"/>
      <c r="J27" s="346"/>
      <c r="K27" s="348"/>
      <c r="L27" s="346"/>
      <c r="M27" s="275"/>
      <c r="N27" s="346"/>
      <c r="O27" s="386">
        <f t="shared" si="2"/>
        <v>0</v>
      </c>
      <c r="P27" s="385">
        <f t="shared" si="3"/>
        <v>0</v>
      </c>
      <c r="Q27" s="275"/>
      <c r="R27" s="275"/>
      <c r="S27" s="275"/>
      <c r="T27" s="275"/>
      <c r="U27" s="275"/>
    </row>
    <row r="28" spans="1:21" ht="15.75" hidden="1">
      <c r="A28" s="633"/>
      <c r="B28" s="732"/>
      <c r="C28" s="354"/>
      <c r="D28" s="274"/>
      <c r="E28" s="274"/>
      <c r="F28" s="275"/>
      <c r="G28" s="275"/>
      <c r="H28" s="346"/>
      <c r="I28" s="275"/>
      <c r="J28" s="346"/>
      <c r="K28" s="348"/>
      <c r="L28" s="346"/>
      <c r="M28" s="275"/>
      <c r="N28" s="346"/>
      <c r="O28" s="386">
        <f t="shared" si="2"/>
        <v>0</v>
      </c>
      <c r="P28" s="385">
        <f t="shared" si="3"/>
        <v>0</v>
      </c>
      <c r="Q28" s="275"/>
      <c r="R28" s="275"/>
      <c r="S28" s="275"/>
      <c r="T28" s="275"/>
      <c r="U28" s="275"/>
    </row>
    <row r="29" spans="1:21" ht="15.75" hidden="1">
      <c r="A29" s="633"/>
      <c r="B29" s="732"/>
      <c r="C29" s="354"/>
      <c r="D29" s="274"/>
      <c r="E29" s="274"/>
      <c r="F29" s="275"/>
      <c r="G29" s="275"/>
      <c r="H29" s="346"/>
      <c r="I29" s="275"/>
      <c r="J29" s="346"/>
      <c r="K29" s="348"/>
      <c r="L29" s="346"/>
      <c r="M29" s="275"/>
      <c r="N29" s="346"/>
      <c r="O29" s="386">
        <f t="shared" si="2"/>
        <v>0</v>
      </c>
      <c r="P29" s="385">
        <f t="shared" si="3"/>
        <v>0</v>
      </c>
      <c r="Q29" s="275"/>
      <c r="R29" s="275"/>
      <c r="S29" s="275"/>
      <c r="T29" s="275"/>
      <c r="U29" s="275"/>
    </row>
    <row r="30" spans="1:21" ht="15.75" hidden="1">
      <c r="A30" s="633"/>
      <c r="B30" s="732"/>
      <c r="C30" s="354"/>
      <c r="D30" s="274"/>
      <c r="E30" s="274"/>
      <c r="F30" s="275"/>
      <c r="G30" s="275"/>
      <c r="H30" s="346"/>
      <c r="I30" s="275"/>
      <c r="J30" s="346"/>
      <c r="K30" s="348"/>
      <c r="L30" s="346"/>
      <c r="M30" s="275"/>
      <c r="N30" s="346"/>
      <c r="O30" s="386">
        <f t="shared" si="2"/>
        <v>0</v>
      </c>
      <c r="P30" s="385">
        <f t="shared" si="3"/>
        <v>0</v>
      </c>
      <c r="Q30" s="275"/>
      <c r="R30" s="275"/>
      <c r="S30" s="275"/>
      <c r="T30" s="275"/>
      <c r="U30" s="275"/>
    </row>
    <row r="31" spans="1:21" ht="15.75" hidden="1">
      <c r="A31" s="633"/>
      <c r="B31" s="732" t="s">
        <v>1448</v>
      </c>
      <c r="C31" s="354"/>
      <c r="D31" s="274"/>
      <c r="E31" s="274"/>
      <c r="F31" s="275"/>
      <c r="G31" s="275"/>
      <c r="H31" s="346"/>
      <c r="I31" s="275"/>
      <c r="J31" s="346"/>
      <c r="K31" s="348"/>
      <c r="L31" s="346"/>
      <c r="M31" s="275"/>
      <c r="N31" s="346"/>
      <c r="O31" s="386">
        <f t="shared" si="2"/>
        <v>0</v>
      </c>
      <c r="P31" s="385">
        <f t="shared" si="3"/>
        <v>0</v>
      </c>
      <c r="Q31" s="275"/>
      <c r="R31" s="275"/>
      <c r="S31" s="275"/>
      <c r="T31" s="275"/>
      <c r="U31" s="275"/>
    </row>
    <row r="32" spans="1:21" ht="15.75" hidden="1">
      <c r="A32" s="633"/>
      <c r="B32" s="732"/>
      <c r="C32" s="354"/>
      <c r="D32" s="274"/>
      <c r="E32" s="274"/>
      <c r="F32" s="275"/>
      <c r="G32" s="275"/>
      <c r="H32" s="346"/>
      <c r="I32" s="275"/>
      <c r="J32" s="346"/>
      <c r="K32" s="348"/>
      <c r="L32" s="346"/>
      <c r="M32" s="275"/>
      <c r="N32" s="346"/>
      <c r="O32" s="386">
        <f t="shared" si="2"/>
        <v>0</v>
      </c>
      <c r="P32" s="385">
        <f t="shared" si="3"/>
        <v>0</v>
      </c>
      <c r="Q32" s="275"/>
      <c r="R32" s="275"/>
      <c r="S32" s="275"/>
      <c r="T32" s="275"/>
      <c r="U32" s="275"/>
    </row>
    <row r="33" spans="1:21" ht="15.75" hidden="1">
      <c r="A33" s="633"/>
      <c r="B33" s="732"/>
      <c r="C33" s="354"/>
      <c r="D33" s="274"/>
      <c r="E33" s="274"/>
      <c r="F33" s="275"/>
      <c r="G33" s="275"/>
      <c r="H33" s="346"/>
      <c r="I33" s="275"/>
      <c r="J33" s="346"/>
      <c r="K33" s="348"/>
      <c r="L33" s="346"/>
      <c r="M33" s="275"/>
      <c r="N33" s="346"/>
      <c r="O33" s="386">
        <f t="shared" si="2"/>
        <v>0</v>
      </c>
      <c r="P33" s="385">
        <f t="shared" si="3"/>
        <v>0</v>
      </c>
      <c r="Q33" s="275"/>
      <c r="R33" s="275"/>
      <c r="S33" s="275"/>
      <c r="T33" s="275"/>
      <c r="U33" s="275"/>
    </row>
    <row r="34" spans="1:21" ht="15.75" hidden="1">
      <c r="A34" s="633"/>
      <c r="B34" s="732"/>
      <c r="C34" s="354"/>
      <c r="D34" s="274"/>
      <c r="E34" s="274"/>
      <c r="F34" s="275"/>
      <c r="G34" s="275"/>
      <c r="H34" s="346"/>
      <c r="I34" s="275"/>
      <c r="J34" s="346"/>
      <c r="K34" s="348"/>
      <c r="L34" s="346"/>
      <c r="M34" s="275"/>
      <c r="N34" s="346"/>
      <c r="O34" s="386">
        <f t="shared" si="2"/>
        <v>0</v>
      </c>
      <c r="P34" s="385">
        <f t="shared" si="3"/>
        <v>0</v>
      </c>
      <c r="Q34" s="275"/>
      <c r="R34" s="275"/>
      <c r="S34" s="275"/>
      <c r="T34" s="275"/>
      <c r="U34" s="275"/>
    </row>
    <row r="35" spans="1:21" ht="15.75" hidden="1">
      <c r="A35" s="639"/>
      <c r="B35" s="732"/>
      <c r="C35" s="354"/>
      <c r="D35" s="274"/>
      <c r="E35" s="274"/>
      <c r="F35" s="275"/>
      <c r="G35" s="275"/>
      <c r="H35" s="346"/>
      <c r="I35" s="275"/>
      <c r="J35" s="346"/>
      <c r="K35" s="348"/>
      <c r="L35" s="346"/>
      <c r="M35" s="275"/>
      <c r="N35" s="346"/>
      <c r="O35" s="386">
        <f t="shared" si="2"/>
        <v>0</v>
      </c>
      <c r="P35" s="385">
        <f t="shared" si="3"/>
        <v>0</v>
      </c>
      <c r="Q35" s="275"/>
      <c r="R35" s="275"/>
      <c r="S35" s="275"/>
      <c r="T35" s="275"/>
      <c r="U35" s="275"/>
    </row>
    <row r="36" spans="1:21" ht="15.75">
      <c r="A36" s="286"/>
      <c r="B36" s="287"/>
      <c r="C36" s="286" t="s">
        <v>1452</v>
      </c>
      <c r="D36" s="287"/>
      <c r="E36" s="287"/>
      <c r="F36" s="288"/>
      <c r="G36" s="276">
        <f t="shared" ref="G36:P36" si="4">SUM(G8:G35)</f>
        <v>2.25</v>
      </c>
      <c r="H36" s="277">
        <f t="shared" si="4"/>
        <v>5000</v>
      </c>
      <c r="I36" s="276">
        <f t="shared" si="4"/>
        <v>0.35</v>
      </c>
      <c r="J36" s="277">
        <f t="shared" si="4"/>
        <v>3000</v>
      </c>
      <c r="K36" s="276">
        <f t="shared" si="4"/>
        <v>0.4</v>
      </c>
      <c r="L36" s="277">
        <f t="shared" si="4"/>
        <v>6000</v>
      </c>
      <c r="M36" s="276">
        <f t="shared" si="4"/>
        <v>0</v>
      </c>
      <c r="N36" s="277">
        <f t="shared" si="4"/>
        <v>0</v>
      </c>
      <c r="O36" s="277">
        <f t="shared" si="4"/>
        <v>3</v>
      </c>
      <c r="P36" s="277">
        <f t="shared" si="4"/>
        <v>14000</v>
      </c>
      <c r="Q36" s="258"/>
      <c r="R36" s="258"/>
      <c r="S36" s="258"/>
      <c r="T36" s="258"/>
      <c r="U36" s="258"/>
    </row>
    <row r="42" spans="1:21">
      <c r="H42" s="352"/>
      <c r="J42" s="352"/>
      <c r="L42" s="352"/>
      <c r="N42" s="352"/>
      <c r="P42" s="352"/>
    </row>
    <row r="43" spans="1:21">
      <c r="H43" s="352"/>
      <c r="J43" s="352"/>
      <c r="L43" s="352"/>
      <c r="N43" s="352"/>
      <c r="P43" s="352"/>
    </row>
    <row r="44" spans="1:21">
      <c r="H44" s="352"/>
      <c r="J44" s="352"/>
      <c r="L44" s="352"/>
      <c r="N44" s="352"/>
      <c r="P44" s="352"/>
    </row>
    <row r="45" spans="1:21">
      <c r="H45" s="352"/>
      <c r="J45" s="352"/>
      <c r="L45" s="352"/>
      <c r="N45" s="352"/>
      <c r="P45" s="352"/>
    </row>
    <row r="46" spans="1:21">
      <c r="H46" s="352"/>
      <c r="J46" s="352"/>
      <c r="L46" s="352"/>
      <c r="N46" s="352"/>
      <c r="P46" s="352"/>
    </row>
    <row r="47" spans="1:21">
      <c r="H47" s="352"/>
      <c r="J47" s="352"/>
      <c r="L47" s="352"/>
      <c r="N47" s="352"/>
      <c r="P47" s="352"/>
    </row>
    <row r="48" spans="1:21">
      <c r="H48" s="352"/>
      <c r="J48" s="352"/>
      <c r="L48" s="352"/>
      <c r="N48" s="352"/>
      <c r="P48" s="352"/>
    </row>
    <row r="49" spans="8:16">
      <c r="H49" s="352"/>
      <c r="J49" s="352"/>
      <c r="L49" s="352"/>
      <c r="N49" s="352"/>
      <c r="P49" s="352"/>
    </row>
    <row r="50" spans="8:16">
      <c r="H50" s="352"/>
      <c r="J50" s="352"/>
      <c r="L50" s="352"/>
      <c r="N50" s="352"/>
      <c r="P50" s="352"/>
    </row>
    <row r="51" spans="8:16">
      <c r="H51" s="352"/>
      <c r="J51" s="352"/>
      <c r="L51" s="352"/>
      <c r="N51" s="352"/>
      <c r="P51" s="352"/>
    </row>
    <row r="52" spans="8:16">
      <c r="H52" s="352"/>
      <c r="J52" s="352"/>
      <c r="L52" s="352"/>
      <c r="N52" s="352"/>
      <c r="P52" s="352"/>
    </row>
    <row r="53" spans="8:16">
      <c r="H53" s="352"/>
      <c r="J53" s="352"/>
      <c r="L53" s="352"/>
      <c r="N53" s="352"/>
      <c r="P53" s="352"/>
    </row>
    <row r="54" spans="8:16">
      <c r="H54" s="352"/>
      <c r="J54" s="352"/>
      <c r="L54" s="352"/>
      <c r="N54" s="352"/>
      <c r="P54" s="352"/>
    </row>
  </sheetData>
  <mergeCells count="26">
    <mergeCell ref="A8:A10"/>
    <mergeCell ref="B9:B10"/>
    <mergeCell ref="C8:C10"/>
    <mergeCell ref="K5:L5"/>
    <mergeCell ref="M5:N5"/>
    <mergeCell ref="B11:B15"/>
    <mergeCell ref="B16:B20"/>
    <mergeCell ref="B21:B25"/>
    <mergeCell ref="B26:B30"/>
    <mergeCell ref="B31:B35"/>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2"/>
  <sheetViews>
    <sheetView topLeftCell="F1" zoomScale="70" zoomScaleNormal="70" workbookViewId="0">
      <pane ySplit="7" topLeftCell="A19" activePane="bottomLeft" state="frozen"/>
      <selection activeCell="Q6" sqref="Q6"/>
      <selection pane="bottomLeft" activeCell="P29" sqref="P29"/>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7.570312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0" customFormat="1" ht="18.75">
      <c r="G1" s="273" t="s">
        <v>1408</v>
      </c>
      <c r="L1" s="273"/>
      <c r="M1" s="273"/>
      <c r="N1" s="273"/>
      <c r="O1" s="273"/>
      <c r="P1" s="273"/>
      <c r="Q1" s="273"/>
      <c r="R1" s="273"/>
      <c r="S1" s="273"/>
      <c r="T1" s="273"/>
      <c r="U1" s="273"/>
    </row>
    <row r="2" spans="1:21" s="270" customFormat="1" ht="18.75">
      <c r="A2" s="314" t="s">
        <v>1352</v>
      </c>
      <c r="G2" s="273"/>
      <c r="L2" s="273"/>
      <c r="M2" s="273"/>
      <c r="N2" s="273"/>
      <c r="O2" s="273"/>
      <c r="P2" s="273"/>
      <c r="Q2" s="273"/>
      <c r="R2" s="273"/>
      <c r="S2" s="273"/>
      <c r="T2" s="273"/>
      <c r="U2" s="273"/>
    </row>
    <row r="3" spans="1:21" s="270" customFormat="1" ht="27.75" customHeight="1">
      <c r="A3" s="735" t="s">
        <v>1410</v>
      </c>
      <c r="B3" s="735"/>
      <c r="C3" s="735"/>
      <c r="D3" s="735"/>
      <c r="E3" s="735"/>
      <c r="F3" s="735"/>
      <c r="G3" s="735"/>
      <c r="H3" s="735"/>
      <c r="I3" s="735"/>
      <c r="J3" s="735"/>
      <c r="K3" s="735"/>
      <c r="L3" s="735"/>
      <c r="M3" s="735"/>
      <c r="N3" s="735"/>
      <c r="O3" s="735"/>
      <c r="P3" s="735"/>
      <c r="Q3" s="735"/>
      <c r="R3" s="735"/>
      <c r="S3" s="735"/>
      <c r="T3" s="735"/>
      <c r="U3" s="735"/>
    </row>
    <row r="4" spans="1:21" s="313" customFormat="1">
      <c r="A4" s="736" t="s">
        <v>1416</v>
      </c>
      <c r="B4" s="736"/>
      <c r="C4" s="736"/>
      <c r="D4" s="736"/>
      <c r="E4" s="736"/>
      <c r="F4" s="736"/>
      <c r="G4" s="736"/>
      <c r="H4" s="736"/>
      <c r="I4" s="736"/>
      <c r="J4" s="736"/>
      <c r="K4" s="736"/>
      <c r="L4" s="736"/>
      <c r="M4" s="736"/>
      <c r="N4" s="736"/>
      <c r="O4" s="736"/>
      <c r="P4" s="736"/>
      <c r="Q4" s="736"/>
      <c r="R4" s="736"/>
      <c r="S4" s="736"/>
      <c r="T4" s="736"/>
      <c r="U4" s="736"/>
    </row>
    <row r="5" spans="1:21" s="66" customFormat="1" ht="23.25" customHeight="1">
      <c r="A5" s="691" t="s">
        <v>97</v>
      </c>
      <c r="B5" s="691" t="s">
        <v>111</v>
      </c>
      <c r="C5" s="686" t="s">
        <v>86</v>
      </c>
      <c r="D5" s="686" t="s">
        <v>87</v>
      </c>
      <c r="E5" s="686" t="s">
        <v>392</v>
      </c>
      <c r="F5" s="686" t="s">
        <v>88</v>
      </c>
      <c r="G5" s="698" t="s">
        <v>100</v>
      </c>
      <c r="H5" s="704"/>
      <c r="I5" s="704"/>
      <c r="J5" s="704"/>
      <c r="K5" s="704"/>
      <c r="L5" s="704"/>
      <c r="M5" s="704"/>
      <c r="N5" s="699"/>
      <c r="O5" s="700" t="s">
        <v>101</v>
      </c>
      <c r="P5" s="701"/>
      <c r="Q5" s="691" t="s">
        <v>102</v>
      </c>
      <c r="R5" s="691" t="s">
        <v>103</v>
      </c>
      <c r="S5" s="691" t="s">
        <v>110</v>
      </c>
      <c r="T5" s="691" t="s">
        <v>109</v>
      </c>
      <c r="U5" s="695" t="s">
        <v>89</v>
      </c>
    </row>
    <row r="6" spans="1:21" s="66" customFormat="1" ht="15" customHeight="1">
      <c r="A6" s="689"/>
      <c r="B6" s="689"/>
      <c r="C6" s="687"/>
      <c r="D6" s="687"/>
      <c r="E6" s="687"/>
      <c r="F6" s="687"/>
      <c r="G6" s="698" t="s">
        <v>104</v>
      </c>
      <c r="H6" s="699"/>
      <c r="I6" s="698" t="s">
        <v>105</v>
      </c>
      <c r="J6" s="699"/>
      <c r="K6" s="698" t="s">
        <v>106</v>
      </c>
      <c r="L6" s="699"/>
      <c r="M6" s="698" t="s">
        <v>107</v>
      </c>
      <c r="N6" s="699"/>
      <c r="O6" s="702"/>
      <c r="P6" s="703"/>
      <c r="Q6" s="689"/>
      <c r="R6" s="689"/>
      <c r="S6" s="689"/>
      <c r="T6" s="689"/>
      <c r="U6" s="696"/>
    </row>
    <row r="7" spans="1:21" s="67" customFormat="1" ht="24" customHeight="1">
      <c r="A7" s="690"/>
      <c r="B7" s="690"/>
      <c r="C7" s="688"/>
      <c r="D7" s="688"/>
      <c r="E7" s="688"/>
      <c r="F7" s="688"/>
      <c r="G7" s="421" t="s">
        <v>108</v>
      </c>
      <c r="H7" s="421" t="s">
        <v>12</v>
      </c>
      <c r="I7" s="421" t="s">
        <v>108</v>
      </c>
      <c r="J7" s="421" t="s">
        <v>12</v>
      </c>
      <c r="K7" s="421" t="s">
        <v>108</v>
      </c>
      <c r="L7" s="421" t="s">
        <v>12</v>
      </c>
      <c r="M7" s="421" t="s">
        <v>108</v>
      </c>
      <c r="N7" s="421" t="s">
        <v>12</v>
      </c>
      <c r="O7" s="421" t="s">
        <v>108</v>
      </c>
      <c r="P7" s="421" t="s">
        <v>12</v>
      </c>
      <c r="Q7" s="690"/>
      <c r="R7" s="690"/>
      <c r="S7" s="690"/>
      <c r="T7" s="690"/>
      <c r="U7" s="697"/>
    </row>
    <row r="8" spans="1:21" s="255" customFormat="1" ht="15.75">
      <c r="A8" s="422"/>
      <c r="B8" s="423"/>
      <c r="C8" s="424"/>
      <c r="D8" s="424"/>
      <c r="E8" s="425"/>
      <c r="F8" s="424"/>
      <c r="G8" s="426"/>
      <c r="H8" s="426"/>
      <c r="I8" s="426"/>
      <c r="J8" s="426"/>
      <c r="K8" s="426"/>
      <c r="L8" s="426"/>
      <c r="M8" s="426"/>
      <c r="N8" s="426"/>
      <c r="O8" s="426"/>
      <c r="P8" s="426"/>
      <c r="Q8" s="427"/>
      <c r="R8" s="427"/>
      <c r="S8" s="427"/>
      <c r="T8" s="427"/>
      <c r="U8" s="428"/>
    </row>
    <row r="9" spans="1:21" ht="157.5" customHeight="1">
      <c r="A9" s="708" t="s">
        <v>1411</v>
      </c>
      <c r="B9" s="708" t="s">
        <v>1412</v>
      </c>
      <c r="C9" s="722" t="s">
        <v>2116</v>
      </c>
      <c r="D9" s="722" t="s">
        <v>2117</v>
      </c>
      <c r="E9" s="271" t="s">
        <v>2118</v>
      </c>
      <c r="F9" s="271" t="s">
        <v>2119</v>
      </c>
      <c r="G9" s="350">
        <v>0.25</v>
      </c>
      <c r="H9" s="351">
        <v>4950</v>
      </c>
      <c r="I9" s="350">
        <v>0.25</v>
      </c>
      <c r="J9" s="351">
        <v>4950</v>
      </c>
      <c r="K9" s="350">
        <v>0.25</v>
      </c>
      <c r="L9" s="351">
        <v>4950</v>
      </c>
      <c r="M9" s="350">
        <v>0.25</v>
      </c>
      <c r="N9" s="351">
        <v>4950</v>
      </c>
      <c r="O9" s="384">
        <f t="shared" ref="O9:P22" si="0">G9+I9+K9+M9</f>
        <v>1</v>
      </c>
      <c r="P9" s="385">
        <f t="shared" si="0"/>
        <v>19800</v>
      </c>
      <c r="Q9" s="271"/>
      <c r="R9" s="271" t="s">
        <v>2120</v>
      </c>
      <c r="S9" s="271" t="s">
        <v>2121</v>
      </c>
      <c r="T9" s="271" t="s">
        <v>2122</v>
      </c>
      <c r="U9" s="271" t="s">
        <v>2123</v>
      </c>
    </row>
    <row r="10" spans="1:21" ht="78.75">
      <c r="A10" s="705"/>
      <c r="B10" s="705"/>
      <c r="C10" s="723"/>
      <c r="D10" s="723"/>
      <c r="E10" s="271" t="s">
        <v>2124</v>
      </c>
      <c r="F10" s="271" t="s">
        <v>2125</v>
      </c>
      <c r="G10" s="350"/>
      <c r="H10" s="351"/>
      <c r="I10" s="350">
        <v>0.5</v>
      </c>
      <c r="J10" s="351">
        <v>20000</v>
      </c>
      <c r="K10" s="271"/>
      <c r="L10" s="351"/>
      <c r="M10" s="350">
        <v>0.5</v>
      </c>
      <c r="N10" s="351">
        <v>20000</v>
      </c>
      <c r="O10" s="384">
        <f t="shared" si="0"/>
        <v>1</v>
      </c>
      <c r="P10" s="385">
        <f t="shared" si="0"/>
        <v>40000</v>
      </c>
      <c r="Q10" s="271"/>
      <c r="R10" s="271" t="s">
        <v>2126</v>
      </c>
      <c r="S10" s="271" t="s">
        <v>2127</v>
      </c>
      <c r="T10" s="271" t="s">
        <v>1711</v>
      </c>
      <c r="U10" s="271" t="s">
        <v>2128</v>
      </c>
    </row>
    <row r="11" spans="1:21" s="352" customFormat="1" ht="81" customHeight="1">
      <c r="A11" s="705"/>
      <c r="B11" s="705"/>
      <c r="C11" s="724"/>
      <c r="D11" s="724"/>
      <c r="E11" s="271" t="s">
        <v>2129</v>
      </c>
      <c r="F11" s="271" t="s">
        <v>2130</v>
      </c>
      <c r="G11" s="350">
        <v>1</v>
      </c>
      <c r="H11" s="351">
        <v>283500</v>
      </c>
      <c r="I11" s="271"/>
      <c r="J11" s="351"/>
      <c r="K11" s="271"/>
      <c r="L11" s="351"/>
      <c r="M11" s="271"/>
      <c r="N11" s="351"/>
      <c r="O11" s="384">
        <f t="shared" si="0"/>
        <v>1</v>
      </c>
      <c r="P11" s="385">
        <f t="shared" si="0"/>
        <v>283500</v>
      </c>
      <c r="Q11" s="271"/>
      <c r="R11" s="271" t="s">
        <v>2131</v>
      </c>
      <c r="S11" s="271" t="s">
        <v>2132</v>
      </c>
      <c r="T11" s="271" t="s">
        <v>2122</v>
      </c>
      <c r="U11" s="271" t="s">
        <v>2133</v>
      </c>
    </row>
    <row r="12" spans="1:21" ht="132" customHeight="1">
      <c r="A12" s="705"/>
      <c r="B12" s="708" t="s">
        <v>1413</v>
      </c>
      <c r="C12" s="722" t="s">
        <v>2134</v>
      </c>
      <c r="D12" s="722" t="s">
        <v>2135</v>
      </c>
      <c r="E12" s="271" t="s">
        <v>2136</v>
      </c>
      <c r="F12" s="271" t="s">
        <v>2137</v>
      </c>
      <c r="G12" s="350">
        <v>0.1</v>
      </c>
      <c r="H12" s="351">
        <v>437500</v>
      </c>
      <c r="I12" s="350">
        <v>0.4</v>
      </c>
      <c r="J12" s="351">
        <v>1187500</v>
      </c>
      <c r="K12" s="350">
        <v>0.4</v>
      </c>
      <c r="L12" s="351">
        <v>1187500</v>
      </c>
      <c r="M12" s="350">
        <v>0.1</v>
      </c>
      <c r="N12" s="351">
        <v>437500</v>
      </c>
      <c r="O12" s="384">
        <f t="shared" si="0"/>
        <v>1</v>
      </c>
      <c r="P12" s="385">
        <f t="shared" si="0"/>
        <v>3250000</v>
      </c>
      <c r="Q12" s="271"/>
      <c r="R12" s="271" t="s">
        <v>2138</v>
      </c>
      <c r="S12" s="271" t="s">
        <v>2139</v>
      </c>
      <c r="T12" s="271" t="s">
        <v>2140</v>
      </c>
      <c r="U12" s="271" t="s">
        <v>2141</v>
      </c>
    </row>
    <row r="13" spans="1:21" s="352" customFormat="1" ht="176.25" customHeight="1">
      <c r="A13" s="705"/>
      <c r="B13" s="705"/>
      <c r="C13" s="723"/>
      <c r="D13" s="723"/>
      <c r="E13" s="271" t="s">
        <v>2142</v>
      </c>
      <c r="F13" s="271" t="s">
        <v>2143</v>
      </c>
      <c r="G13" s="350">
        <v>0.1</v>
      </c>
      <c r="H13" s="351">
        <v>5000</v>
      </c>
      <c r="I13" s="350">
        <v>0.4</v>
      </c>
      <c r="J13" s="351">
        <v>1000000</v>
      </c>
      <c r="K13" s="350">
        <v>0.4</v>
      </c>
      <c r="L13" s="351">
        <v>1000000</v>
      </c>
      <c r="M13" s="350">
        <v>0.1</v>
      </c>
      <c r="N13" s="351">
        <v>10000</v>
      </c>
      <c r="O13" s="384">
        <f t="shared" si="0"/>
        <v>1</v>
      </c>
      <c r="P13" s="553">
        <f>H13+J13+L13+N13</f>
        <v>2015000</v>
      </c>
      <c r="Q13" s="271"/>
      <c r="R13" s="271" t="s">
        <v>2144</v>
      </c>
      <c r="S13" s="271" t="s">
        <v>2139</v>
      </c>
      <c r="T13" s="271" t="s">
        <v>2145</v>
      </c>
      <c r="U13" s="271" t="s">
        <v>2141</v>
      </c>
    </row>
    <row r="14" spans="1:21" s="352" customFormat="1" ht="157.5">
      <c r="A14" s="705"/>
      <c r="B14" s="705"/>
      <c r="C14" s="723"/>
      <c r="D14" s="723"/>
      <c r="E14" s="271" t="s">
        <v>2146</v>
      </c>
      <c r="F14" s="271" t="s">
        <v>2147</v>
      </c>
      <c r="G14" s="350"/>
      <c r="H14" s="351"/>
      <c r="I14" s="350">
        <v>1</v>
      </c>
      <c r="J14" s="351">
        <v>400000</v>
      </c>
      <c r="K14" s="271"/>
      <c r="L14" s="351"/>
      <c r="M14" s="271"/>
      <c r="N14" s="351"/>
      <c r="O14" s="384">
        <f t="shared" si="0"/>
        <v>1</v>
      </c>
      <c r="P14" s="385">
        <f t="shared" si="0"/>
        <v>400000</v>
      </c>
      <c r="Q14" s="271"/>
      <c r="R14" s="271" t="s">
        <v>2148</v>
      </c>
      <c r="S14" s="271" t="s">
        <v>2139</v>
      </c>
      <c r="T14" s="271" t="s">
        <v>2149</v>
      </c>
      <c r="U14" s="271" t="s">
        <v>2150</v>
      </c>
    </row>
    <row r="15" spans="1:21" s="352" customFormat="1" ht="110.25" customHeight="1">
      <c r="A15" s="705"/>
      <c r="B15" s="705"/>
      <c r="C15" s="723"/>
      <c r="D15" s="723"/>
      <c r="E15" s="271" t="s">
        <v>2151</v>
      </c>
      <c r="F15" s="271" t="s">
        <v>2152</v>
      </c>
      <c r="G15" s="350">
        <v>1</v>
      </c>
      <c r="H15" s="351">
        <v>30000</v>
      </c>
      <c r="I15" s="271"/>
      <c r="J15" s="351"/>
      <c r="K15" s="271"/>
      <c r="L15" s="351"/>
      <c r="M15" s="271"/>
      <c r="N15" s="351"/>
      <c r="O15" s="384">
        <f t="shared" si="0"/>
        <v>1</v>
      </c>
      <c r="P15" s="385">
        <f t="shared" si="0"/>
        <v>30000</v>
      </c>
      <c r="Q15" s="271"/>
      <c r="R15" s="271" t="s">
        <v>2153</v>
      </c>
      <c r="S15" s="271" t="s">
        <v>2154</v>
      </c>
      <c r="T15" s="271" t="s">
        <v>2155</v>
      </c>
      <c r="U15" s="271" t="s">
        <v>2156</v>
      </c>
    </row>
    <row r="16" spans="1:21" ht="110.25" customHeight="1">
      <c r="A16" s="705"/>
      <c r="B16" s="705"/>
      <c r="C16" s="723"/>
      <c r="D16" s="723"/>
      <c r="E16" s="271" t="s">
        <v>2157</v>
      </c>
      <c r="F16" s="271" t="s">
        <v>2266</v>
      </c>
      <c r="G16" s="350"/>
      <c r="H16" s="351"/>
      <c r="I16" s="554">
        <v>1</v>
      </c>
      <c r="J16" s="351">
        <v>400000</v>
      </c>
      <c r="K16" s="271"/>
      <c r="L16" s="351"/>
      <c r="M16" s="271"/>
      <c r="N16" s="351"/>
      <c r="O16" s="384">
        <f t="shared" si="0"/>
        <v>1</v>
      </c>
      <c r="P16" s="385">
        <f t="shared" si="0"/>
        <v>400000</v>
      </c>
      <c r="Q16" s="271"/>
      <c r="R16" s="271" t="s">
        <v>2158</v>
      </c>
      <c r="S16" s="271" t="s">
        <v>2154</v>
      </c>
      <c r="T16" s="271" t="s">
        <v>2159</v>
      </c>
      <c r="U16" s="271" t="s">
        <v>2156</v>
      </c>
    </row>
    <row r="17" spans="1:21" ht="110.25" customHeight="1">
      <c r="A17" s="705"/>
      <c r="B17" s="706"/>
      <c r="C17" s="723"/>
      <c r="D17" s="723"/>
      <c r="E17" s="271" t="s">
        <v>2160</v>
      </c>
      <c r="F17" s="271" t="s">
        <v>2161</v>
      </c>
      <c r="G17" s="350">
        <v>0.25</v>
      </c>
      <c r="H17" s="351">
        <v>20000</v>
      </c>
      <c r="I17" s="554">
        <v>0.25</v>
      </c>
      <c r="J17" s="351">
        <v>30000</v>
      </c>
      <c r="K17" s="554">
        <v>0.25</v>
      </c>
      <c r="L17" s="351">
        <v>20000</v>
      </c>
      <c r="M17" s="554">
        <v>0.25</v>
      </c>
      <c r="N17" s="351">
        <v>20000</v>
      </c>
      <c r="O17" s="384">
        <f t="shared" si="0"/>
        <v>1</v>
      </c>
      <c r="P17" s="385">
        <f t="shared" si="0"/>
        <v>90000</v>
      </c>
      <c r="Q17" s="271"/>
      <c r="R17" s="271" t="s">
        <v>2162</v>
      </c>
      <c r="S17" s="271" t="s">
        <v>2154</v>
      </c>
      <c r="T17" s="271" t="s">
        <v>2155</v>
      </c>
      <c r="U17" s="271" t="s">
        <v>2156</v>
      </c>
    </row>
    <row r="18" spans="1:21" s="352" customFormat="1" ht="110.25" customHeight="1">
      <c r="A18" s="705"/>
      <c r="B18" s="708" t="s">
        <v>1414</v>
      </c>
      <c r="C18" s="724"/>
      <c r="D18" s="724"/>
      <c r="E18" s="271" t="s">
        <v>2163</v>
      </c>
      <c r="F18" s="271" t="s">
        <v>2164</v>
      </c>
      <c r="G18" s="350">
        <v>0.25</v>
      </c>
      <c r="H18" s="351">
        <v>10000</v>
      </c>
      <c r="I18" s="554">
        <v>0.25</v>
      </c>
      <c r="J18" s="351">
        <v>10000</v>
      </c>
      <c r="K18" s="554">
        <v>0.25</v>
      </c>
      <c r="L18" s="351">
        <v>10000</v>
      </c>
      <c r="M18" s="554">
        <v>0.25</v>
      </c>
      <c r="N18" s="351">
        <v>20000</v>
      </c>
      <c r="O18" s="384">
        <f t="shared" si="0"/>
        <v>1</v>
      </c>
      <c r="P18" s="385">
        <f t="shared" si="0"/>
        <v>50000</v>
      </c>
      <c r="Q18" s="271"/>
      <c r="R18" s="271" t="s">
        <v>2162</v>
      </c>
      <c r="S18" s="271" t="s">
        <v>2154</v>
      </c>
      <c r="T18" s="271" t="s">
        <v>2155</v>
      </c>
      <c r="U18" s="271" t="s">
        <v>2156</v>
      </c>
    </row>
    <row r="19" spans="1:21" s="445" customFormat="1" ht="110.25" customHeight="1">
      <c r="A19" s="705"/>
      <c r="B19" s="705"/>
      <c r="C19" s="642" t="s">
        <v>2273</v>
      </c>
      <c r="D19" s="642" t="s">
        <v>2274</v>
      </c>
      <c r="E19" s="642"/>
      <c r="F19" s="642" t="s">
        <v>2275</v>
      </c>
      <c r="G19" s="471"/>
      <c r="H19" s="472"/>
      <c r="I19" s="641">
        <v>0.3</v>
      </c>
      <c r="J19" s="472"/>
      <c r="K19" s="641">
        <v>0.3</v>
      </c>
      <c r="L19" s="472"/>
      <c r="M19" s="641">
        <v>0.4</v>
      </c>
      <c r="N19" s="472"/>
      <c r="O19" s="384"/>
      <c r="P19" s="385"/>
      <c r="Q19" s="271"/>
      <c r="R19" s="271"/>
      <c r="S19" s="271"/>
      <c r="T19" s="271"/>
      <c r="U19" s="271"/>
    </row>
    <row r="20" spans="1:21" s="352" customFormat="1" ht="110.25" customHeight="1">
      <c r="A20" s="705"/>
      <c r="B20" s="705"/>
      <c r="C20" s="629" t="s">
        <v>2134</v>
      </c>
      <c r="D20" s="629" t="s">
        <v>2165</v>
      </c>
      <c r="E20" s="271" t="s">
        <v>2166</v>
      </c>
      <c r="F20" s="271" t="s">
        <v>2167</v>
      </c>
      <c r="G20" s="350">
        <v>0.5</v>
      </c>
      <c r="H20" s="351">
        <v>100000</v>
      </c>
      <c r="I20" s="554">
        <v>0.5</v>
      </c>
      <c r="J20" s="351">
        <v>100000</v>
      </c>
      <c r="K20" s="271"/>
      <c r="L20" s="351"/>
      <c r="M20" s="271"/>
      <c r="N20" s="351"/>
      <c r="O20" s="384">
        <f t="shared" si="0"/>
        <v>1</v>
      </c>
      <c r="P20" s="385">
        <f t="shared" si="0"/>
        <v>200000</v>
      </c>
      <c r="Q20" s="271"/>
      <c r="R20" s="271" t="s">
        <v>2168</v>
      </c>
      <c r="S20" s="271" t="s">
        <v>2154</v>
      </c>
      <c r="T20" s="271" t="s">
        <v>1620</v>
      </c>
      <c r="U20" s="271" t="s">
        <v>2156</v>
      </c>
    </row>
    <row r="21" spans="1:21" s="352" customFormat="1" ht="126">
      <c r="A21" s="705"/>
      <c r="B21" s="705"/>
      <c r="C21" s="722" t="s">
        <v>2169</v>
      </c>
      <c r="D21" s="629" t="s">
        <v>2170</v>
      </c>
      <c r="E21" s="271" t="s">
        <v>2171</v>
      </c>
      <c r="F21" s="271" t="s">
        <v>2172</v>
      </c>
      <c r="G21" s="350">
        <v>0.25</v>
      </c>
      <c r="H21" s="351">
        <v>20000</v>
      </c>
      <c r="I21" s="271"/>
      <c r="J21" s="351"/>
      <c r="K21" s="554">
        <v>0.5</v>
      </c>
      <c r="L21" s="351">
        <v>30000</v>
      </c>
      <c r="M21" s="554">
        <v>0.25</v>
      </c>
      <c r="N21" s="351">
        <v>20000</v>
      </c>
      <c r="O21" s="384">
        <f t="shared" si="0"/>
        <v>1</v>
      </c>
      <c r="P21" s="385">
        <f t="shared" si="0"/>
        <v>70000</v>
      </c>
      <c r="Q21" s="271"/>
      <c r="R21" s="271" t="s">
        <v>2173</v>
      </c>
      <c r="S21" s="271" t="s">
        <v>2174</v>
      </c>
      <c r="T21" s="271" t="s">
        <v>2175</v>
      </c>
      <c r="U21" s="271" t="s">
        <v>2176</v>
      </c>
    </row>
    <row r="22" spans="1:21" s="352" customFormat="1" ht="157.5">
      <c r="A22" s="705"/>
      <c r="B22" s="705"/>
      <c r="C22" s="724"/>
      <c r="D22" s="629" t="s">
        <v>2177</v>
      </c>
      <c r="E22" s="271" t="s">
        <v>2178</v>
      </c>
      <c r="F22" s="271" t="s">
        <v>2179</v>
      </c>
      <c r="G22" s="350">
        <v>0.5</v>
      </c>
      <c r="H22" s="351">
        <v>144000</v>
      </c>
      <c r="I22" s="271"/>
      <c r="J22" s="351"/>
      <c r="K22" s="554">
        <v>0.5</v>
      </c>
      <c r="L22" s="351">
        <v>144000</v>
      </c>
      <c r="M22" s="271"/>
      <c r="N22" s="351"/>
      <c r="O22" s="384">
        <f t="shared" si="0"/>
        <v>1</v>
      </c>
      <c r="P22" s="385">
        <f t="shared" si="0"/>
        <v>288000</v>
      </c>
      <c r="Q22" s="271"/>
      <c r="R22" s="271" t="s">
        <v>2180</v>
      </c>
      <c r="S22" s="271" t="s">
        <v>2174</v>
      </c>
      <c r="T22" s="271" t="s">
        <v>2181</v>
      </c>
      <c r="U22" s="271" t="s">
        <v>2176</v>
      </c>
    </row>
    <row r="23" spans="1:21" s="352" customFormat="1" ht="126">
      <c r="A23" s="705"/>
      <c r="B23" s="705"/>
      <c r="C23" s="629" t="s">
        <v>2182</v>
      </c>
      <c r="D23" s="629"/>
      <c r="E23" s="271" t="s">
        <v>2183</v>
      </c>
      <c r="F23" s="271" t="s">
        <v>2184</v>
      </c>
      <c r="G23" s="350"/>
      <c r="H23" s="351"/>
      <c r="I23" s="554">
        <v>0.5</v>
      </c>
      <c r="J23" s="351">
        <v>75000</v>
      </c>
      <c r="K23" s="554">
        <v>0.5</v>
      </c>
      <c r="L23" s="351">
        <v>75000</v>
      </c>
      <c r="M23" s="271"/>
      <c r="N23" s="351"/>
      <c r="O23" s="384">
        <f t="shared" ref="O23:P28" si="1">G23+I23+K23+M23</f>
        <v>1</v>
      </c>
      <c r="P23" s="385">
        <f t="shared" si="1"/>
        <v>150000</v>
      </c>
      <c r="Q23" s="271"/>
      <c r="R23" s="271" t="s">
        <v>2185</v>
      </c>
      <c r="S23" s="271"/>
      <c r="T23" s="271"/>
      <c r="U23" s="271"/>
    </row>
    <row r="24" spans="1:21" ht="63">
      <c r="A24" s="706"/>
      <c r="B24" s="706"/>
      <c r="C24" s="643"/>
      <c r="D24" s="643"/>
      <c r="E24" s="271" t="s">
        <v>2211</v>
      </c>
      <c r="F24" s="271" t="s">
        <v>2186</v>
      </c>
      <c r="G24" s="350">
        <v>0.5</v>
      </c>
      <c r="H24" s="351">
        <v>200000</v>
      </c>
      <c r="I24" s="554">
        <v>0.25</v>
      </c>
      <c r="J24" s="351">
        <v>100000</v>
      </c>
      <c r="K24" s="554"/>
      <c r="L24" s="351"/>
      <c r="M24" s="554">
        <v>0.25</v>
      </c>
      <c r="N24" s="351">
        <v>100000</v>
      </c>
      <c r="O24" s="384">
        <f t="shared" si="1"/>
        <v>1</v>
      </c>
      <c r="P24" s="385">
        <f t="shared" si="1"/>
        <v>400000</v>
      </c>
      <c r="Q24" s="271"/>
      <c r="R24" s="271" t="s">
        <v>2187</v>
      </c>
      <c r="S24" s="271" t="s">
        <v>2174</v>
      </c>
      <c r="T24" s="271" t="s">
        <v>1620</v>
      </c>
      <c r="U24" s="271" t="s">
        <v>2176</v>
      </c>
    </row>
    <row r="25" spans="1:21" ht="63" customHeight="1">
      <c r="A25" s="737" t="s">
        <v>1415</v>
      </c>
      <c r="B25" s="708" t="s">
        <v>1417</v>
      </c>
      <c r="C25" s="643"/>
      <c r="D25" s="643"/>
      <c r="E25" s="271" t="s">
        <v>2212</v>
      </c>
      <c r="F25" s="271" t="s">
        <v>2188</v>
      </c>
      <c r="G25" s="350"/>
      <c r="H25" s="351"/>
      <c r="I25" s="554">
        <v>0.5</v>
      </c>
      <c r="J25" s="351">
        <v>100000</v>
      </c>
      <c r="K25" s="271"/>
      <c r="L25" s="351"/>
      <c r="M25" s="554">
        <v>0.5</v>
      </c>
      <c r="N25" s="351">
        <v>100000</v>
      </c>
      <c r="O25" s="384">
        <f t="shared" si="1"/>
        <v>1</v>
      </c>
      <c r="P25" s="385">
        <f t="shared" si="1"/>
        <v>200000</v>
      </c>
      <c r="Q25" s="271"/>
      <c r="R25" s="271" t="s">
        <v>2187</v>
      </c>
      <c r="S25" s="271" t="s">
        <v>2174</v>
      </c>
      <c r="T25" s="271" t="s">
        <v>1620</v>
      </c>
      <c r="U25" s="271" t="s">
        <v>2176</v>
      </c>
    </row>
    <row r="26" spans="1:21" s="352" customFormat="1" ht="78.75" customHeight="1">
      <c r="A26" s="738"/>
      <c r="B26" s="705"/>
      <c r="C26" s="271" t="s">
        <v>2189</v>
      </c>
      <c r="D26" s="271" t="s">
        <v>2190</v>
      </c>
      <c r="E26" s="271" t="s">
        <v>2191</v>
      </c>
      <c r="F26" s="271" t="s">
        <v>2192</v>
      </c>
      <c r="G26" s="350">
        <v>0.25</v>
      </c>
      <c r="H26" s="351">
        <v>50000</v>
      </c>
      <c r="I26" s="554">
        <v>0.25</v>
      </c>
      <c r="J26" s="351">
        <v>50000</v>
      </c>
      <c r="K26" s="554">
        <v>0.25</v>
      </c>
      <c r="L26" s="351">
        <v>50000</v>
      </c>
      <c r="M26" s="554">
        <v>0.25</v>
      </c>
      <c r="N26" s="351" t="s">
        <v>2328</v>
      </c>
      <c r="O26" s="384">
        <f t="shared" si="1"/>
        <v>1</v>
      </c>
      <c r="P26" s="385">
        <f>H26+J26+L26</f>
        <v>150000</v>
      </c>
      <c r="Q26" s="271"/>
      <c r="R26" s="271" t="s">
        <v>2193</v>
      </c>
      <c r="S26" s="271" t="s">
        <v>2194</v>
      </c>
      <c r="T26" s="271" t="s">
        <v>1620</v>
      </c>
      <c r="U26" s="271" t="s">
        <v>2195</v>
      </c>
    </row>
    <row r="27" spans="1:21" s="352" customFormat="1" ht="110.25" customHeight="1">
      <c r="A27" s="738"/>
      <c r="B27" s="739" t="s">
        <v>1418</v>
      </c>
      <c r="C27" s="643" t="s">
        <v>2196</v>
      </c>
      <c r="D27" s="643" t="s">
        <v>2197</v>
      </c>
      <c r="E27" s="271" t="s">
        <v>2198</v>
      </c>
      <c r="F27" s="271" t="s">
        <v>2199</v>
      </c>
      <c r="G27" s="554"/>
      <c r="H27" s="351"/>
      <c r="I27" s="554">
        <v>0.25</v>
      </c>
      <c r="J27" s="351">
        <v>10000</v>
      </c>
      <c r="K27" s="554">
        <v>0.25</v>
      </c>
      <c r="L27" s="351">
        <v>10000</v>
      </c>
      <c r="M27" s="554">
        <v>0.5</v>
      </c>
      <c r="N27" s="351">
        <v>5000</v>
      </c>
      <c r="O27" s="384">
        <f t="shared" si="1"/>
        <v>1</v>
      </c>
      <c r="P27" s="385">
        <f t="shared" si="1"/>
        <v>25000</v>
      </c>
      <c r="Q27" s="271"/>
      <c r="R27" s="271" t="s">
        <v>2200</v>
      </c>
      <c r="S27" s="271" t="s">
        <v>2201</v>
      </c>
      <c r="T27" s="271" t="s">
        <v>2202</v>
      </c>
      <c r="U27" s="271" t="s">
        <v>2203</v>
      </c>
    </row>
    <row r="28" spans="1:21" s="352" customFormat="1" ht="110.25">
      <c r="A28" s="738"/>
      <c r="B28" s="740"/>
      <c r="C28" s="643" t="s">
        <v>2204</v>
      </c>
      <c r="D28" s="643" t="s">
        <v>2205</v>
      </c>
      <c r="E28" s="271" t="s">
        <v>2224</v>
      </c>
      <c r="F28" s="271" t="s">
        <v>2206</v>
      </c>
      <c r="G28" s="554">
        <v>0.25</v>
      </c>
      <c r="H28" s="351">
        <v>5000</v>
      </c>
      <c r="I28" s="554"/>
      <c r="J28" s="351"/>
      <c r="K28" s="554">
        <v>0.25</v>
      </c>
      <c r="L28" s="351">
        <v>5000</v>
      </c>
      <c r="M28" s="554">
        <v>0.5</v>
      </c>
      <c r="N28" s="351">
        <v>2000</v>
      </c>
      <c r="O28" s="384">
        <f t="shared" si="1"/>
        <v>1</v>
      </c>
      <c r="P28" s="385">
        <f t="shared" si="1"/>
        <v>12000</v>
      </c>
      <c r="Q28" s="271"/>
      <c r="R28" s="271" t="s">
        <v>2200</v>
      </c>
      <c r="S28" s="271" t="s">
        <v>2207</v>
      </c>
      <c r="T28" s="271" t="s">
        <v>2202</v>
      </c>
      <c r="U28" s="271" t="s">
        <v>2203</v>
      </c>
    </row>
    <row r="29" spans="1:21" ht="15.75">
      <c r="A29" s="292"/>
      <c r="B29" s="293"/>
      <c r="C29" s="292" t="s">
        <v>1409</v>
      </c>
      <c r="D29" s="293"/>
      <c r="E29" s="293"/>
      <c r="F29" s="294"/>
      <c r="G29" s="259">
        <f t="shared" ref="G29:N29" si="2">SUM(G9:G28)</f>
        <v>5.2</v>
      </c>
      <c r="H29" s="229">
        <f t="shared" si="2"/>
        <v>1309950</v>
      </c>
      <c r="I29" s="259">
        <f t="shared" si="2"/>
        <v>6.6</v>
      </c>
      <c r="J29" s="229">
        <f t="shared" si="2"/>
        <v>3487450</v>
      </c>
      <c r="K29" s="259">
        <f t="shared" si="2"/>
        <v>4.0999999999999996</v>
      </c>
      <c r="L29" s="229">
        <f t="shared" si="2"/>
        <v>2536450</v>
      </c>
      <c r="M29" s="259">
        <f t="shared" si="2"/>
        <v>4.0999999999999996</v>
      </c>
      <c r="N29" s="229">
        <f t="shared" si="2"/>
        <v>739450</v>
      </c>
      <c r="O29" s="229">
        <f>AVERAGE(O9:O28)</f>
        <v>1</v>
      </c>
      <c r="P29" s="229">
        <f>SUM(P9:P28)</f>
        <v>8073300</v>
      </c>
      <c r="Q29" s="259"/>
      <c r="R29" s="259"/>
      <c r="S29" s="259"/>
      <c r="T29" s="259"/>
      <c r="U29" s="272"/>
    </row>
    <row r="47" s="255" customFormat="1" ht="12"/>
    <row r="48" s="255" customFormat="1" ht="12"/>
    <row r="61" s="255" customFormat="1" ht="12"/>
    <row r="62" s="255" customFormat="1" ht="12"/>
  </sheetData>
  <mergeCells count="31">
    <mergeCell ref="B27:B28"/>
    <mergeCell ref="C9:C11"/>
    <mergeCell ref="D9:D11"/>
    <mergeCell ref="C12:C18"/>
    <mergeCell ref="D12:D18"/>
    <mergeCell ref="C21:C22"/>
    <mergeCell ref="A3:U3"/>
    <mergeCell ref="B9:B11"/>
    <mergeCell ref="B12:B17"/>
    <mergeCell ref="B18:B24"/>
    <mergeCell ref="B25:B26"/>
    <mergeCell ref="A5:A7"/>
    <mergeCell ref="B5:B7"/>
    <mergeCell ref="C5:C7"/>
    <mergeCell ref="D5:D7"/>
    <mergeCell ref="A9:A24"/>
    <mergeCell ref="A4:U4"/>
    <mergeCell ref="E5:E7"/>
    <mergeCell ref="I6:J6"/>
    <mergeCell ref="K6:L6"/>
    <mergeCell ref="A25:A28"/>
    <mergeCell ref="T5:T7"/>
    <mergeCell ref="F5:F7"/>
    <mergeCell ref="G5:N5"/>
    <mergeCell ref="G6:H6"/>
    <mergeCell ref="S5:S7"/>
    <mergeCell ref="U5:U7"/>
    <mergeCell ref="O5:P6"/>
    <mergeCell ref="Q5:Q7"/>
    <mergeCell ref="R5:R7"/>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tabColor rgb="FFFFC000"/>
  </sheetPr>
  <dimension ref="A1:U23"/>
  <sheetViews>
    <sheetView topLeftCell="C1" zoomScale="80" zoomScaleNormal="80" workbookViewId="0">
      <pane ySplit="6" topLeftCell="A7" activePane="bottomLeft" state="frozen"/>
      <selection activeCell="R5" sqref="R5"/>
      <selection pane="bottomLeft" activeCell="F8" sqref="F8:F9"/>
    </sheetView>
  </sheetViews>
  <sheetFormatPr baseColWidth="10" defaultRowHeight="15"/>
  <cols>
    <col min="1" max="2" width="21.7109375" customWidth="1"/>
    <col min="3" max="3" width="32.140625" customWidth="1"/>
    <col min="4" max="6" width="27.42578125" customWidth="1"/>
    <col min="7" max="7" width="15.28515625" customWidth="1"/>
    <col min="8" max="8" width="13.7109375" style="230" customWidth="1"/>
    <col min="9" max="9" width="15.28515625" customWidth="1"/>
    <col min="10" max="10" width="21.5703125" style="230" customWidth="1"/>
    <col min="12" max="12" width="14.140625" style="230" customWidth="1"/>
    <col min="14" max="14" width="13.140625" style="230" customWidth="1"/>
    <col min="15" max="15" width="15.28515625" customWidth="1"/>
    <col min="16" max="16" width="18.28515625" style="230" customWidth="1"/>
    <col min="17" max="17" width="14.140625" hidden="1" customWidth="1"/>
    <col min="18" max="20" width="14.140625" customWidth="1"/>
    <col min="21" max="21" width="17" customWidth="1"/>
  </cols>
  <sheetData>
    <row r="1" spans="1:21" ht="18.75">
      <c r="B1" s="278"/>
      <c r="C1" s="278"/>
      <c r="D1" s="278"/>
      <c r="E1" s="278"/>
      <c r="G1" s="278" t="s">
        <v>1419</v>
      </c>
      <c r="I1" s="278"/>
      <c r="J1" s="278"/>
      <c r="K1" s="278"/>
      <c r="L1" s="278"/>
      <c r="M1" s="278"/>
      <c r="N1" s="278"/>
      <c r="O1" s="278"/>
      <c r="P1" s="278"/>
      <c r="Q1" s="278"/>
      <c r="R1" s="278"/>
      <c r="S1" s="278"/>
      <c r="T1" s="278"/>
      <c r="U1" s="278"/>
    </row>
    <row r="2" spans="1:21" s="352" customFormat="1" ht="18.75">
      <c r="A2" s="352" t="s">
        <v>1348</v>
      </c>
      <c r="B2" s="278"/>
      <c r="C2" s="278"/>
      <c r="D2" s="278"/>
      <c r="E2" s="278"/>
      <c r="G2" s="278"/>
      <c r="H2" s="230"/>
      <c r="I2" s="278"/>
      <c r="J2" s="278"/>
      <c r="K2" s="278"/>
      <c r="L2" s="278"/>
      <c r="M2" s="278"/>
      <c r="N2" s="278"/>
      <c r="O2" s="278"/>
      <c r="P2" s="278"/>
      <c r="Q2" s="278"/>
      <c r="R2" s="278"/>
      <c r="S2" s="278"/>
      <c r="T2" s="278"/>
      <c r="U2" s="278"/>
    </row>
    <row r="3" spans="1:21">
      <c r="A3" s="264" t="s">
        <v>1422</v>
      </c>
      <c r="B3" s="264"/>
      <c r="C3" s="264"/>
      <c r="D3" s="264"/>
      <c r="E3" s="264"/>
      <c r="F3" s="264"/>
      <c r="G3" s="264"/>
      <c r="H3" s="264"/>
      <c r="I3" s="264"/>
      <c r="J3" s="264"/>
      <c r="K3" s="264"/>
      <c r="L3" s="264"/>
      <c r="M3" s="264"/>
      <c r="N3" s="264"/>
      <c r="O3" s="264"/>
      <c r="P3" s="264"/>
      <c r="Q3" s="264"/>
      <c r="R3" s="264"/>
      <c r="S3" s="264"/>
      <c r="T3" s="264"/>
      <c r="U3" s="264"/>
    </row>
    <row r="4" spans="1:21" ht="15" customHeight="1">
      <c r="A4" s="689" t="s">
        <v>97</v>
      </c>
      <c r="B4" s="691" t="s">
        <v>111</v>
      </c>
      <c r="C4" s="686" t="s">
        <v>86</v>
      </c>
      <c r="D4" s="686" t="s">
        <v>87</v>
      </c>
      <c r="E4" s="686" t="s">
        <v>392</v>
      </c>
      <c r="F4" s="686" t="s">
        <v>88</v>
      </c>
      <c r="G4" s="698" t="s">
        <v>100</v>
      </c>
      <c r="H4" s="704"/>
      <c r="I4" s="704"/>
      <c r="J4" s="704"/>
      <c r="K4" s="704"/>
      <c r="L4" s="704"/>
      <c r="M4" s="704"/>
      <c r="N4" s="699"/>
      <c r="O4" s="700" t="s">
        <v>101</v>
      </c>
      <c r="P4" s="701"/>
      <c r="Q4" s="691" t="s">
        <v>102</v>
      </c>
      <c r="R4" s="691" t="s">
        <v>103</v>
      </c>
      <c r="S4" s="691" t="s">
        <v>110</v>
      </c>
      <c r="T4" s="691" t="s">
        <v>109</v>
      </c>
      <c r="U4" s="695" t="s">
        <v>89</v>
      </c>
    </row>
    <row r="5" spans="1:21" ht="15" customHeight="1">
      <c r="A5" s="689"/>
      <c r="B5" s="689"/>
      <c r="C5" s="687"/>
      <c r="D5" s="687"/>
      <c r="E5" s="687"/>
      <c r="F5" s="687"/>
      <c r="G5" s="698" t="s">
        <v>104</v>
      </c>
      <c r="H5" s="699"/>
      <c r="I5" s="698" t="s">
        <v>105</v>
      </c>
      <c r="J5" s="699"/>
      <c r="K5" s="698" t="s">
        <v>106</v>
      </c>
      <c r="L5" s="699"/>
      <c r="M5" s="698" t="s">
        <v>107</v>
      </c>
      <c r="N5" s="699"/>
      <c r="O5" s="702"/>
      <c r="P5" s="703"/>
      <c r="Q5" s="689"/>
      <c r="R5" s="689"/>
      <c r="S5" s="689"/>
      <c r="T5" s="689"/>
      <c r="U5" s="696"/>
    </row>
    <row r="6" spans="1:21" ht="25.5">
      <c r="A6" s="690"/>
      <c r="B6" s="690"/>
      <c r="C6" s="688"/>
      <c r="D6" s="688"/>
      <c r="E6" s="688"/>
      <c r="F6" s="688"/>
      <c r="G6" s="421" t="s">
        <v>108</v>
      </c>
      <c r="H6" s="421" t="s">
        <v>12</v>
      </c>
      <c r="I6" s="421" t="s">
        <v>108</v>
      </c>
      <c r="J6" s="421" t="s">
        <v>12</v>
      </c>
      <c r="K6" s="421" t="s">
        <v>108</v>
      </c>
      <c r="L6" s="421" t="s">
        <v>12</v>
      </c>
      <c r="M6" s="421" t="s">
        <v>108</v>
      </c>
      <c r="N6" s="421" t="s">
        <v>12</v>
      </c>
      <c r="O6" s="421" t="s">
        <v>108</v>
      </c>
      <c r="P6" s="421" t="s">
        <v>12</v>
      </c>
      <c r="Q6" s="690"/>
      <c r="R6" s="690"/>
      <c r="S6" s="690"/>
      <c r="T6" s="690"/>
      <c r="U6" s="697"/>
    </row>
    <row r="7" spans="1:21" s="352" customFormat="1" ht="15.75">
      <c r="A7" s="422"/>
      <c r="B7" s="423"/>
      <c r="C7" s="424"/>
      <c r="D7" s="424"/>
      <c r="E7" s="425"/>
      <c r="F7" s="424"/>
      <c r="G7" s="426"/>
      <c r="H7" s="426"/>
      <c r="I7" s="426"/>
      <c r="J7" s="426"/>
      <c r="K7" s="426"/>
      <c r="L7" s="426"/>
      <c r="M7" s="426"/>
      <c r="N7" s="426"/>
      <c r="O7" s="426"/>
      <c r="P7" s="426"/>
      <c r="Q7" s="427"/>
      <c r="R7" s="427"/>
      <c r="S7" s="427"/>
      <c r="T7" s="427"/>
      <c r="U7" s="428"/>
    </row>
    <row r="8" spans="1:21" ht="76.5" customHeight="1">
      <c r="A8" s="708" t="s">
        <v>1420</v>
      </c>
      <c r="B8" s="708" t="s">
        <v>1421</v>
      </c>
      <c r="C8" s="741" t="s">
        <v>1842</v>
      </c>
      <c r="D8" s="741" t="s">
        <v>1843</v>
      </c>
      <c r="E8" s="743" t="s">
        <v>2051</v>
      </c>
      <c r="F8" s="745" t="s">
        <v>1844</v>
      </c>
      <c r="G8" s="343"/>
      <c r="H8" s="344"/>
      <c r="I8" s="343">
        <v>1</v>
      </c>
      <c r="J8" s="344">
        <v>60000</v>
      </c>
      <c r="K8" s="519">
        <v>1</v>
      </c>
      <c r="L8" s="344">
        <v>60000</v>
      </c>
      <c r="M8" s="344">
        <v>1</v>
      </c>
      <c r="N8" s="344">
        <v>60000</v>
      </c>
      <c r="O8" s="384">
        <f>G8+I8+K8+M8</f>
        <v>3</v>
      </c>
      <c r="P8" s="385">
        <f>H8+J8+L8+N8</f>
        <v>180000</v>
      </c>
      <c r="Q8" s="317"/>
      <c r="R8" s="520" t="s">
        <v>1845</v>
      </c>
      <c r="S8" s="521" t="s">
        <v>1846</v>
      </c>
      <c r="T8" s="475" t="s">
        <v>1847</v>
      </c>
      <c r="U8" s="475" t="s">
        <v>1848</v>
      </c>
    </row>
    <row r="9" spans="1:21" ht="64.5" customHeight="1">
      <c r="A9" s="705"/>
      <c r="B9" s="705"/>
      <c r="C9" s="742"/>
      <c r="D9" s="742"/>
      <c r="E9" s="744"/>
      <c r="F9" s="746"/>
      <c r="G9" s="343"/>
      <c r="H9" s="344"/>
      <c r="I9" s="343"/>
      <c r="J9" s="344"/>
      <c r="K9" s="343"/>
      <c r="L9" s="344"/>
      <c r="M9" s="343"/>
      <c r="N9" s="344"/>
      <c r="O9" s="384">
        <f t="shared" ref="O9:O16" si="0">G9+I9+K9+M9</f>
        <v>0</v>
      </c>
      <c r="P9" s="385">
        <f t="shared" ref="P9:P16" si="1">H9+J9+L9+N9</f>
        <v>0</v>
      </c>
      <c r="Q9" s="317"/>
      <c r="R9" s="317"/>
      <c r="S9" s="317"/>
      <c r="T9" s="317"/>
      <c r="U9" s="317"/>
    </row>
    <row r="10" spans="1:21" s="352" customFormat="1" ht="108.75" customHeight="1">
      <c r="A10" s="705"/>
      <c r="B10" s="705"/>
      <c r="C10" s="595" t="s">
        <v>1977</v>
      </c>
      <c r="D10" s="595" t="s">
        <v>1978</v>
      </c>
      <c r="E10" s="644" t="s">
        <v>2061</v>
      </c>
      <c r="F10" s="644" t="s">
        <v>2052</v>
      </c>
      <c r="G10" s="343"/>
      <c r="H10" s="344"/>
      <c r="I10" s="519">
        <v>3</v>
      </c>
      <c r="J10" s="344">
        <v>315900</v>
      </c>
      <c r="K10" s="343"/>
      <c r="L10" s="344"/>
      <c r="M10" s="343"/>
      <c r="N10" s="344"/>
      <c r="O10" s="384">
        <f t="shared" ref="O10:P14" si="2">G10+I10+K10+M10</f>
        <v>3</v>
      </c>
      <c r="P10" s="385">
        <f t="shared" si="2"/>
        <v>315900</v>
      </c>
      <c r="Q10" s="317"/>
      <c r="R10" s="317" t="s">
        <v>1989</v>
      </c>
      <c r="S10" s="317" t="s">
        <v>1982</v>
      </c>
      <c r="T10" s="317" t="s">
        <v>1986</v>
      </c>
      <c r="U10" s="317" t="s">
        <v>1984</v>
      </c>
    </row>
    <row r="11" spans="1:21" s="352" customFormat="1" ht="60" customHeight="1">
      <c r="A11" s="705"/>
      <c r="B11" s="705"/>
      <c r="C11" s="747" t="s">
        <v>2079</v>
      </c>
      <c r="D11" s="646" t="s">
        <v>1979</v>
      </c>
      <c r="E11" s="644" t="s">
        <v>2062</v>
      </c>
      <c r="F11" s="645" t="s">
        <v>2053</v>
      </c>
      <c r="G11" s="546"/>
      <c r="H11" s="547"/>
      <c r="I11" s="519">
        <v>2</v>
      </c>
      <c r="J11" s="547">
        <v>210600</v>
      </c>
      <c r="K11" s="343"/>
      <c r="L11" s="547"/>
      <c r="M11" s="343"/>
      <c r="N11" s="547"/>
      <c r="O11" s="384">
        <f t="shared" si="2"/>
        <v>2</v>
      </c>
      <c r="P11" s="385">
        <f t="shared" si="2"/>
        <v>210600</v>
      </c>
      <c r="Q11" s="473"/>
      <c r="R11" s="473" t="s">
        <v>1981</v>
      </c>
      <c r="S11" s="473" t="s">
        <v>1982</v>
      </c>
      <c r="T11" s="473" t="s">
        <v>1983</v>
      </c>
      <c r="U11" s="473" t="s">
        <v>1984</v>
      </c>
    </row>
    <row r="12" spans="1:21" s="352" customFormat="1" ht="60" customHeight="1">
      <c r="A12" s="705"/>
      <c r="B12" s="705"/>
      <c r="C12" s="748"/>
      <c r="D12" s="595" t="s">
        <v>1980</v>
      </c>
      <c r="E12" s="644" t="s">
        <v>2063</v>
      </c>
      <c r="F12" s="644" t="s">
        <v>2054</v>
      </c>
      <c r="G12" s="519"/>
      <c r="H12" s="547"/>
      <c r="I12" s="519">
        <v>2</v>
      </c>
      <c r="J12" s="547">
        <v>210600</v>
      </c>
      <c r="K12" s="343"/>
      <c r="L12" s="547"/>
      <c r="M12" s="343"/>
      <c r="N12" s="547"/>
      <c r="O12" s="384">
        <f t="shared" si="2"/>
        <v>2</v>
      </c>
      <c r="P12" s="385">
        <f t="shared" si="2"/>
        <v>210600</v>
      </c>
      <c r="Q12" s="317"/>
      <c r="R12" s="317" t="s">
        <v>1985</v>
      </c>
      <c r="S12" s="317" t="s">
        <v>1982</v>
      </c>
      <c r="T12" s="317" t="s">
        <v>1986</v>
      </c>
      <c r="U12" s="317" t="s">
        <v>1984</v>
      </c>
    </row>
    <row r="13" spans="1:21" s="352" customFormat="1" ht="60" customHeight="1">
      <c r="A13" s="705"/>
      <c r="B13" s="705"/>
      <c r="C13" s="749"/>
      <c r="D13" s="595"/>
      <c r="E13" s="644" t="s">
        <v>2064</v>
      </c>
      <c r="F13" s="644" t="s">
        <v>2055</v>
      </c>
      <c r="G13" s="519">
        <v>1</v>
      </c>
      <c r="H13" s="344">
        <v>229500</v>
      </c>
      <c r="I13" s="343"/>
      <c r="J13" s="344"/>
      <c r="K13" s="343"/>
      <c r="L13" s="344"/>
      <c r="M13" s="343"/>
      <c r="N13" s="344"/>
      <c r="O13" s="384">
        <f>+G13</f>
        <v>1</v>
      </c>
      <c r="P13" s="385">
        <f>+H13+J13+L13+N13</f>
        <v>229500</v>
      </c>
      <c r="Q13" s="317"/>
      <c r="R13" s="317" t="s">
        <v>1987</v>
      </c>
      <c r="S13" s="317" t="s">
        <v>1982</v>
      </c>
      <c r="T13" s="317" t="s">
        <v>1988</v>
      </c>
      <c r="U13" s="317" t="s">
        <v>1984</v>
      </c>
    </row>
    <row r="14" spans="1:21" ht="102">
      <c r="A14" s="705"/>
      <c r="B14" s="705"/>
      <c r="C14" s="595" t="s">
        <v>2012</v>
      </c>
      <c r="D14" s="595" t="s">
        <v>2065</v>
      </c>
      <c r="E14" s="644" t="s">
        <v>2050</v>
      </c>
      <c r="F14" s="644" t="s">
        <v>2056</v>
      </c>
      <c r="G14" s="343"/>
      <c r="H14" s="344"/>
      <c r="I14" s="343"/>
      <c r="J14" s="344"/>
      <c r="K14" s="343"/>
      <c r="L14" s="344"/>
      <c r="M14" s="343">
        <v>1</v>
      </c>
      <c r="N14" s="344">
        <v>54197</v>
      </c>
      <c r="O14" s="384">
        <f t="shared" si="2"/>
        <v>1</v>
      </c>
      <c r="P14" s="385">
        <f t="shared" ref="P14" si="3">H14+J14+L14+N14</f>
        <v>54197</v>
      </c>
      <c r="Q14" s="317"/>
      <c r="R14" s="549" t="s">
        <v>2008</v>
      </c>
      <c r="S14" s="317" t="s">
        <v>2009</v>
      </c>
      <c r="T14" s="317" t="s">
        <v>2010</v>
      </c>
      <c r="U14" s="317" t="s">
        <v>2011</v>
      </c>
    </row>
    <row r="15" spans="1:21" ht="63">
      <c r="A15" s="705"/>
      <c r="B15" s="705"/>
      <c r="C15" s="595" t="s">
        <v>2069</v>
      </c>
      <c r="D15" s="595" t="s">
        <v>2262</v>
      </c>
      <c r="E15" s="644" t="s">
        <v>2057</v>
      </c>
      <c r="F15" s="644" t="s">
        <v>2058</v>
      </c>
      <c r="G15" s="343"/>
      <c r="H15" s="344"/>
      <c r="I15" s="519">
        <v>20</v>
      </c>
      <c r="J15" s="344">
        <v>667200</v>
      </c>
      <c r="K15" s="343"/>
      <c r="L15" s="344"/>
      <c r="M15" s="343"/>
      <c r="N15" s="344"/>
      <c r="O15" s="384">
        <f t="shared" si="0"/>
        <v>20</v>
      </c>
      <c r="P15" s="385">
        <f t="shared" si="1"/>
        <v>667200</v>
      </c>
      <c r="Q15" s="317"/>
      <c r="R15" s="317" t="s">
        <v>2070</v>
      </c>
      <c r="S15" s="317" t="s">
        <v>2071</v>
      </c>
      <c r="T15" s="317" t="s">
        <v>2072</v>
      </c>
      <c r="U15" s="317" t="s">
        <v>2073</v>
      </c>
    </row>
    <row r="16" spans="1:21" ht="94.5">
      <c r="A16" s="706"/>
      <c r="B16" s="705"/>
      <c r="C16" s="595" t="s">
        <v>2074</v>
      </c>
      <c r="D16" s="595" t="s">
        <v>2264</v>
      </c>
      <c r="E16" s="644" t="s">
        <v>2059</v>
      </c>
      <c r="F16" s="644" t="s">
        <v>2060</v>
      </c>
      <c r="G16" s="343"/>
      <c r="H16" s="344"/>
      <c r="I16" s="519">
        <v>6</v>
      </c>
      <c r="J16" s="344">
        <v>1447211</v>
      </c>
      <c r="K16" s="343"/>
      <c r="L16" s="344"/>
      <c r="M16" s="343"/>
      <c r="N16" s="344"/>
      <c r="O16" s="384">
        <f t="shared" si="0"/>
        <v>6</v>
      </c>
      <c r="P16" s="385">
        <f t="shared" si="1"/>
        <v>1447211</v>
      </c>
      <c r="Q16" s="317"/>
      <c r="R16" s="317" t="s">
        <v>2075</v>
      </c>
      <c r="S16" s="317" t="s">
        <v>2076</v>
      </c>
      <c r="T16" s="317" t="s">
        <v>2077</v>
      </c>
      <c r="U16" s="317" t="s">
        <v>2078</v>
      </c>
    </row>
    <row r="17" spans="1:21" ht="15.6" customHeight="1">
      <c r="A17" s="286"/>
      <c r="B17" s="287"/>
      <c r="C17" s="286" t="s">
        <v>1522</v>
      </c>
      <c r="D17" s="287"/>
      <c r="E17" s="287"/>
      <c r="F17" s="288"/>
      <c r="G17" s="281">
        <f t="shared" ref="G17:P17" si="4">SUM(G8:G16)</f>
        <v>1</v>
      </c>
      <c r="H17" s="232">
        <f t="shared" si="4"/>
        <v>229500</v>
      </c>
      <c r="I17" s="281">
        <f t="shared" si="4"/>
        <v>34</v>
      </c>
      <c r="J17" s="232">
        <f t="shared" si="4"/>
        <v>2911511</v>
      </c>
      <c r="K17" s="281">
        <f t="shared" si="4"/>
        <v>1</v>
      </c>
      <c r="L17" s="232">
        <f t="shared" si="4"/>
        <v>60000</v>
      </c>
      <c r="M17" s="281">
        <f t="shared" si="4"/>
        <v>2</v>
      </c>
      <c r="N17" s="232">
        <f t="shared" si="4"/>
        <v>114197</v>
      </c>
      <c r="O17" s="232">
        <f t="shared" si="4"/>
        <v>38</v>
      </c>
      <c r="P17" s="232">
        <f t="shared" si="4"/>
        <v>3315208</v>
      </c>
      <c r="Q17" s="259"/>
      <c r="R17" s="259"/>
      <c r="S17" s="259"/>
      <c r="T17" s="259"/>
      <c r="U17" s="259"/>
    </row>
    <row r="20" spans="1:21">
      <c r="F20" s="445"/>
    </row>
    <row r="21" spans="1:21">
      <c r="F21" s="445"/>
    </row>
    <row r="22" spans="1:21">
      <c r="F22" s="445"/>
    </row>
    <row r="23" spans="1:21">
      <c r="F23" s="445"/>
    </row>
  </sheetData>
  <mergeCells count="24">
    <mergeCell ref="B8:B16"/>
    <mergeCell ref="A4:A6"/>
    <mergeCell ref="B4:B6"/>
    <mergeCell ref="C4:C6"/>
    <mergeCell ref="C8:C9"/>
    <mergeCell ref="C11:C13"/>
    <mergeCell ref="A8:A16"/>
    <mergeCell ref="U4:U6"/>
    <mergeCell ref="G5:H5"/>
    <mergeCell ref="I5:J5"/>
    <mergeCell ref="K5:L5"/>
    <mergeCell ref="M5:N5"/>
    <mergeCell ref="G4:N4"/>
    <mergeCell ref="O4:P5"/>
    <mergeCell ref="Q4:Q6"/>
    <mergeCell ref="R4:R6"/>
    <mergeCell ref="S4:S6"/>
    <mergeCell ref="T4:T6"/>
    <mergeCell ref="D8:D9"/>
    <mergeCell ref="E8:E9"/>
    <mergeCell ref="F8:F9"/>
    <mergeCell ref="D4:D6"/>
    <mergeCell ref="F4:F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rgb="FFFFC000"/>
  </sheetPr>
  <dimension ref="A1:U13"/>
  <sheetViews>
    <sheetView zoomScale="70" zoomScaleNormal="70" workbookViewId="0">
      <pane ySplit="7" topLeftCell="A8" activePane="bottomLeft" state="frozen"/>
      <selection activeCell="A7" sqref="A7"/>
      <selection pane="bottomLeft" activeCell="G16" sqref="G16"/>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0" bestFit="1" customWidth="1"/>
    <col min="9" max="9" width="15.28515625" customWidth="1"/>
    <col min="10" max="10" width="18.85546875" style="230" customWidth="1"/>
    <col min="12" max="12" width="14.85546875" style="230" bestFit="1" customWidth="1"/>
    <col min="14" max="14" width="14.85546875" style="230" bestFit="1" customWidth="1"/>
    <col min="15" max="15" width="15.28515625" customWidth="1"/>
    <col min="16" max="16" width="18.28515625" style="230" customWidth="1"/>
    <col min="17" max="17" width="14.140625" hidden="1" customWidth="1"/>
    <col min="18" max="20" width="14.140625" customWidth="1"/>
    <col min="21" max="21" width="17" customWidth="1"/>
  </cols>
  <sheetData>
    <row r="1" spans="1:21" ht="18" customHeight="1">
      <c r="B1" s="238"/>
      <c r="C1" s="238"/>
      <c r="D1" s="238"/>
      <c r="E1" s="240"/>
      <c r="F1" s="238"/>
      <c r="G1" s="285" t="s">
        <v>1354</v>
      </c>
      <c r="J1" s="238"/>
      <c r="K1" s="238"/>
      <c r="L1" s="238"/>
      <c r="M1" s="238"/>
      <c r="N1" s="238"/>
      <c r="O1" s="238"/>
      <c r="P1" s="238"/>
      <c r="Q1" s="238"/>
      <c r="R1" s="238"/>
      <c r="S1" s="238"/>
      <c r="T1" s="238"/>
      <c r="U1" s="238"/>
    </row>
    <row r="2" spans="1:21" ht="18" customHeight="1">
      <c r="B2" s="240"/>
      <c r="C2" s="240"/>
      <c r="D2" s="240"/>
      <c r="E2" s="240"/>
      <c r="F2" s="240"/>
      <c r="G2" s="285"/>
      <c r="J2" s="240"/>
      <c r="K2" s="240"/>
      <c r="L2" s="240"/>
      <c r="M2" s="240"/>
      <c r="N2" s="240"/>
      <c r="O2" s="240"/>
      <c r="P2" s="240"/>
      <c r="Q2" s="240"/>
      <c r="R2" s="240"/>
      <c r="S2" s="240"/>
      <c r="T2" s="240"/>
      <c r="U2" s="240"/>
    </row>
    <row r="3" spans="1:21" ht="18" customHeight="1">
      <c r="A3" s="309" t="s">
        <v>1347</v>
      </c>
      <c r="B3" s="240"/>
      <c r="C3" s="240"/>
      <c r="D3" s="240"/>
      <c r="E3" s="240"/>
      <c r="F3" s="240"/>
      <c r="G3" s="285"/>
      <c r="J3" s="240"/>
      <c r="K3" s="240"/>
      <c r="L3" s="240"/>
      <c r="M3" s="240"/>
      <c r="N3" s="240"/>
      <c r="O3" s="240"/>
      <c r="P3" s="240"/>
      <c r="Q3" s="240"/>
      <c r="R3" s="240"/>
      <c r="S3" s="240"/>
      <c r="T3" s="240"/>
      <c r="U3" s="240"/>
    </row>
    <row r="4" spans="1:21" ht="33" customHeight="1">
      <c r="A4" s="754" t="s">
        <v>1353</v>
      </c>
      <c r="B4" s="754"/>
      <c r="C4" s="754"/>
      <c r="D4" s="754"/>
      <c r="E4" s="754"/>
      <c r="F4" s="754"/>
      <c r="G4" s="754"/>
      <c r="H4" s="754"/>
      <c r="I4" s="754"/>
      <c r="J4" s="754"/>
      <c r="K4" s="754"/>
      <c r="L4" s="754"/>
      <c r="M4" s="754"/>
      <c r="N4" s="754"/>
      <c r="O4" s="754"/>
      <c r="P4" s="754"/>
      <c r="Q4" s="754"/>
      <c r="R4" s="754"/>
      <c r="S4" s="754"/>
      <c r="T4" s="754"/>
      <c r="U4" s="754"/>
    </row>
    <row r="5" spans="1:21" ht="14.45" customHeight="1">
      <c r="A5" s="689" t="s">
        <v>97</v>
      </c>
      <c r="B5" s="691" t="s">
        <v>111</v>
      </c>
      <c r="C5" s="686" t="s">
        <v>86</v>
      </c>
      <c r="D5" s="686" t="s">
        <v>87</v>
      </c>
      <c r="E5" s="686" t="s">
        <v>392</v>
      </c>
      <c r="F5" s="686" t="s">
        <v>88</v>
      </c>
      <c r="G5" s="698" t="s">
        <v>100</v>
      </c>
      <c r="H5" s="704"/>
      <c r="I5" s="704"/>
      <c r="J5" s="704"/>
      <c r="K5" s="704"/>
      <c r="L5" s="704"/>
      <c r="M5" s="704"/>
      <c r="N5" s="699"/>
      <c r="O5" s="700" t="s">
        <v>101</v>
      </c>
      <c r="P5" s="701"/>
      <c r="Q5" s="691" t="s">
        <v>102</v>
      </c>
      <c r="R5" s="691" t="s">
        <v>103</v>
      </c>
      <c r="S5" s="691" t="s">
        <v>110</v>
      </c>
      <c r="T5" s="691" t="s">
        <v>109</v>
      </c>
      <c r="U5" s="695" t="s">
        <v>89</v>
      </c>
    </row>
    <row r="6" spans="1:21" ht="14.45" customHeight="1">
      <c r="A6" s="689"/>
      <c r="B6" s="689"/>
      <c r="C6" s="687"/>
      <c r="D6" s="687"/>
      <c r="E6" s="687"/>
      <c r="F6" s="687"/>
      <c r="G6" s="698" t="s">
        <v>104</v>
      </c>
      <c r="H6" s="699"/>
      <c r="I6" s="698" t="s">
        <v>105</v>
      </c>
      <c r="J6" s="699"/>
      <c r="K6" s="698" t="s">
        <v>106</v>
      </c>
      <c r="L6" s="699"/>
      <c r="M6" s="698" t="s">
        <v>107</v>
      </c>
      <c r="N6" s="699"/>
      <c r="O6" s="702"/>
      <c r="P6" s="703"/>
      <c r="Q6" s="689"/>
      <c r="R6" s="689"/>
      <c r="S6" s="689"/>
      <c r="T6" s="689"/>
      <c r="U6" s="696"/>
    </row>
    <row r="7" spans="1:21" ht="25.5">
      <c r="A7" s="690"/>
      <c r="B7" s="690"/>
      <c r="C7" s="688"/>
      <c r="D7" s="688"/>
      <c r="E7" s="688"/>
      <c r="F7" s="688"/>
      <c r="G7" s="421" t="s">
        <v>108</v>
      </c>
      <c r="H7" s="421" t="s">
        <v>12</v>
      </c>
      <c r="I7" s="421" t="s">
        <v>108</v>
      </c>
      <c r="J7" s="421" t="s">
        <v>12</v>
      </c>
      <c r="K7" s="421" t="s">
        <v>108</v>
      </c>
      <c r="L7" s="421" t="s">
        <v>12</v>
      </c>
      <c r="M7" s="421" t="s">
        <v>108</v>
      </c>
      <c r="N7" s="421" t="s">
        <v>12</v>
      </c>
      <c r="O7" s="421" t="s">
        <v>108</v>
      </c>
      <c r="P7" s="421" t="s">
        <v>12</v>
      </c>
      <c r="Q7" s="690"/>
      <c r="R7" s="690"/>
      <c r="S7" s="690"/>
      <c r="T7" s="690"/>
      <c r="U7" s="697"/>
    </row>
    <row r="8" spans="1:21" ht="15.6" customHeight="1">
      <c r="A8" s="422"/>
      <c r="B8" s="423"/>
      <c r="C8" s="424"/>
      <c r="D8" s="424"/>
      <c r="E8" s="425"/>
      <c r="F8" s="424"/>
      <c r="G8" s="426"/>
      <c r="H8" s="426"/>
      <c r="I8" s="426"/>
      <c r="J8" s="426"/>
      <c r="K8" s="426"/>
      <c r="L8" s="426"/>
      <c r="M8" s="426"/>
      <c r="N8" s="426"/>
      <c r="O8" s="426"/>
      <c r="P8" s="426"/>
      <c r="Q8" s="427"/>
      <c r="R8" s="427"/>
      <c r="S8" s="427"/>
      <c r="T8" s="427"/>
      <c r="U8" s="428"/>
    </row>
    <row r="9" spans="1:21" ht="269.25" customHeight="1">
      <c r="A9" s="750" t="s">
        <v>1423</v>
      </c>
      <c r="B9" s="752" t="s">
        <v>1424</v>
      </c>
      <c r="C9" s="599" t="s">
        <v>1849</v>
      </c>
      <c r="D9" s="599" t="s">
        <v>1851</v>
      </c>
      <c r="E9" s="317" t="s">
        <v>1967</v>
      </c>
      <c r="F9" s="522" t="s">
        <v>1962</v>
      </c>
      <c r="G9" s="345">
        <v>0.25</v>
      </c>
      <c r="H9" s="342">
        <v>10000</v>
      </c>
      <c r="I9" s="345">
        <v>0.25</v>
      </c>
      <c r="J9" s="342">
        <v>10000</v>
      </c>
      <c r="K9" s="543">
        <v>0.25</v>
      </c>
      <c r="L9" s="544">
        <v>10000</v>
      </c>
      <c r="M9" s="543">
        <v>0.25</v>
      </c>
      <c r="N9" s="342">
        <v>10000</v>
      </c>
      <c r="O9" s="545">
        <v>1</v>
      </c>
      <c r="P9" s="385">
        <f>H9+J9+L9+N9</f>
        <v>40000</v>
      </c>
      <c r="Q9" s="317"/>
      <c r="R9" s="760" t="s">
        <v>1854</v>
      </c>
      <c r="S9" s="758" t="s">
        <v>1855</v>
      </c>
      <c r="T9" s="760" t="s">
        <v>1711</v>
      </c>
      <c r="U9" s="762" t="s">
        <v>1856</v>
      </c>
    </row>
    <row r="10" spans="1:21" ht="96" customHeight="1">
      <c r="A10" s="751"/>
      <c r="B10" s="753"/>
      <c r="C10" s="755" t="s">
        <v>1850</v>
      </c>
      <c r="D10" s="647" t="s">
        <v>1852</v>
      </c>
      <c r="E10" s="507" t="s">
        <v>1968</v>
      </c>
      <c r="F10" s="523" t="s">
        <v>1853</v>
      </c>
      <c r="G10" s="345">
        <v>0.05</v>
      </c>
      <c r="H10" s="342">
        <v>20000</v>
      </c>
      <c r="I10" s="345">
        <v>0.05</v>
      </c>
      <c r="J10" s="342">
        <v>20000</v>
      </c>
      <c r="K10" s="543">
        <v>0.9</v>
      </c>
      <c r="L10" s="544">
        <v>20000</v>
      </c>
      <c r="M10" s="342"/>
      <c r="N10" s="342"/>
      <c r="O10" s="387">
        <f t="shared" ref="O10:P12" si="0">G10+I10+K10+M10</f>
        <v>1</v>
      </c>
      <c r="P10" s="385">
        <f t="shared" si="0"/>
        <v>60000</v>
      </c>
      <c r="Q10" s="317"/>
      <c r="R10" s="761"/>
      <c r="S10" s="759"/>
      <c r="T10" s="761"/>
      <c r="U10" s="763"/>
    </row>
    <row r="11" spans="1:21" ht="75.75" customHeight="1">
      <c r="A11" s="751"/>
      <c r="B11" s="753"/>
      <c r="C11" s="756"/>
      <c r="D11" s="600" t="s">
        <v>1995</v>
      </c>
      <c r="E11" s="549" t="s">
        <v>2001</v>
      </c>
      <c r="F11" s="549" t="s">
        <v>2003</v>
      </c>
      <c r="G11" s="339"/>
      <c r="H11" s="342"/>
      <c r="I11" s="339">
        <v>1</v>
      </c>
      <c r="J11" s="342">
        <v>10000</v>
      </c>
      <c r="K11" s="339">
        <v>1</v>
      </c>
      <c r="L11" s="342">
        <v>10000</v>
      </c>
      <c r="M11" s="339">
        <v>1</v>
      </c>
      <c r="N11" s="342">
        <v>10000</v>
      </c>
      <c r="O11" s="387">
        <f t="shared" si="0"/>
        <v>3</v>
      </c>
      <c r="P11" s="385">
        <f t="shared" si="0"/>
        <v>30000</v>
      </c>
      <c r="Q11" s="317"/>
      <c r="R11" s="317"/>
      <c r="S11" s="317" t="s">
        <v>1999</v>
      </c>
      <c r="T11" s="550" t="s">
        <v>1997</v>
      </c>
      <c r="U11" s="72" t="s">
        <v>1998</v>
      </c>
    </row>
    <row r="12" spans="1:21" ht="87" customHeight="1">
      <c r="A12" s="751"/>
      <c r="B12" s="753"/>
      <c r="C12" s="757"/>
      <c r="D12" s="600" t="s">
        <v>1996</v>
      </c>
      <c r="E12" s="317" t="s">
        <v>2002</v>
      </c>
      <c r="F12" s="271" t="s">
        <v>2004</v>
      </c>
      <c r="G12" s="345"/>
      <c r="H12" s="342"/>
      <c r="I12" s="345"/>
      <c r="J12" s="342"/>
      <c r="K12" s="345">
        <v>0.5</v>
      </c>
      <c r="L12" s="342">
        <v>90000</v>
      </c>
      <c r="M12" s="345">
        <v>0.5</v>
      </c>
      <c r="N12" s="342">
        <v>90000</v>
      </c>
      <c r="O12" s="387">
        <f t="shared" si="0"/>
        <v>1</v>
      </c>
      <c r="P12" s="385">
        <f t="shared" si="0"/>
        <v>180000</v>
      </c>
      <c r="Q12" s="317"/>
      <c r="R12" s="317"/>
      <c r="S12" s="317" t="s">
        <v>2000</v>
      </c>
      <c r="T12" s="550" t="s">
        <v>1997</v>
      </c>
      <c r="U12" s="271" t="s">
        <v>1998</v>
      </c>
    </row>
    <row r="13" spans="1:21" ht="15.6" customHeight="1">
      <c r="A13" s="295"/>
      <c r="B13" s="239"/>
      <c r="C13" s="295" t="s">
        <v>116</v>
      </c>
      <c r="D13" s="239"/>
      <c r="E13" s="239"/>
      <c r="F13" s="239"/>
      <c r="G13" s="79">
        <f t="shared" ref="G13:P13" si="1">SUM(G9:G12)</f>
        <v>0.3</v>
      </c>
      <c r="H13" s="231">
        <f t="shared" si="1"/>
        <v>30000</v>
      </c>
      <c r="I13" s="79">
        <f t="shared" si="1"/>
        <v>1.3</v>
      </c>
      <c r="J13" s="231">
        <f t="shared" si="1"/>
        <v>40000</v>
      </c>
      <c r="K13" s="79">
        <f t="shared" si="1"/>
        <v>2.65</v>
      </c>
      <c r="L13" s="231">
        <f t="shared" si="1"/>
        <v>130000</v>
      </c>
      <c r="M13" s="79">
        <f t="shared" si="1"/>
        <v>1.75</v>
      </c>
      <c r="N13" s="231">
        <f t="shared" si="1"/>
        <v>110000</v>
      </c>
      <c r="O13" s="231">
        <f t="shared" si="1"/>
        <v>6</v>
      </c>
      <c r="P13" s="231">
        <f t="shared" si="1"/>
        <v>310000</v>
      </c>
      <c r="Q13" s="68"/>
      <c r="R13" s="68"/>
      <c r="S13" s="68"/>
      <c r="T13" s="68"/>
      <c r="U13" s="68"/>
    </row>
  </sheetData>
  <mergeCells count="25">
    <mergeCell ref="S9:S10"/>
    <mergeCell ref="T9:T10"/>
    <mergeCell ref="U9:U10"/>
    <mergeCell ref="R9:R10"/>
    <mergeCell ref="G6:H6"/>
    <mergeCell ref="I6:J6"/>
    <mergeCell ref="K6:L6"/>
    <mergeCell ref="M6:N6"/>
    <mergeCell ref="A4:U4"/>
    <mergeCell ref="G5:N5"/>
    <mergeCell ref="Q5:Q7"/>
    <mergeCell ref="R5:R7"/>
    <mergeCell ref="S5:S7"/>
    <mergeCell ref="T5:T7"/>
    <mergeCell ref="U5:U7"/>
    <mergeCell ref="O5:P6"/>
    <mergeCell ref="A9:A12"/>
    <mergeCell ref="F5:F7"/>
    <mergeCell ref="D5:D7"/>
    <mergeCell ref="C5:C7"/>
    <mergeCell ref="B5:B7"/>
    <mergeCell ref="A5:A7"/>
    <mergeCell ref="E5:E7"/>
    <mergeCell ref="B9:B12"/>
    <mergeCell ref="C10:C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rgb="FFFFC000"/>
  </sheetPr>
  <dimension ref="A1:U11"/>
  <sheetViews>
    <sheetView topLeftCell="E1" workbookViewId="0">
      <pane ySplit="6" topLeftCell="A7" activePane="bottomLeft" state="frozen"/>
      <selection activeCell="R7" sqref="R7"/>
      <selection pane="bottomLeft" activeCell="J18" sqref="J1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767" t="s">
        <v>1345</v>
      </c>
      <c r="B1" s="767"/>
      <c r="C1" s="767"/>
      <c r="D1" s="767"/>
      <c r="E1" s="767"/>
      <c r="F1" s="767"/>
      <c r="G1" s="767"/>
      <c r="H1" s="767"/>
      <c r="I1" s="767"/>
      <c r="J1" s="767"/>
      <c r="K1" s="767"/>
      <c r="L1" s="767"/>
      <c r="M1" s="767"/>
      <c r="N1" s="767"/>
      <c r="O1" s="767"/>
      <c r="P1" s="767"/>
      <c r="Q1" s="767"/>
      <c r="R1" s="767"/>
      <c r="S1" s="767"/>
      <c r="T1" s="767"/>
      <c r="U1" s="767"/>
    </row>
    <row r="2" spans="1:21">
      <c r="A2" s="768" t="s">
        <v>1425</v>
      </c>
      <c r="B2" s="768"/>
      <c r="C2" s="768"/>
      <c r="D2" s="768"/>
      <c r="E2" s="768"/>
      <c r="F2" s="768"/>
      <c r="G2" s="768"/>
      <c r="H2" s="768"/>
      <c r="I2" s="768"/>
      <c r="J2" s="768"/>
      <c r="K2" s="768"/>
      <c r="L2" s="768"/>
      <c r="M2" s="768"/>
      <c r="N2" s="768"/>
      <c r="O2" s="768"/>
      <c r="P2" s="768"/>
      <c r="Q2" s="768"/>
      <c r="R2" s="768"/>
      <c r="S2" s="768"/>
      <c r="T2" s="768"/>
      <c r="U2" s="768"/>
    </row>
    <row r="3" spans="1:21" ht="13.5" customHeight="1">
      <c r="A3" s="306" t="s">
        <v>1426</v>
      </c>
      <c r="B3" s="307"/>
      <c r="C3" s="307"/>
      <c r="D3" s="307"/>
      <c r="E3" s="307"/>
      <c r="F3" s="307"/>
      <c r="G3" s="307"/>
      <c r="H3" s="307"/>
      <c r="I3" s="307"/>
      <c r="J3" s="307"/>
      <c r="K3" s="307"/>
      <c r="L3" s="307"/>
      <c r="M3" s="307"/>
      <c r="N3" s="307"/>
      <c r="O3" s="307"/>
      <c r="P3" s="307"/>
      <c r="Q3" s="307"/>
      <c r="R3" s="307"/>
      <c r="S3" s="307"/>
      <c r="T3" s="307"/>
      <c r="U3" s="307"/>
    </row>
    <row r="4" spans="1:21" ht="15" customHeight="1">
      <c r="A4" s="689" t="s">
        <v>97</v>
      </c>
      <c r="B4" s="691" t="s">
        <v>111</v>
      </c>
      <c r="C4" s="686" t="s">
        <v>86</v>
      </c>
      <c r="D4" s="686" t="s">
        <v>87</v>
      </c>
      <c r="E4" s="686" t="s">
        <v>392</v>
      </c>
      <c r="F4" s="686" t="s">
        <v>88</v>
      </c>
      <c r="G4" s="698" t="s">
        <v>100</v>
      </c>
      <c r="H4" s="704"/>
      <c r="I4" s="704"/>
      <c r="J4" s="704"/>
      <c r="K4" s="704"/>
      <c r="L4" s="704"/>
      <c r="M4" s="704"/>
      <c r="N4" s="699"/>
      <c r="O4" s="700" t="s">
        <v>101</v>
      </c>
      <c r="P4" s="701"/>
      <c r="Q4" s="691" t="s">
        <v>102</v>
      </c>
      <c r="R4" s="691" t="s">
        <v>103</v>
      </c>
      <c r="S4" s="691" t="s">
        <v>110</v>
      </c>
      <c r="T4" s="691" t="s">
        <v>109</v>
      </c>
      <c r="U4" s="695" t="s">
        <v>89</v>
      </c>
    </row>
    <row r="5" spans="1:21" ht="15" customHeight="1">
      <c r="A5" s="689"/>
      <c r="B5" s="689"/>
      <c r="C5" s="687"/>
      <c r="D5" s="687"/>
      <c r="E5" s="687"/>
      <c r="F5" s="687"/>
      <c r="G5" s="698" t="s">
        <v>104</v>
      </c>
      <c r="H5" s="699"/>
      <c r="I5" s="698" t="s">
        <v>105</v>
      </c>
      <c r="J5" s="699"/>
      <c r="K5" s="698" t="s">
        <v>106</v>
      </c>
      <c r="L5" s="699"/>
      <c r="M5" s="698" t="s">
        <v>107</v>
      </c>
      <c r="N5" s="699"/>
      <c r="O5" s="702"/>
      <c r="P5" s="703"/>
      <c r="Q5" s="689"/>
      <c r="R5" s="689"/>
      <c r="S5" s="689"/>
      <c r="T5" s="689"/>
      <c r="U5" s="696"/>
    </row>
    <row r="6" spans="1:21" ht="25.5">
      <c r="A6" s="690"/>
      <c r="B6" s="690"/>
      <c r="C6" s="688"/>
      <c r="D6" s="688"/>
      <c r="E6" s="688"/>
      <c r="F6" s="688"/>
      <c r="G6" s="421" t="s">
        <v>108</v>
      </c>
      <c r="H6" s="421" t="s">
        <v>12</v>
      </c>
      <c r="I6" s="421" t="s">
        <v>108</v>
      </c>
      <c r="J6" s="421" t="s">
        <v>12</v>
      </c>
      <c r="K6" s="421" t="s">
        <v>108</v>
      </c>
      <c r="L6" s="421" t="s">
        <v>12</v>
      </c>
      <c r="M6" s="421" t="s">
        <v>108</v>
      </c>
      <c r="N6" s="421" t="s">
        <v>12</v>
      </c>
      <c r="O6" s="421" t="s">
        <v>108</v>
      </c>
      <c r="P6" s="421" t="s">
        <v>12</v>
      </c>
      <c r="Q6" s="690"/>
      <c r="R6" s="690"/>
      <c r="S6" s="690"/>
      <c r="T6" s="690"/>
      <c r="U6" s="697"/>
    </row>
    <row r="7" spans="1:21" ht="15.75">
      <c r="A7" s="422"/>
      <c r="B7" s="423"/>
      <c r="C7" s="424"/>
      <c r="D7" s="424"/>
      <c r="E7" s="425"/>
      <c r="F7" s="424"/>
      <c r="G7" s="426"/>
      <c r="H7" s="426"/>
      <c r="I7" s="426"/>
      <c r="J7" s="426"/>
      <c r="K7" s="426"/>
      <c r="L7" s="426"/>
      <c r="M7" s="426"/>
      <c r="N7" s="426"/>
      <c r="O7" s="426"/>
      <c r="P7" s="426"/>
      <c r="Q7" s="427"/>
      <c r="R7" s="427"/>
      <c r="S7" s="427"/>
      <c r="T7" s="427"/>
      <c r="U7" s="428"/>
    </row>
    <row r="8" spans="1:21" s="352" customFormat="1" ht="80.25" customHeight="1">
      <c r="A8" s="680" t="s">
        <v>1523</v>
      </c>
      <c r="B8" s="769" t="s">
        <v>1524</v>
      </c>
      <c r="C8" s="605" t="s">
        <v>2348</v>
      </c>
      <c r="D8" s="608" t="s">
        <v>2349</v>
      </c>
      <c r="E8" s="305" t="s">
        <v>2095</v>
      </c>
      <c r="F8" s="305" t="s">
        <v>1857</v>
      </c>
      <c r="G8" s="271"/>
      <c r="H8" s="271"/>
      <c r="I8" s="350">
        <v>1</v>
      </c>
      <c r="J8" s="351">
        <v>8572.7099999999991</v>
      </c>
      <c r="K8" s="271"/>
      <c r="L8" s="271"/>
      <c r="M8" s="271"/>
      <c r="N8" s="271"/>
      <c r="O8" s="548">
        <f t="shared" ref="O8:O10" si="0">G8+I8+K8+M8</f>
        <v>1</v>
      </c>
      <c r="P8" s="385">
        <f t="shared" ref="P8:P10" si="1">H8+J8+L8+N8</f>
        <v>8572.7099999999991</v>
      </c>
      <c r="Q8" s="271"/>
      <c r="R8" s="561" t="s">
        <v>1858</v>
      </c>
      <c r="S8" s="561" t="s">
        <v>1859</v>
      </c>
      <c r="T8" s="648" t="s">
        <v>1860</v>
      </c>
      <c r="U8" s="524" t="s">
        <v>1861</v>
      </c>
    </row>
    <row r="9" spans="1:21" s="445" customFormat="1" ht="63" customHeight="1">
      <c r="A9" s="681"/>
      <c r="B9" s="770"/>
      <c r="C9" s="651" t="s">
        <v>2276</v>
      </c>
      <c r="D9" s="651" t="s">
        <v>2277</v>
      </c>
      <c r="E9" s="624"/>
      <c r="F9" s="349" t="s">
        <v>2278</v>
      </c>
      <c r="G9" s="471"/>
      <c r="H9" s="472"/>
      <c r="I9" s="349"/>
      <c r="J9" s="649"/>
      <c r="K9" s="471">
        <v>0.5</v>
      </c>
      <c r="L9" s="472"/>
      <c r="M9" s="471">
        <v>0.5</v>
      </c>
      <c r="N9" s="472"/>
      <c r="O9" s="384"/>
      <c r="P9" s="385"/>
      <c r="Q9" s="349"/>
      <c r="R9" s="349"/>
      <c r="S9" s="349"/>
      <c r="T9" s="349"/>
      <c r="U9" s="349"/>
    </row>
    <row r="10" spans="1:21" ht="94.5">
      <c r="A10" s="682"/>
      <c r="B10" s="771"/>
      <c r="C10" s="652" t="s">
        <v>1990</v>
      </c>
      <c r="D10" s="652" t="s">
        <v>1991</v>
      </c>
      <c r="E10" s="650" t="s">
        <v>2096</v>
      </c>
      <c r="F10" s="650" t="s">
        <v>2097</v>
      </c>
      <c r="G10" s="271"/>
      <c r="H10" s="351"/>
      <c r="I10" s="271">
        <v>1</v>
      </c>
      <c r="J10" s="351">
        <v>20000</v>
      </c>
      <c r="K10" s="271"/>
      <c r="L10" s="351">
        <v>30000</v>
      </c>
      <c r="M10" s="271"/>
      <c r="N10" s="351">
        <v>30000</v>
      </c>
      <c r="O10" s="384">
        <f t="shared" si="0"/>
        <v>1</v>
      </c>
      <c r="P10" s="385">
        <f t="shared" si="1"/>
        <v>80000</v>
      </c>
      <c r="Q10" s="271"/>
      <c r="R10" s="271" t="s">
        <v>1992</v>
      </c>
      <c r="S10" s="271" t="s">
        <v>1993</v>
      </c>
      <c r="T10" s="271" t="s">
        <v>1925</v>
      </c>
      <c r="U10" s="347" t="s">
        <v>1994</v>
      </c>
    </row>
    <row r="11" spans="1:21" ht="15.75">
      <c r="A11" s="764" t="s">
        <v>1346</v>
      </c>
      <c r="B11" s="765"/>
      <c r="C11" s="765"/>
      <c r="D11" s="765"/>
      <c r="E11" s="765"/>
      <c r="F11" s="766"/>
      <c r="G11" s="229">
        <f t="shared" ref="G11:P11" si="2">SUM(G8:G10)</f>
        <v>0</v>
      </c>
      <c r="H11" s="229">
        <f t="shared" si="2"/>
        <v>0</v>
      </c>
      <c r="I11" s="229">
        <f t="shared" si="2"/>
        <v>2</v>
      </c>
      <c r="J11" s="229">
        <f t="shared" si="2"/>
        <v>28572.71</v>
      </c>
      <c r="K11" s="229">
        <f t="shared" si="2"/>
        <v>0.5</v>
      </c>
      <c r="L11" s="229">
        <f t="shared" si="2"/>
        <v>30000</v>
      </c>
      <c r="M11" s="229">
        <f t="shared" si="2"/>
        <v>0.5</v>
      </c>
      <c r="N11" s="229">
        <f t="shared" si="2"/>
        <v>30000</v>
      </c>
      <c r="O11" s="229">
        <f t="shared" si="2"/>
        <v>2</v>
      </c>
      <c r="P11" s="229">
        <f t="shared" si="2"/>
        <v>88572.709999999992</v>
      </c>
      <c r="Q11" s="259"/>
      <c r="R11" s="259"/>
      <c r="S11" s="259"/>
      <c r="T11" s="259"/>
      <c r="U11" s="272"/>
    </row>
  </sheetData>
  <mergeCells count="22">
    <mergeCell ref="A4:A6"/>
    <mergeCell ref="B4:B6"/>
    <mergeCell ref="C4:C6"/>
    <mergeCell ref="D4:D6"/>
    <mergeCell ref="E4:E6"/>
    <mergeCell ref="B8:B10"/>
    <mergeCell ref="A11:F11"/>
    <mergeCell ref="A1:U1"/>
    <mergeCell ref="A2:U2"/>
    <mergeCell ref="T4:T6"/>
    <mergeCell ref="U4:U6"/>
    <mergeCell ref="G5:H5"/>
    <mergeCell ref="I5:J5"/>
    <mergeCell ref="K5:L5"/>
    <mergeCell ref="M5:N5"/>
    <mergeCell ref="G4:N4"/>
    <mergeCell ref="O4:P5"/>
    <mergeCell ref="S4:S6"/>
    <mergeCell ref="R4:R6"/>
    <mergeCell ref="A8:A10"/>
    <mergeCell ref="Q4:Q6"/>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D38" sqref="D3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0"/>
    <col min="9" max="9" width="15.28515625" customWidth="1"/>
    <col min="10" max="10" width="18.85546875" style="230" customWidth="1"/>
    <col min="12" max="12" width="11.5703125" style="230"/>
    <col min="14" max="14" width="11.5703125" style="230"/>
    <col min="15" max="15" width="15.28515625" customWidth="1"/>
    <col min="16" max="16" width="18.28515625" style="230" customWidth="1"/>
    <col min="17" max="17" width="14.140625" hidden="1" customWidth="1"/>
    <col min="18" max="20" width="14.140625" customWidth="1"/>
    <col min="21" max="21" width="17" customWidth="1"/>
  </cols>
  <sheetData>
    <row r="1" spans="1:27" ht="24.75" customHeight="1">
      <c r="E1" s="772" t="s">
        <v>1356</v>
      </c>
      <c r="F1" s="772"/>
      <c r="G1" s="772"/>
      <c r="H1" s="772"/>
      <c r="I1" s="772"/>
      <c r="J1" s="772"/>
      <c r="K1" s="772"/>
      <c r="L1" s="772"/>
      <c r="M1" s="284"/>
      <c r="N1" s="284"/>
      <c r="O1" s="284"/>
      <c r="P1" s="284"/>
      <c r="Q1" s="284"/>
      <c r="R1" s="284"/>
      <c r="S1" s="284"/>
      <c r="T1" s="284"/>
      <c r="U1" s="284"/>
      <c r="V1" s="284"/>
      <c r="W1" s="284"/>
      <c r="X1" s="284"/>
      <c r="Y1" s="284"/>
      <c r="Z1" s="284"/>
      <c r="AA1" s="284"/>
    </row>
    <row r="2" spans="1:27" ht="18.75">
      <c r="A2" s="311" t="s">
        <v>1355</v>
      </c>
      <c r="G2" s="284"/>
      <c r="I2" s="284"/>
      <c r="J2" s="284"/>
      <c r="K2" s="284"/>
      <c r="L2" s="284"/>
      <c r="M2" s="284"/>
      <c r="N2" s="284"/>
      <c r="O2" s="284"/>
      <c r="P2" s="284"/>
      <c r="Q2" s="284"/>
      <c r="R2" s="284"/>
      <c r="S2" s="284"/>
      <c r="T2" s="284"/>
      <c r="U2" s="284"/>
      <c r="V2" s="284"/>
      <c r="W2" s="284"/>
      <c r="X2" s="284"/>
      <c r="Y2" s="284"/>
      <c r="Z2" s="284"/>
      <c r="AA2" s="284"/>
    </row>
    <row r="3" spans="1:27" s="352" customFormat="1" ht="18.75">
      <c r="A3" s="311" t="s">
        <v>1427</v>
      </c>
      <c r="G3" s="284"/>
      <c r="H3" s="230"/>
      <c r="I3" s="284"/>
      <c r="J3" s="284"/>
      <c r="K3" s="284"/>
      <c r="L3" s="284"/>
      <c r="M3" s="284"/>
      <c r="N3" s="284"/>
      <c r="O3" s="284"/>
      <c r="P3" s="284"/>
      <c r="Q3" s="284"/>
      <c r="R3" s="284"/>
      <c r="S3" s="284"/>
      <c r="T3" s="284"/>
      <c r="U3" s="284"/>
      <c r="V3" s="284"/>
      <c r="W3" s="284"/>
      <c r="X3" s="284"/>
      <c r="Y3" s="284"/>
      <c r="Z3" s="284"/>
      <c r="AA3" s="284"/>
    </row>
    <row r="4" spans="1:27" s="352" customFormat="1" ht="18.75">
      <c r="A4" s="311" t="s">
        <v>1428</v>
      </c>
      <c r="G4" s="284"/>
      <c r="H4" s="230"/>
      <c r="I4" s="284"/>
      <c r="J4" s="284"/>
      <c r="K4" s="284"/>
      <c r="L4" s="284"/>
      <c r="M4" s="284"/>
      <c r="N4" s="284"/>
      <c r="O4" s="284"/>
      <c r="P4" s="284"/>
      <c r="Q4" s="284"/>
      <c r="R4" s="284"/>
      <c r="S4" s="284"/>
      <c r="T4" s="284"/>
      <c r="U4" s="284"/>
      <c r="V4" s="284"/>
      <c r="W4" s="284"/>
      <c r="X4" s="284"/>
      <c r="Y4" s="284"/>
      <c r="Z4" s="284"/>
      <c r="AA4" s="284"/>
    </row>
    <row r="5" spans="1:27" ht="18.75" customHeight="1">
      <c r="A5" s="754" t="s">
        <v>1429</v>
      </c>
      <c r="B5" s="773"/>
      <c r="C5" s="773"/>
      <c r="D5" s="773"/>
      <c r="E5" s="773"/>
      <c r="F5" s="773"/>
      <c r="G5" s="773"/>
      <c r="H5" s="773"/>
      <c r="I5" s="773"/>
      <c r="J5" s="773"/>
      <c r="K5" s="773"/>
      <c r="L5" s="773"/>
      <c r="M5" s="773"/>
      <c r="N5" s="773"/>
      <c r="O5" s="773"/>
      <c r="P5" s="773"/>
      <c r="Q5" s="773"/>
      <c r="R5" s="773"/>
      <c r="S5" s="773"/>
      <c r="T5" s="773"/>
      <c r="U5" s="773"/>
    </row>
    <row r="6" spans="1:27" ht="15" customHeight="1">
      <c r="A6" s="689" t="s">
        <v>97</v>
      </c>
      <c r="B6" s="691" t="s">
        <v>111</v>
      </c>
      <c r="C6" s="686" t="s">
        <v>86</v>
      </c>
      <c r="D6" s="686" t="s">
        <v>87</v>
      </c>
      <c r="E6" s="686" t="s">
        <v>392</v>
      </c>
      <c r="F6" s="686" t="s">
        <v>88</v>
      </c>
      <c r="G6" s="698" t="s">
        <v>100</v>
      </c>
      <c r="H6" s="704"/>
      <c r="I6" s="704"/>
      <c r="J6" s="704"/>
      <c r="K6" s="704"/>
      <c r="L6" s="704"/>
      <c r="M6" s="704"/>
      <c r="N6" s="699"/>
      <c r="O6" s="700" t="s">
        <v>101</v>
      </c>
      <c r="P6" s="701"/>
      <c r="Q6" s="691" t="s">
        <v>102</v>
      </c>
      <c r="R6" s="691" t="s">
        <v>103</v>
      </c>
      <c r="S6" s="691" t="s">
        <v>110</v>
      </c>
      <c r="T6" s="691" t="s">
        <v>109</v>
      </c>
      <c r="U6" s="695" t="s">
        <v>89</v>
      </c>
    </row>
    <row r="7" spans="1:27" ht="15" customHeight="1">
      <c r="A7" s="689"/>
      <c r="B7" s="689"/>
      <c r="C7" s="687"/>
      <c r="D7" s="687"/>
      <c r="E7" s="687"/>
      <c r="F7" s="687"/>
      <c r="G7" s="698" t="s">
        <v>104</v>
      </c>
      <c r="H7" s="699"/>
      <c r="I7" s="698" t="s">
        <v>105</v>
      </c>
      <c r="J7" s="699"/>
      <c r="K7" s="698" t="s">
        <v>106</v>
      </c>
      <c r="L7" s="699"/>
      <c r="M7" s="698" t="s">
        <v>107</v>
      </c>
      <c r="N7" s="699"/>
      <c r="O7" s="702"/>
      <c r="P7" s="703"/>
      <c r="Q7" s="689"/>
      <c r="R7" s="689"/>
      <c r="S7" s="689"/>
      <c r="T7" s="689"/>
      <c r="U7" s="696"/>
    </row>
    <row r="8" spans="1:27" ht="25.5">
      <c r="A8" s="690"/>
      <c r="B8" s="690"/>
      <c r="C8" s="688"/>
      <c r="D8" s="688"/>
      <c r="E8" s="688"/>
      <c r="F8" s="688"/>
      <c r="G8" s="421" t="s">
        <v>108</v>
      </c>
      <c r="H8" s="421" t="s">
        <v>12</v>
      </c>
      <c r="I8" s="421" t="s">
        <v>108</v>
      </c>
      <c r="J8" s="421" t="s">
        <v>12</v>
      </c>
      <c r="K8" s="421" t="s">
        <v>108</v>
      </c>
      <c r="L8" s="421" t="s">
        <v>12</v>
      </c>
      <c r="M8" s="421" t="s">
        <v>108</v>
      </c>
      <c r="N8" s="421" t="s">
        <v>12</v>
      </c>
      <c r="O8" s="421" t="s">
        <v>108</v>
      </c>
      <c r="P8" s="421" t="s">
        <v>12</v>
      </c>
      <c r="Q8" s="690"/>
      <c r="R8" s="690"/>
      <c r="S8" s="690"/>
      <c r="T8" s="690"/>
      <c r="U8" s="697"/>
    </row>
    <row r="9" spans="1:27" s="352" customFormat="1" ht="15.75">
      <c r="A9" s="422"/>
      <c r="B9" s="423"/>
      <c r="C9" s="424"/>
      <c r="D9" s="424"/>
      <c r="E9" s="425"/>
      <c r="F9" s="424"/>
      <c r="G9" s="426"/>
      <c r="H9" s="426"/>
      <c r="I9" s="426"/>
      <c r="J9" s="426"/>
      <c r="K9" s="426"/>
      <c r="L9" s="426"/>
      <c r="M9" s="426"/>
      <c r="N9" s="426"/>
      <c r="O9" s="426"/>
      <c r="P9" s="426"/>
      <c r="Q9" s="427"/>
      <c r="R9" s="427"/>
      <c r="S9" s="427"/>
      <c r="T9" s="427"/>
      <c r="U9" s="428"/>
    </row>
    <row r="10" spans="1:27" ht="15.75">
      <c r="A10" s="774" t="s">
        <v>1431</v>
      </c>
      <c r="B10" s="774" t="s">
        <v>1430</v>
      </c>
      <c r="C10" s="317"/>
      <c r="D10" s="317"/>
      <c r="E10" s="317"/>
      <c r="F10" s="317"/>
      <c r="G10" s="343"/>
      <c r="H10" s="344"/>
      <c r="I10" s="343"/>
      <c r="J10" s="344"/>
      <c r="K10" s="343"/>
      <c r="L10" s="344"/>
      <c r="M10" s="343"/>
      <c r="N10" s="344"/>
      <c r="O10" s="387">
        <f>G10+I10+K10+M10</f>
        <v>0</v>
      </c>
      <c r="P10" s="385">
        <f>H10+J10+L10+N10</f>
        <v>0</v>
      </c>
      <c r="Q10" s="317"/>
      <c r="R10" s="317"/>
      <c r="S10" s="317"/>
      <c r="T10" s="317"/>
      <c r="U10" s="317"/>
    </row>
    <row r="11" spans="1:27" s="352" customFormat="1" ht="15.75">
      <c r="A11" s="774"/>
      <c r="B11" s="774"/>
      <c r="C11" s="317"/>
      <c r="D11" s="317"/>
      <c r="E11" s="317"/>
      <c r="F11" s="317"/>
      <c r="G11" s="343"/>
      <c r="H11" s="344"/>
      <c r="I11" s="343"/>
      <c r="J11" s="344"/>
      <c r="K11" s="343"/>
      <c r="L11" s="344"/>
      <c r="M11" s="343"/>
      <c r="N11" s="344"/>
      <c r="O11" s="387">
        <f t="shared" ref="O11:O28" si="0">G11+I11+K11+M11</f>
        <v>0</v>
      </c>
      <c r="P11" s="385">
        <f t="shared" ref="P11:P28" si="1">H11+J11+L11+N11</f>
        <v>0</v>
      </c>
      <c r="Q11" s="317"/>
      <c r="R11" s="317"/>
      <c r="S11" s="317"/>
      <c r="T11" s="317"/>
      <c r="U11" s="317"/>
    </row>
    <row r="12" spans="1:27" s="352" customFormat="1" ht="15.75">
      <c r="A12" s="774"/>
      <c r="B12" s="774"/>
      <c r="C12" s="317"/>
      <c r="D12" s="317"/>
      <c r="E12" s="317"/>
      <c r="F12" s="317"/>
      <c r="G12" s="343"/>
      <c r="H12" s="344"/>
      <c r="I12" s="343"/>
      <c r="J12" s="344"/>
      <c r="K12" s="343"/>
      <c r="L12" s="344"/>
      <c r="M12" s="343"/>
      <c r="N12" s="344"/>
      <c r="O12" s="387">
        <f t="shared" si="0"/>
        <v>0</v>
      </c>
      <c r="P12" s="385">
        <f t="shared" si="1"/>
        <v>0</v>
      </c>
      <c r="Q12" s="317"/>
      <c r="R12" s="317"/>
      <c r="S12" s="317"/>
      <c r="T12" s="317"/>
      <c r="U12" s="317"/>
    </row>
    <row r="13" spans="1:27" s="352" customFormat="1" ht="15.75">
      <c r="A13" s="774"/>
      <c r="B13" s="774"/>
      <c r="C13" s="317"/>
      <c r="D13" s="317"/>
      <c r="E13" s="317"/>
      <c r="F13" s="317"/>
      <c r="G13" s="343"/>
      <c r="H13" s="344"/>
      <c r="I13" s="343"/>
      <c r="J13" s="344"/>
      <c r="K13" s="343"/>
      <c r="L13" s="344"/>
      <c r="M13" s="343"/>
      <c r="N13" s="344"/>
      <c r="O13" s="387">
        <f t="shared" si="0"/>
        <v>0</v>
      </c>
      <c r="P13" s="385">
        <f t="shared" si="1"/>
        <v>0</v>
      </c>
      <c r="Q13" s="317"/>
      <c r="R13" s="317"/>
      <c r="S13" s="317"/>
      <c r="T13" s="317"/>
      <c r="U13" s="317"/>
    </row>
    <row r="14" spans="1:27" s="352" customFormat="1" ht="15.75">
      <c r="A14" s="774"/>
      <c r="B14" s="774"/>
      <c r="C14" s="317"/>
      <c r="D14" s="317"/>
      <c r="E14" s="317"/>
      <c r="F14" s="317"/>
      <c r="G14" s="343"/>
      <c r="H14" s="344"/>
      <c r="I14" s="343"/>
      <c r="J14" s="344"/>
      <c r="K14" s="343"/>
      <c r="L14" s="344"/>
      <c r="M14" s="343"/>
      <c r="N14" s="344"/>
      <c r="O14" s="387">
        <f t="shared" si="0"/>
        <v>0</v>
      </c>
      <c r="P14" s="385">
        <f t="shared" si="1"/>
        <v>0</v>
      </c>
      <c r="Q14" s="317"/>
      <c r="R14" s="317"/>
      <c r="S14" s="317"/>
      <c r="T14" s="317"/>
      <c r="U14" s="317"/>
    </row>
    <row r="15" spans="1:27" s="352" customFormat="1" ht="15.75">
      <c r="A15" s="774"/>
      <c r="B15" s="774"/>
      <c r="C15" s="317"/>
      <c r="D15" s="317"/>
      <c r="E15" s="317"/>
      <c r="F15" s="317"/>
      <c r="G15" s="343"/>
      <c r="H15" s="344"/>
      <c r="I15" s="343"/>
      <c r="J15" s="344"/>
      <c r="K15" s="343"/>
      <c r="L15" s="344"/>
      <c r="M15" s="343"/>
      <c r="N15" s="344"/>
      <c r="O15" s="387">
        <f t="shared" si="0"/>
        <v>0</v>
      </c>
      <c r="P15" s="385">
        <f t="shared" si="1"/>
        <v>0</v>
      </c>
      <c r="Q15" s="317"/>
      <c r="R15" s="317"/>
      <c r="S15" s="317"/>
      <c r="T15" s="317"/>
      <c r="U15" s="317"/>
    </row>
    <row r="16" spans="1:27" ht="15.75">
      <c r="A16" s="774"/>
      <c r="B16" s="774"/>
      <c r="C16" s="317"/>
      <c r="D16" s="317"/>
      <c r="E16" s="317"/>
      <c r="F16" s="317"/>
      <c r="G16" s="343"/>
      <c r="H16" s="344"/>
      <c r="I16" s="343"/>
      <c r="J16" s="344"/>
      <c r="K16" s="343"/>
      <c r="L16" s="344"/>
      <c r="M16" s="343"/>
      <c r="N16" s="344"/>
      <c r="O16" s="387">
        <f t="shared" si="0"/>
        <v>0</v>
      </c>
      <c r="P16" s="385">
        <f t="shared" si="1"/>
        <v>0</v>
      </c>
      <c r="Q16" s="317"/>
      <c r="R16" s="317"/>
      <c r="S16" s="317"/>
      <c r="T16" s="317"/>
      <c r="U16" s="317"/>
    </row>
    <row r="17" spans="1:21" s="352" customFormat="1" ht="15.75">
      <c r="A17" s="752" t="s">
        <v>1433</v>
      </c>
      <c r="B17" s="752" t="s">
        <v>117</v>
      </c>
      <c r="C17" s="317"/>
      <c r="D17" s="317"/>
      <c r="E17" s="317"/>
      <c r="F17" s="317"/>
      <c r="G17" s="343"/>
      <c r="H17" s="344"/>
      <c r="I17" s="343"/>
      <c r="J17" s="344"/>
      <c r="K17" s="343"/>
      <c r="L17" s="344"/>
      <c r="M17" s="343"/>
      <c r="N17" s="344"/>
      <c r="O17" s="387">
        <f t="shared" si="0"/>
        <v>0</v>
      </c>
      <c r="P17" s="385">
        <f t="shared" si="1"/>
        <v>0</v>
      </c>
      <c r="Q17" s="317"/>
      <c r="R17" s="317"/>
      <c r="S17" s="317"/>
      <c r="T17" s="317"/>
      <c r="U17" s="317"/>
    </row>
    <row r="18" spans="1:21" s="352" customFormat="1" ht="15.75">
      <c r="A18" s="753"/>
      <c r="B18" s="753"/>
      <c r="C18" s="317"/>
      <c r="D18" s="317"/>
      <c r="E18" s="317"/>
      <c r="F18" s="317"/>
      <c r="G18" s="343"/>
      <c r="H18" s="344"/>
      <c r="I18" s="343"/>
      <c r="J18" s="344"/>
      <c r="K18" s="343"/>
      <c r="L18" s="344"/>
      <c r="M18" s="343"/>
      <c r="N18" s="344"/>
      <c r="O18" s="387">
        <f t="shared" si="0"/>
        <v>0</v>
      </c>
      <c r="P18" s="385">
        <f t="shared" si="1"/>
        <v>0</v>
      </c>
      <c r="Q18" s="317"/>
      <c r="R18" s="317"/>
      <c r="S18" s="317"/>
      <c r="T18" s="317"/>
      <c r="U18" s="317"/>
    </row>
    <row r="19" spans="1:21" s="352" customFormat="1" ht="15.75">
      <c r="A19" s="753"/>
      <c r="B19" s="753"/>
      <c r="C19" s="317"/>
      <c r="D19" s="317"/>
      <c r="E19" s="317"/>
      <c r="F19" s="317"/>
      <c r="G19" s="343"/>
      <c r="H19" s="344"/>
      <c r="I19" s="343"/>
      <c r="J19" s="344"/>
      <c r="K19" s="343"/>
      <c r="L19" s="344"/>
      <c r="M19" s="343"/>
      <c r="N19" s="344"/>
      <c r="O19" s="387">
        <f t="shared" si="0"/>
        <v>0</v>
      </c>
      <c r="P19" s="385">
        <f t="shared" si="1"/>
        <v>0</v>
      </c>
      <c r="Q19" s="317"/>
      <c r="R19" s="317"/>
      <c r="S19" s="317"/>
      <c r="T19" s="317"/>
      <c r="U19" s="317"/>
    </row>
    <row r="20" spans="1:21" s="352" customFormat="1" ht="15.75">
      <c r="A20" s="753"/>
      <c r="B20" s="753"/>
      <c r="C20" s="317"/>
      <c r="D20" s="317"/>
      <c r="E20" s="317"/>
      <c r="F20" s="317"/>
      <c r="G20" s="343"/>
      <c r="H20" s="344"/>
      <c r="I20" s="343"/>
      <c r="J20" s="344"/>
      <c r="K20" s="343"/>
      <c r="L20" s="344"/>
      <c r="M20" s="343"/>
      <c r="N20" s="344"/>
      <c r="O20" s="387">
        <f t="shared" si="0"/>
        <v>0</v>
      </c>
      <c r="P20" s="385">
        <f t="shared" si="1"/>
        <v>0</v>
      </c>
      <c r="Q20" s="317"/>
      <c r="R20" s="317"/>
      <c r="S20" s="317"/>
      <c r="T20" s="317"/>
      <c r="U20" s="317"/>
    </row>
    <row r="21" spans="1:21" s="352" customFormat="1" ht="15.75">
      <c r="A21" s="753"/>
      <c r="B21" s="753"/>
      <c r="C21" s="317"/>
      <c r="D21" s="317"/>
      <c r="E21" s="317"/>
      <c r="F21" s="317"/>
      <c r="G21" s="343"/>
      <c r="H21" s="344"/>
      <c r="I21" s="343"/>
      <c r="J21" s="344"/>
      <c r="K21" s="343"/>
      <c r="L21" s="344"/>
      <c r="M21" s="343"/>
      <c r="N21" s="344"/>
      <c r="O21" s="387">
        <f t="shared" si="0"/>
        <v>0</v>
      </c>
      <c r="P21" s="385">
        <f t="shared" si="1"/>
        <v>0</v>
      </c>
      <c r="Q21" s="317"/>
      <c r="R21" s="317"/>
      <c r="S21" s="317"/>
      <c r="T21" s="317"/>
      <c r="U21" s="317"/>
    </row>
    <row r="22" spans="1:21" s="352" customFormat="1" ht="15.75">
      <c r="A22" s="775"/>
      <c r="B22" s="775"/>
      <c r="C22" s="317"/>
      <c r="D22" s="317"/>
      <c r="E22" s="317"/>
      <c r="F22" s="317"/>
      <c r="G22" s="343"/>
      <c r="H22" s="344"/>
      <c r="I22" s="343"/>
      <c r="J22" s="344"/>
      <c r="K22" s="343"/>
      <c r="L22" s="344"/>
      <c r="M22" s="343"/>
      <c r="N22" s="344"/>
      <c r="O22" s="387">
        <f t="shared" si="0"/>
        <v>0</v>
      </c>
      <c r="P22" s="385">
        <f t="shared" si="1"/>
        <v>0</v>
      </c>
      <c r="Q22" s="317"/>
      <c r="R22" s="317"/>
      <c r="S22" s="317"/>
      <c r="T22" s="317"/>
      <c r="U22" s="317"/>
    </row>
    <row r="23" spans="1:21" s="352" customFormat="1" ht="15.75">
      <c r="A23" s="774" t="s">
        <v>1434</v>
      </c>
      <c r="B23" s="752"/>
      <c r="C23" s="317"/>
      <c r="D23" s="317"/>
      <c r="E23" s="317"/>
      <c r="F23" s="317"/>
      <c r="G23" s="343"/>
      <c r="H23" s="344"/>
      <c r="I23" s="343"/>
      <c r="J23" s="344"/>
      <c r="K23" s="343"/>
      <c r="L23" s="344"/>
      <c r="M23" s="343"/>
      <c r="N23" s="344"/>
      <c r="O23" s="387">
        <f t="shared" si="0"/>
        <v>0</v>
      </c>
      <c r="P23" s="385">
        <f t="shared" si="1"/>
        <v>0</v>
      </c>
      <c r="Q23" s="317"/>
      <c r="R23" s="317"/>
      <c r="S23" s="317"/>
      <c r="T23" s="317"/>
      <c r="U23" s="317"/>
    </row>
    <row r="24" spans="1:21" s="352" customFormat="1" ht="15.75">
      <c r="A24" s="774"/>
      <c r="B24" s="753"/>
      <c r="C24" s="317"/>
      <c r="D24" s="317"/>
      <c r="E24" s="317"/>
      <c r="F24" s="317"/>
      <c r="G24" s="343"/>
      <c r="H24" s="344"/>
      <c r="I24" s="343"/>
      <c r="J24" s="344"/>
      <c r="K24" s="343"/>
      <c r="L24" s="344"/>
      <c r="M24" s="343"/>
      <c r="N24" s="344"/>
      <c r="O24" s="387">
        <f t="shared" si="0"/>
        <v>0</v>
      </c>
      <c r="P24" s="385">
        <f t="shared" si="1"/>
        <v>0</v>
      </c>
      <c r="Q24" s="317"/>
      <c r="R24" s="317"/>
      <c r="S24" s="317"/>
      <c r="T24" s="317"/>
      <c r="U24" s="317"/>
    </row>
    <row r="25" spans="1:21" s="352" customFormat="1" ht="15.75">
      <c r="A25" s="774"/>
      <c r="B25" s="753"/>
      <c r="C25" s="317"/>
      <c r="D25" s="317"/>
      <c r="E25" s="317"/>
      <c r="F25" s="317"/>
      <c r="G25" s="343"/>
      <c r="H25" s="344"/>
      <c r="I25" s="343"/>
      <c r="J25" s="344"/>
      <c r="K25" s="343"/>
      <c r="L25" s="344"/>
      <c r="M25" s="343"/>
      <c r="N25" s="344"/>
      <c r="O25" s="387">
        <f t="shared" si="0"/>
        <v>0</v>
      </c>
      <c r="P25" s="385">
        <f t="shared" si="1"/>
        <v>0</v>
      </c>
      <c r="Q25" s="317"/>
      <c r="R25" s="317"/>
      <c r="S25" s="317"/>
      <c r="T25" s="317"/>
      <c r="U25" s="317"/>
    </row>
    <row r="26" spans="1:21" s="352" customFormat="1" ht="15.75">
      <c r="A26" s="774"/>
      <c r="B26" s="753"/>
      <c r="C26" s="317"/>
      <c r="D26" s="317"/>
      <c r="E26" s="317"/>
      <c r="F26" s="317"/>
      <c r="G26" s="343"/>
      <c r="H26" s="344"/>
      <c r="I26" s="343"/>
      <c r="J26" s="344"/>
      <c r="K26" s="343"/>
      <c r="L26" s="344"/>
      <c r="M26" s="343"/>
      <c r="N26" s="344"/>
      <c r="O26" s="387">
        <f t="shared" si="0"/>
        <v>0</v>
      </c>
      <c r="P26" s="385">
        <f t="shared" si="1"/>
        <v>0</v>
      </c>
      <c r="Q26" s="317"/>
      <c r="R26" s="317"/>
      <c r="S26" s="317"/>
      <c r="T26" s="317"/>
      <c r="U26" s="317"/>
    </row>
    <row r="27" spans="1:21" s="352" customFormat="1" ht="15.75">
      <c r="A27" s="774"/>
      <c r="B27" s="753"/>
      <c r="C27" s="317"/>
      <c r="D27" s="317"/>
      <c r="E27" s="317"/>
      <c r="F27" s="317"/>
      <c r="G27" s="343"/>
      <c r="H27" s="344"/>
      <c r="I27" s="343"/>
      <c r="J27" s="344"/>
      <c r="K27" s="343"/>
      <c r="L27" s="344"/>
      <c r="M27" s="343"/>
      <c r="N27" s="344"/>
      <c r="O27" s="387">
        <f t="shared" si="0"/>
        <v>0</v>
      </c>
      <c r="P27" s="385">
        <f t="shared" si="1"/>
        <v>0</v>
      </c>
      <c r="Q27" s="317"/>
      <c r="R27" s="317"/>
      <c r="S27" s="317"/>
      <c r="T27" s="317"/>
      <c r="U27" s="317"/>
    </row>
    <row r="28" spans="1:21" ht="15.75">
      <c r="A28" s="774"/>
      <c r="B28" s="775"/>
      <c r="C28" s="317"/>
      <c r="D28" s="317"/>
      <c r="E28" s="317"/>
      <c r="F28" s="317"/>
      <c r="G28" s="317"/>
      <c r="H28" s="344"/>
      <c r="I28" s="317"/>
      <c r="J28" s="344"/>
      <c r="K28" s="317"/>
      <c r="L28" s="344"/>
      <c r="M28" s="317"/>
      <c r="N28" s="344"/>
      <c r="O28" s="387">
        <f t="shared" si="0"/>
        <v>0</v>
      </c>
      <c r="P28" s="385">
        <f t="shared" si="1"/>
        <v>0</v>
      </c>
      <c r="Q28" s="317"/>
      <c r="R28" s="71"/>
      <c r="S28" s="317"/>
      <c r="T28" s="317"/>
      <c r="U28" s="317"/>
    </row>
    <row r="29" spans="1:21" ht="15.75">
      <c r="A29" s="289"/>
      <c r="B29" s="290"/>
      <c r="C29" s="290"/>
      <c r="D29" s="289" t="s">
        <v>1432</v>
      </c>
      <c r="E29" s="290"/>
      <c r="F29" s="291"/>
      <c r="G29" s="74">
        <f t="shared" ref="G29:P29" si="2">SUM(G10:G28)</f>
        <v>0</v>
      </c>
      <c r="H29" s="232">
        <f t="shared" si="2"/>
        <v>0</v>
      </c>
      <c r="I29" s="74">
        <f t="shared" si="2"/>
        <v>0</v>
      </c>
      <c r="J29" s="232">
        <f t="shared" si="2"/>
        <v>0</v>
      </c>
      <c r="K29" s="74">
        <f t="shared" si="2"/>
        <v>0</v>
      </c>
      <c r="L29" s="232">
        <f t="shared" si="2"/>
        <v>0</v>
      </c>
      <c r="M29" s="74">
        <f t="shared" si="2"/>
        <v>0</v>
      </c>
      <c r="N29" s="232">
        <f t="shared" si="2"/>
        <v>0</v>
      </c>
      <c r="O29" s="232">
        <f t="shared" si="2"/>
        <v>0</v>
      </c>
      <c r="P29" s="232">
        <f t="shared" si="2"/>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topLeftCell="B1" zoomScale="80" zoomScaleNormal="80" workbookViewId="0">
      <pane ySplit="8" topLeftCell="A48" activePane="bottomLeft" state="frozen"/>
      <selection activeCell="K7" sqref="K7"/>
      <selection pane="bottomLeft" activeCell="F22" sqref="F22"/>
    </sheetView>
  </sheetViews>
  <sheetFormatPr baseColWidth="10" defaultRowHeight="15"/>
  <cols>
    <col min="1" max="1" width="35.7109375" style="352" customWidth="1"/>
    <col min="2" max="2" width="35.85546875" style="352" customWidth="1"/>
    <col min="3" max="6" width="27.42578125" style="352" customWidth="1"/>
    <col min="7" max="7" width="15.28515625" style="352" customWidth="1"/>
    <col min="8" max="8" width="11.42578125" style="230"/>
    <col min="9" max="9" width="15.28515625" style="352" customWidth="1"/>
    <col min="10" max="10" width="18.85546875" style="230" customWidth="1"/>
    <col min="11" max="11" width="11.42578125" style="352"/>
    <col min="12" max="12" width="11.42578125" style="230"/>
    <col min="13" max="13" width="11.42578125" style="352"/>
    <col min="14" max="14" width="11.42578125" style="230"/>
    <col min="15" max="15" width="15.28515625" style="352" customWidth="1"/>
    <col min="16" max="16" width="18.28515625" style="230" customWidth="1"/>
    <col min="17" max="17" width="14.140625" style="352" hidden="1" customWidth="1"/>
    <col min="18" max="20" width="14.140625" style="352" customWidth="1"/>
    <col min="21" max="21" width="17" style="352" customWidth="1"/>
    <col min="22" max="16384" width="11.42578125" style="352"/>
  </cols>
  <sheetData>
    <row r="1" spans="1:42" ht="24.75" customHeight="1">
      <c r="A1" s="390"/>
      <c r="B1" s="390"/>
      <c r="C1" s="390"/>
      <c r="D1" s="390"/>
      <c r="E1" s="776" t="s">
        <v>1478</v>
      </c>
      <c r="F1" s="776"/>
      <c r="G1" s="776"/>
      <c r="H1" s="776"/>
      <c r="I1" s="776"/>
      <c r="J1" s="776"/>
      <c r="K1" s="776"/>
      <c r="L1" s="776"/>
      <c r="M1" s="391"/>
      <c r="N1" s="391"/>
      <c r="O1" s="391"/>
      <c r="P1" s="391"/>
      <c r="Q1" s="391"/>
      <c r="R1" s="391"/>
      <c r="S1" s="391"/>
      <c r="T1" s="391"/>
      <c r="U1" s="391"/>
      <c r="V1" s="391"/>
      <c r="W1" s="391"/>
      <c r="X1" s="391"/>
      <c r="Y1" s="391"/>
      <c r="Z1" s="391"/>
      <c r="AA1" s="391"/>
      <c r="AB1" s="390"/>
      <c r="AC1" s="390"/>
      <c r="AD1" s="390"/>
      <c r="AE1" s="390"/>
      <c r="AF1" s="390"/>
      <c r="AG1" s="390"/>
      <c r="AH1" s="390"/>
      <c r="AI1" s="390"/>
      <c r="AJ1" s="390"/>
      <c r="AK1" s="390"/>
      <c r="AL1" s="390"/>
      <c r="AM1" s="390"/>
      <c r="AN1" s="390"/>
      <c r="AO1" s="390"/>
      <c r="AP1" s="390"/>
    </row>
    <row r="2" spans="1:42" ht="18.75">
      <c r="A2" s="389" t="s">
        <v>1355</v>
      </c>
      <c r="B2" s="390"/>
      <c r="C2" s="390"/>
      <c r="D2" s="390"/>
      <c r="E2" s="390"/>
      <c r="F2" s="390"/>
      <c r="G2" s="391"/>
      <c r="H2" s="392"/>
      <c r="I2" s="391"/>
      <c r="J2" s="391"/>
      <c r="K2" s="391"/>
      <c r="L2" s="391"/>
      <c r="M2" s="391"/>
      <c r="N2" s="391"/>
      <c r="O2" s="391"/>
      <c r="P2" s="391"/>
      <c r="Q2" s="391"/>
      <c r="R2" s="391"/>
      <c r="S2" s="391"/>
      <c r="T2" s="391"/>
      <c r="U2" s="391"/>
      <c r="V2" s="391"/>
      <c r="W2" s="391"/>
      <c r="X2" s="391"/>
      <c r="Y2" s="391"/>
      <c r="Z2" s="391"/>
      <c r="AA2" s="391"/>
      <c r="AB2" s="390"/>
      <c r="AC2" s="390"/>
      <c r="AD2" s="390"/>
      <c r="AE2" s="390"/>
      <c r="AF2" s="390"/>
      <c r="AG2" s="390"/>
      <c r="AH2" s="390"/>
      <c r="AI2" s="390"/>
      <c r="AJ2" s="390"/>
      <c r="AK2" s="390"/>
      <c r="AL2" s="390"/>
      <c r="AM2" s="390"/>
      <c r="AN2" s="390"/>
      <c r="AO2" s="390"/>
      <c r="AP2" s="390"/>
    </row>
    <row r="3" spans="1:42" ht="18.75">
      <c r="A3" s="389" t="s">
        <v>1484</v>
      </c>
      <c r="B3" s="390"/>
      <c r="C3" s="390"/>
      <c r="D3" s="390"/>
      <c r="E3" s="390"/>
      <c r="F3" s="390"/>
      <c r="G3" s="391"/>
      <c r="H3" s="392"/>
      <c r="I3" s="391"/>
      <c r="J3" s="391"/>
      <c r="K3" s="391"/>
      <c r="L3" s="391"/>
      <c r="M3" s="391"/>
      <c r="N3" s="391"/>
      <c r="O3" s="391"/>
      <c r="P3" s="391"/>
      <c r="Q3" s="391"/>
      <c r="R3" s="391"/>
      <c r="S3" s="391"/>
      <c r="T3" s="391"/>
      <c r="U3" s="391"/>
      <c r="V3" s="391"/>
      <c r="W3" s="391"/>
      <c r="X3" s="391"/>
      <c r="Y3" s="391"/>
      <c r="Z3" s="391"/>
      <c r="AA3" s="391"/>
      <c r="AB3" s="390"/>
      <c r="AC3" s="390"/>
      <c r="AD3" s="390"/>
      <c r="AE3" s="390"/>
      <c r="AF3" s="390"/>
      <c r="AG3" s="390"/>
      <c r="AH3" s="390"/>
      <c r="AI3" s="390"/>
      <c r="AJ3" s="390"/>
      <c r="AK3" s="390"/>
      <c r="AL3" s="390"/>
      <c r="AM3" s="390"/>
      <c r="AN3" s="390"/>
      <c r="AO3" s="390"/>
      <c r="AP3" s="390"/>
    </row>
    <row r="4" spans="1:42" s="390" customFormat="1" ht="18.75">
      <c r="A4" s="389" t="s">
        <v>1495</v>
      </c>
      <c r="G4" s="391"/>
      <c r="H4" s="392"/>
      <c r="I4" s="391"/>
      <c r="J4" s="391"/>
      <c r="K4" s="391"/>
      <c r="L4" s="391"/>
      <c r="M4" s="391"/>
      <c r="N4" s="391"/>
      <c r="O4" s="391"/>
      <c r="P4" s="391"/>
      <c r="Q4" s="391"/>
      <c r="R4" s="391"/>
      <c r="S4" s="391"/>
      <c r="T4" s="391"/>
      <c r="U4" s="391"/>
      <c r="V4" s="391"/>
      <c r="W4" s="391"/>
      <c r="X4" s="391"/>
      <c r="Y4" s="391"/>
      <c r="Z4" s="391"/>
      <c r="AA4" s="391"/>
    </row>
    <row r="5" spans="1:42" s="390" customFormat="1" ht="18.75" customHeight="1">
      <c r="A5" s="393" t="s">
        <v>1485</v>
      </c>
      <c r="B5" s="394"/>
      <c r="C5" s="394"/>
      <c r="D5" s="394"/>
      <c r="E5" s="394"/>
      <c r="F5" s="394"/>
      <c r="G5" s="394"/>
      <c r="H5" s="394"/>
      <c r="I5" s="394"/>
      <c r="J5" s="394"/>
      <c r="K5" s="394"/>
      <c r="L5" s="394"/>
      <c r="M5" s="394"/>
      <c r="N5" s="394"/>
      <c r="O5" s="394"/>
      <c r="P5" s="394"/>
      <c r="Q5" s="394"/>
      <c r="R5" s="394"/>
      <c r="S5" s="394"/>
      <c r="T5" s="394"/>
      <c r="U5" s="394"/>
    </row>
    <row r="6" spans="1:42" ht="15" customHeight="1">
      <c r="A6" s="689" t="s">
        <v>97</v>
      </c>
      <c r="B6" s="691" t="s">
        <v>111</v>
      </c>
      <c r="C6" s="686" t="s">
        <v>86</v>
      </c>
      <c r="D6" s="686" t="s">
        <v>87</v>
      </c>
      <c r="E6" s="686" t="s">
        <v>392</v>
      </c>
      <c r="F6" s="686" t="s">
        <v>88</v>
      </c>
      <c r="G6" s="698" t="s">
        <v>100</v>
      </c>
      <c r="H6" s="704"/>
      <c r="I6" s="704"/>
      <c r="J6" s="704"/>
      <c r="K6" s="704"/>
      <c r="L6" s="704"/>
      <c r="M6" s="704"/>
      <c r="N6" s="699"/>
      <c r="O6" s="700" t="s">
        <v>101</v>
      </c>
      <c r="P6" s="701"/>
      <c r="Q6" s="691" t="s">
        <v>102</v>
      </c>
      <c r="R6" s="691" t="s">
        <v>103</v>
      </c>
      <c r="S6" s="691" t="s">
        <v>110</v>
      </c>
      <c r="T6" s="691" t="s">
        <v>109</v>
      </c>
      <c r="U6" s="695" t="s">
        <v>89</v>
      </c>
    </row>
    <row r="7" spans="1:42" ht="15" customHeight="1">
      <c r="A7" s="689"/>
      <c r="B7" s="689"/>
      <c r="C7" s="687"/>
      <c r="D7" s="687"/>
      <c r="E7" s="687"/>
      <c r="F7" s="687"/>
      <c r="G7" s="698" t="s">
        <v>104</v>
      </c>
      <c r="H7" s="699"/>
      <c r="I7" s="698" t="s">
        <v>105</v>
      </c>
      <c r="J7" s="699"/>
      <c r="K7" s="698" t="s">
        <v>106</v>
      </c>
      <c r="L7" s="699"/>
      <c r="M7" s="698" t="s">
        <v>107</v>
      </c>
      <c r="N7" s="699"/>
      <c r="O7" s="702"/>
      <c r="P7" s="703"/>
      <c r="Q7" s="689"/>
      <c r="R7" s="689"/>
      <c r="S7" s="689"/>
      <c r="T7" s="689"/>
      <c r="U7" s="696"/>
    </row>
    <row r="8" spans="1:42" ht="25.5">
      <c r="A8" s="690"/>
      <c r="B8" s="690"/>
      <c r="C8" s="688"/>
      <c r="D8" s="688"/>
      <c r="E8" s="688"/>
      <c r="F8" s="688"/>
      <c r="G8" s="421" t="s">
        <v>108</v>
      </c>
      <c r="H8" s="421" t="s">
        <v>12</v>
      </c>
      <c r="I8" s="421" t="s">
        <v>108</v>
      </c>
      <c r="J8" s="421" t="s">
        <v>12</v>
      </c>
      <c r="K8" s="421" t="s">
        <v>108</v>
      </c>
      <c r="L8" s="421" t="s">
        <v>12</v>
      </c>
      <c r="M8" s="421" t="s">
        <v>108</v>
      </c>
      <c r="N8" s="421" t="s">
        <v>12</v>
      </c>
      <c r="O8" s="421" t="s">
        <v>108</v>
      </c>
      <c r="P8" s="421" t="s">
        <v>12</v>
      </c>
      <c r="Q8" s="690"/>
      <c r="R8" s="690"/>
      <c r="S8" s="690"/>
      <c r="T8" s="690"/>
      <c r="U8" s="697"/>
    </row>
    <row r="9" spans="1:42" ht="15.75">
      <c r="A9" s="422"/>
      <c r="B9" s="423"/>
      <c r="C9" s="424"/>
      <c r="D9" s="424"/>
      <c r="E9" s="425"/>
      <c r="F9" s="424"/>
      <c r="G9" s="426"/>
      <c r="H9" s="426"/>
      <c r="I9" s="426"/>
      <c r="J9" s="426"/>
      <c r="K9" s="426"/>
      <c r="L9" s="426"/>
      <c r="M9" s="426"/>
      <c r="N9" s="426"/>
      <c r="O9" s="426"/>
      <c r="P9" s="426"/>
      <c r="Q9" s="427"/>
      <c r="R9" s="427"/>
      <c r="S9" s="427"/>
      <c r="T9" s="427"/>
      <c r="U9" s="428"/>
    </row>
    <row r="10" spans="1:42" ht="15.75" customHeight="1">
      <c r="A10" s="752" t="s">
        <v>1486</v>
      </c>
      <c r="B10" s="752" t="s">
        <v>1487</v>
      </c>
      <c r="C10" s="317"/>
      <c r="D10" s="317"/>
      <c r="E10" s="317"/>
      <c r="F10" s="317"/>
      <c r="G10" s="343"/>
      <c r="H10" s="344"/>
      <c r="I10" s="343"/>
      <c r="J10" s="344"/>
      <c r="K10" s="343"/>
      <c r="L10" s="344"/>
      <c r="M10" s="343"/>
      <c r="N10" s="344"/>
      <c r="O10" s="387">
        <f t="shared" ref="O10:P12" si="0">G10+I10+K10+M10</f>
        <v>0</v>
      </c>
      <c r="P10" s="385">
        <f t="shared" si="0"/>
        <v>0</v>
      </c>
      <c r="Q10" s="317"/>
      <c r="R10" s="317"/>
      <c r="S10" s="317"/>
      <c r="T10" s="317"/>
      <c r="U10" s="317"/>
    </row>
    <row r="11" spans="1:42" ht="15.75">
      <c r="A11" s="753"/>
      <c r="B11" s="753"/>
      <c r="C11" s="317"/>
      <c r="D11" s="317"/>
      <c r="E11" s="317"/>
      <c r="F11" s="317"/>
      <c r="G11" s="343"/>
      <c r="H11" s="344"/>
      <c r="I11" s="343"/>
      <c r="J11" s="344"/>
      <c r="K11" s="343"/>
      <c r="L11" s="344"/>
      <c r="M11" s="343"/>
      <c r="N11" s="344"/>
      <c r="O11" s="387">
        <f t="shared" si="0"/>
        <v>0</v>
      </c>
      <c r="P11" s="385">
        <f t="shared" si="0"/>
        <v>0</v>
      </c>
      <c r="Q11" s="317"/>
      <c r="R11" s="317"/>
      <c r="S11" s="317"/>
      <c r="T11" s="317"/>
      <c r="U11" s="317"/>
    </row>
    <row r="12" spans="1:42" ht="15.75">
      <c r="A12" s="753"/>
      <c r="B12" s="753"/>
      <c r="C12" s="317"/>
      <c r="D12" s="317"/>
      <c r="E12" s="317"/>
      <c r="F12" s="317"/>
      <c r="G12" s="343"/>
      <c r="H12" s="344"/>
      <c r="I12" s="343"/>
      <c r="J12" s="344"/>
      <c r="K12" s="343"/>
      <c r="L12" s="344"/>
      <c r="M12" s="343"/>
      <c r="N12" s="344"/>
      <c r="O12" s="387">
        <f t="shared" si="0"/>
        <v>0</v>
      </c>
      <c r="P12" s="385">
        <f t="shared" si="0"/>
        <v>0</v>
      </c>
      <c r="Q12" s="317"/>
      <c r="R12" s="317"/>
      <c r="S12" s="317"/>
      <c r="T12" s="317"/>
      <c r="U12" s="317"/>
    </row>
    <row r="13" spans="1:42" ht="15.75">
      <c r="A13" s="753"/>
      <c r="B13" s="753"/>
      <c r="C13" s="317"/>
      <c r="D13" s="317"/>
      <c r="E13" s="317"/>
      <c r="F13" s="317"/>
      <c r="G13" s="343"/>
      <c r="H13" s="344"/>
      <c r="I13" s="343"/>
      <c r="J13" s="344"/>
      <c r="K13" s="343"/>
      <c r="L13" s="344"/>
      <c r="M13" s="343"/>
      <c r="N13" s="344"/>
      <c r="O13" s="387">
        <f t="shared" ref="O13:O25" si="1">G13+I13+K13+M13</f>
        <v>0</v>
      </c>
      <c r="P13" s="385">
        <f t="shared" ref="P13:P25" si="2">H13+J13+L13+N13</f>
        <v>0</v>
      </c>
      <c r="Q13" s="317"/>
      <c r="R13" s="317"/>
      <c r="S13" s="317"/>
      <c r="T13" s="317"/>
      <c r="U13" s="317"/>
    </row>
    <row r="14" spans="1:42" ht="15.75">
      <c r="A14" s="753"/>
      <c r="B14" s="753"/>
      <c r="C14" s="317"/>
      <c r="D14" s="317"/>
      <c r="E14" s="317"/>
      <c r="F14" s="317"/>
      <c r="G14" s="343"/>
      <c r="H14" s="344"/>
      <c r="I14" s="343"/>
      <c r="J14" s="344"/>
      <c r="K14" s="343"/>
      <c r="L14" s="344"/>
      <c r="M14" s="343"/>
      <c r="N14" s="344"/>
      <c r="O14" s="387">
        <f t="shared" si="1"/>
        <v>0</v>
      </c>
      <c r="P14" s="385">
        <f t="shared" si="2"/>
        <v>0</v>
      </c>
      <c r="Q14" s="317"/>
      <c r="R14" s="317"/>
      <c r="S14" s="317"/>
      <c r="T14" s="317"/>
      <c r="U14" s="317"/>
    </row>
    <row r="15" spans="1:42" ht="15.75">
      <c r="A15" s="753"/>
      <c r="B15" s="753"/>
      <c r="C15" s="317"/>
      <c r="D15" s="317"/>
      <c r="E15" s="317"/>
      <c r="F15" s="317"/>
      <c r="G15" s="343"/>
      <c r="H15" s="344"/>
      <c r="I15" s="343"/>
      <c r="J15" s="344"/>
      <c r="K15" s="343"/>
      <c r="L15" s="344"/>
      <c r="M15" s="343"/>
      <c r="N15" s="344"/>
      <c r="O15" s="387">
        <f t="shared" si="1"/>
        <v>0</v>
      </c>
      <c r="P15" s="385">
        <f t="shared" si="2"/>
        <v>0</v>
      </c>
      <c r="Q15" s="317"/>
      <c r="R15" s="317"/>
      <c r="S15" s="317"/>
      <c r="T15" s="317"/>
      <c r="U15" s="317"/>
    </row>
    <row r="16" spans="1:42" ht="15.75">
      <c r="A16" s="753"/>
      <c r="B16" s="753"/>
      <c r="C16" s="317"/>
      <c r="D16" s="317"/>
      <c r="E16" s="317"/>
      <c r="F16" s="317"/>
      <c r="G16" s="343"/>
      <c r="H16" s="344"/>
      <c r="I16" s="343"/>
      <c r="J16" s="344"/>
      <c r="K16" s="343"/>
      <c r="L16" s="344"/>
      <c r="M16" s="343"/>
      <c r="N16" s="344"/>
      <c r="O16" s="387">
        <f t="shared" si="1"/>
        <v>0</v>
      </c>
      <c r="P16" s="385">
        <f t="shared" si="2"/>
        <v>0</v>
      </c>
      <c r="Q16" s="317"/>
      <c r="R16" s="317"/>
      <c r="S16" s="317"/>
      <c r="T16" s="317"/>
      <c r="U16" s="317"/>
    </row>
    <row r="17" spans="1:21" ht="15.75">
      <c r="A17" s="753"/>
      <c r="B17" s="775"/>
      <c r="C17" s="317"/>
      <c r="D17" s="317"/>
      <c r="E17" s="317"/>
      <c r="F17" s="317"/>
      <c r="G17" s="343"/>
      <c r="H17" s="344"/>
      <c r="I17" s="343"/>
      <c r="J17" s="344"/>
      <c r="K17" s="343"/>
      <c r="L17" s="344"/>
      <c r="M17" s="343"/>
      <c r="N17" s="344"/>
      <c r="O17" s="387">
        <f t="shared" si="1"/>
        <v>0</v>
      </c>
      <c r="P17" s="385">
        <f t="shared" si="2"/>
        <v>0</v>
      </c>
      <c r="Q17" s="317"/>
      <c r="R17" s="317"/>
      <c r="S17" s="317"/>
      <c r="T17" s="317"/>
      <c r="U17" s="317"/>
    </row>
    <row r="18" spans="1:21" ht="15.75">
      <c r="A18" s="753"/>
      <c r="B18" s="752" t="s">
        <v>1488</v>
      </c>
      <c r="C18" s="317"/>
      <c r="D18" s="317"/>
      <c r="E18" s="317"/>
      <c r="F18" s="317"/>
      <c r="G18" s="343"/>
      <c r="H18" s="344"/>
      <c r="I18" s="343"/>
      <c r="J18" s="344"/>
      <c r="K18" s="343"/>
      <c r="L18" s="344"/>
      <c r="M18" s="343"/>
      <c r="N18" s="344"/>
      <c r="O18" s="387">
        <f t="shared" si="1"/>
        <v>0</v>
      </c>
      <c r="P18" s="385">
        <f t="shared" si="2"/>
        <v>0</v>
      </c>
      <c r="Q18" s="317"/>
      <c r="R18" s="317"/>
      <c r="S18" s="317"/>
      <c r="T18" s="317"/>
      <c r="U18" s="317"/>
    </row>
    <row r="19" spans="1:21" ht="15.75">
      <c r="A19" s="753"/>
      <c r="B19" s="753"/>
      <c r="C19" s="317"/>
      <c r="D19" s="317"/>
      <c r="E19" s="317"/>
      <c r="F19" s="317"/>
      <c r="G19" s="343"/>
      <c r="H19" s="344"/>
      <c r="I19" s="343"/>
      <c r="J19" s="344"/>
      <c r="K19" s="343"/>
      <c r="L19" s="344"/>
      <c r="M19" s="343"/>
      <c r="N19" s="344"/>
      <c r="O19" s="387"/>
      <c r="P19" s="385"/>
      <c r="Q19" s="317"/>
      <c r="R19" s="317"/>
      <c r="S19" s="317"/>
      <c r="T19" s="317"/>
      <c r="U19" s="317"/>
    </row>
    <row r="20" spans="1:21" ht="15.75">
      <c r="A20" s="753"/>
      <c r="B20" s="753"/>
      <c r="C20" s="317"/>
      <c r="D20" s="317"/>
      <c r="E20" s="317"/>
      <c r="F20" s="317"/>
      <c r="G20" s="343"/>
      <c r="H20" s="344"/>
      <c r="I20" s="343"/>
      <c r="J20" s="344"/>
      <c r="K20" s="343"/>
      <c r="L20" s="344"/>
      <c r="M20" s="343"/>
      <c r="N20" s="344"/>
      <c r="O20" s="387"/>
      <c r="P20" s="385"/>
      <c r="Q20" s="317"/>
      <c r="R20" s="317"/>
      <c r="S20" s="317"/>
      <c r="T20" s="317"/>
      <c r="U20" s="317"/>
    </row>
    <row r="21" spans="1:21" ht="15.75">
      <c r="A21" s="753"/>
      <c r="B21" s="753"/>
      <c r="C21" s="317"/>
      <c r="D21" s="317"/>
      <c r="E21" s="317"/>
      <c r="F21" s="317"/>
      <c r="G21" s="343"/>
      <c r="H21" s="344"/>
      <c r="I21" s="343"/>
      <c r="J21" s="344"/>
      <c r="K21" s="343"/>
      <c r="L21" s="344"/>
      <c r="M21" s="343"/>
      <c r="N21" s="344"/>
      <c r="O21" s="387"/>
      <c r="P21" s="385"/>
      <c r="Q21" s="317"/>
      <c r="R21" s="317"/>
      <c r="S21" s="317"/>
      <c r="T21" s="317"/>
      <c r="U21" s="317"/>
    </row>
    <row r="22" spans="1:21" ht="15.75">
      <c r="A22" s="753"/>
      <c r="B22" s="753"/>
      <c r="C22" s="317"/>
      <c r="D22" s="317"/>
      <c r="E22" s="317"/>
      <c r="F22" s="317"/>
      <c r="G22" s="343"/>
      <c r="H22" s="344"/>
      <c r="I22" s="343"/>
      <c r="J22" s="344"/>
      <c r="K22" s="343"/>
      <c r="L22" s="344"/>
      <c r="M22" s="343"/>
      <c r="N22" s="344"/>
      <c r="O22" s="387"/>
      <c r="P22" s="385"/>
      <c r="Q22" s="317"/>
      <c r="R22" s="317"/>
      <c r="S22" s="317"/>
      <c r="T22" s="317"/>
      <c r="U22" s="317"/>
    </row>
    <row r="23" spans="1:21" ht="15.75">
      <c r="A23" s="753"/>
      <c r="B23" s="753"/>
      <c r="C23" s="317"/>
      <c r="D23" s="317"/>
      <c r="E23" s="317"/>
      <c r="F23" s="317"/>
      <c r="G23" s="343"/>
      <c r="H23" s="344"/>
      <c r="I23" s="343"/>
      <c r="J23" s="344"/>
      <c r="K23" s="343"/>
      <c r="L23" s="344"/>
      <c r="M23" s="343"/>
      <c r="N23" s="344"/>
      <c r="O23" s="387">
        <f t="shared" si="1"/>
        <v>0</v>
      </c>
      <c r="P23" s="385">
        <f t="shared" si="2"/>
        <v>0</v>
      </c>
      <c r="Q23" s="317"/>
      <c r="R23" s="317"/>
      <c r="S23" s="317"/>
      <c r="T23" s="317"/>
      <c r="U23" s="317"/>
    </row>
    <row r="24" spans="1:21" ht="15.75">
      <c r="A24" s="753"/>
      <c r="B24" s="775"/>
      <c r="C24" s="317"/>
      <c r="D24" s="317"/>
      <c r="E24" s="317"/>
      <c r="F24" s="317"/>
      <c r="G24" s="343"/>
      <c r="H24" s="344"/>
      <c r="I24" s="343"/>
      <c r="J24" s="344"/>
      <c r="K24" s="343"/>
      <c r="L24" s="344"/>
      <c r="M24" s="343"/>
      <c r="N24" s="344"/>
      <c r="O24" s="387">
        <f t="shared" si="1"/>
        <v>0</v>
      </c>
      <c r="P24" s="385">
        <f t="shared" si="2"/>
        <v>0</v>
      </c>
      <c r="Q24" s="317"/>
      <c r="R24" s="317"/>
      <c r="S24" s="317"/>
      <c r="T24" s="317"/>
      <c r="U24" s="317"/>
    </row>
    <row r="25" spans="1:21" ht="15.75">
      <c r="A25" s="753"/>
      <c r="B25" s="752" t="s">
        <v>1489</v>
      </c>
      <c r="C25" s="317"/>
      <c r="D25" s="317"/>
      <c r="E25" s="317"/>
      <c r="F25" s="317"/>
      <c r="G25" s="343"/>
      <c r="H25" s="344"/>
      <c r="I25" s="343"/>
      <c r="J25" s="344"/>
      <c r="K25" s="343"/>
      <c r="L25" s="344"/>
      <c r="M25" s="343"/>
      <c r="N25" s="344"/>
      <c r="O25" s="387">
        <f t="shared" si="1"/>
        <v>0</v>
      </c>
      <c r="P25" s="385">
        <f t="shared" si="2"/>
        <v>0</v>
      </c>
      <c r="Q25" s="317"/>
      <c r="R25" s="317"/>
      <c r="S25" s="317"/>
      <c r="T25" s="317"/>
      <c r="U25" s="317"/>
    </row>
    <row r="26" spans="1:21" ht="15.75">
      <c r="A26" s="753"/>
      <c r="B26" s="753"/>
      <c r="C26" s="317"/>
      <c r="D26" s="317"/>
      <c r="E26" s="317"/>
      <c r="F26" s="317"/>
      <c r="G26" s="343"/>
      <c r="H26" s="344"/>
      <c r="I26" s="343"/>
      <c r="J26" s="344"/>
      <c r="K26" s="343"/>
      <c r="L26" s="344"/>
      <c r="M26" s="343"/>
      <c r="N26" s="344"/>
      <c r="O26" s="387">
        <f t="shared" ref="O26:P30" si="3">G26+I26+K26+M26</f>
        <v>0</v>
      </c>
      <c r="P26" s="385">
        <f t="shared" si="3"/>
        <v>0</v>
      </c>
      <c r="Q26" s="317"/>
      <c r="R26" s="317"/>
      <c r="S26" s="317"/>
      <c r="T26" s="317"/>
      <c r="U26" s="317"/>
    </row>
    <row r="27" spans="1:21" ht="15.75">
      <c r="A27" s="753"/>
      <c r="B27" s="753"/>
      <c r="C27" s="317"/>
      <c r="D27" s="317"/>
      <c r="E27" s="317"/>
      <c r="F27" s="317"/>
      <c r="G27" s="343"/>
      <c r="H27" s="344"/>
      <c r="I27" s="343"/>
      <c r="J27" s="344"/>
      <c r="K27" s="343"/>
      <c r="L27" s="344"/>
      <c r="M27" s="343"/>
      <c r="N27" s="344"/>
      <c r="O27" s="387">
        <f t="shared" si="3"/>
        <v>0</v>
      </c>
      <c r="P27" s="385">
        <f t="shared" si="3"/>
        <v>0</v>
      </c>
      <c r="Q27" s="317"/>
      <c r="R27" s="317"/>
      <c r="S27" s="317"/>
      <c r="T27" s="317"/>
      <c r="U27" s="317"/>
    </row>
    <row r="28" spans="1:21" ht="15.75">
      <c r="A28" s="753"/>
      <c r="B28" s="775"/>
      <c r="C28" s="317"/>
      <c r="D28" s="317"/>
      <c r="E28" s="317"/>
      <c r="F28" s="317"/>
      <c r="G28" s="343"/>
      <c r="H28" s="344"/>
      <c r="I28" s="343"/>
      <c r="J28" s="344"/>
      <c r="K28" s="343"/>
      <c r="L28" s="344"/>
      <c r="M28" s="343"/>
      <c r="N28" s="344"/>
      <c r="O28" s="387">
        <f t="shared" si="3"/>
        <v>0</v>
      </c>
      <c r="P28" s="385">
        <f t="shared" si="3"/>
        <v>0</v>
      </c>
      <c r="Q28" s="317"/>
      <c r="R28" s="317"/>
      <c r="S28" s="317"/>
      <c r="T28" s="317"/>
      <c r="U28" s="317"/>
    </row>
    <row r="29" spans="1:21" ht="15.75">
      <c r="A29" s="753"/>
      <c r="B29" s="752" t="s">
        <v>1490</v>
      </c>
      <c r="C29" s="317"/>
      <c r="D29" s="317"/>
      <c r="E29" s="317"/>
      <c r="F29" s="317"/>
      <c r="G29" s="343"/>
      <c r="H29" s="344"/>
      <c r="I29" s="343"/>
      <c r="J29" s="344"/>
      <c r="K29" s="343"/>
      <c r="L29" s="344"/>
      <c r="M29" s="343"/>
      <c r="N29" s="344"/>
      <c r="O29" s="387">
        <f t="shared" si="3"/>
        <v>0</v>
      </c>
      <c r="P29" s="385">
        <f t="shared" si="3"/>
        <v>0</v>
      </c>
      <c r="Q29" s="317"/>
      <c r="R29" s="317"/>
      <c r="S29" s="317"/>
      <c r="T29" s="317"/>
      <c r="U29" s="317"/>
    </row>
    <row r="30" spans="1:21" ht="15.75">
      <c r="A30" s="753"/>
      <c r="B30" s="753"/>
      <c r="C30" s="317"/>
      <c r="D30" s="317"/>
      <c r="E30" s="317"/>
      <c r="F30" s="317"/>
      <c r="G30" s="343"/>
      <c r="H30" s="344"/>
      <c r="I30" s="343"/>
      <c r="J30" s="344"/>
      <c r="K30" s="343"/>
      <c r="L30" s="344"/>
      <c r="M30" s="343"/>
      <c r="N30" s="344"/>
      <c r="O30" s="387">
        <f t="shared" si="3"/>
        <v>0</v>
      </c>
      <c r="P30" s="385">
        <f t="shared" si="3"/>
        <v>0</v>
      </c>
      <c r="Q30" s="317"/>
      <c r="R30" s="317"/>
      <c r="S30" s="317"/>
      <c r="T30" s="317"/>
      <c r="U30" s="317"/>
    </row>
    <row r="31" spans="1:21" ht="15.75">
      <c r="A31" s="753"/>
      <c r="B31" s="753"/>
      <c r="C31" s="317"/>
      <c r="D31" s="317"/>
      <c r="E31" s="317"/>
      <c r="F31" s="317"/>
      <c r="G31" s="343"/>
      <c r="H31" s="344"/>
      <c r="I31" s="343"/>
      <c r="J31" s="344"/>
      <c r="K31" s="343"/>
      <c r="L31" s="344"/>
      <c r="M31" s="343"/>
      <c r="N31" s="344"/>
      <c r="O31" s="387"/>
      <c r="P31" s="385"/>
      <c r="Q31" s="317"/>
      <c r="R31" s="317"/>
      <c r="S31" s="317"/>
      <c r="T31" s="317"/>
      <c r="U31" s="317"/>
    </row>
    <row r="32" spans="1:21" ht="15.75">
      <c r="A32" s="753"/>
      <c r="B32" s="753"/>
      <c r="C32" s="317"/>
      <c r="D32" s="317"/>
      <c r="E32" s="317"/>
      <c r="F32" s="317"/>
      <c r="G32" s="343"/>
      <c r="H32" s="344"/>
      <c r="I32" s="343"/>
      <c r="J32" s="344"/>
      <c r="K32" s="343"/>
      <c r="L32" s="344"/>
      <c r="M32" s="343"/>
      <c r="N32" s="344"/>
      <c r="O32" s="387"/>
      <c r="P32" s="385"/>
      <c r="Q32" s="317"/>
      <c r="R32" s="317"/>
      <c r="S32" s="317"/>
      <c r="T32" s="317"/>
      <c r="U32" s="317"/>
    </row>
    <row r="33" spans="1:21" ht="15.75">
      <c r="A33" s="753"/>
      <c r="B33" s="753"/>
      <c r="C33" s="317"/>
      <c r="D33" s="317"/>
      <c r="E33" s="317"/>
      <c r="F33" s="317"/>
      <c r="G33" s="343"/>
      <c r="H33" s="344"/>
      <c r="I33" s="343"/>
      <c r="J33" s="344"/>
      <c r="K33" s="343"/>
      <c r="L33" s="344"/>
      <c r="M33" s="343"/>
      <c r="N33" s="344"/>
      <c r="O33" s="387"/>
      <c r="P33" s="385"/>
      <c r="Q33" s="317"/>
      <c r="R33" s="317"/>
      <c r="S33" s="317"/>
      <c r="T33" s="317"/>
      <c r="U33" s="317"/>
    </row>
    <row r="34" spans="1:21" ht="15.75">
      <c r="A34" s="753"/>
      <c r="B34" s="753"/>
      <c r="C34" s="317"/>
      <c r="D34" s="317"/>
      <c r="E34" s="317"/>
      <c r="F34" s="317"/>
      <c r="G34" s="343"/>
      <c r="H34" s="344"/>
      <c r="I34" s="343"/>
      <c r="J34" s="344"/>
      <c r="K34" s="343"/>
      <c r="L34" s="344"/>
      <c r="M34" s="343"/>
      <c r="N34" s="344"/>
      <c r="O34" s="387"/>
      <c r="P34" s="385"/>
      <c r="Q34" s="317"/>
      <c r="R34" s="317"/>
      <c r="S34" s="317"/>
      <c r="T34" s="317"/>
      <c r="U34" s="317"/>
    </row>
    <row r="35" spans="1:21" ht="15.75">
      <c r="A35" s="753"/>
      <c r="B35" s="753"/>
      <c r="C35" s="317"/>
      <c r="D35" s="317"/>
      <c r="E35" s="317"/>
      <c r="F35" s="317"/>
      <c r="G35" s="343"/>
      <c r="H35" s="344"/>
      <c r="I35" s="343"/>
      <c r="J35" s="344"/>
      <c r="K35" s="343"/>
      <c r="L35" s="344"/>
      <c r="M35" s="343"/>
      <c r="N35" s="344"/>
      <c r="O35" s="387">
        <f>G35+I35+K35+M35</f>
        <v>0</v>
      </c>
      <c r="P35" s="385">
        <f>H35+J35+L35+N35</f>
        <v>0</v>
      </c>
      <c r="Q35" s="317"/>
      <c r="R35" s="317"/>
      <c r="S35" s="317"/>
      <c r="T35" s="317"/>
      <c r="U35" s="317"/>
    </row>
    <row r="36" spans="1:21" ht="15.75">
      <c r="A36" s="753"/>
      <c r="B36" s="753"/>
      <c r="C36" s="317"/>
      <c r="D36" s="317"/>
      <c r="E36" s="317"/>
      <c r="F36" s="317"/>
      <c r="G36" s="343"/>
      <c r="H36" s="344"/>
      <c r="I36" s="343"/>
      <c r="J36" s="344"/>
      <c r="K36" s="343"/>
      <c r="L36" s="344"/>
      <c r="M36" s="343"/>
      <c r="N36" s="344"/>
      <c r="O36" s="387"/>
      <c r="P36" s="385"/>
      <c r="Q36" s="317"/>
      <c r="R36" s="317"/>
      <c r="S36" s="317"/>
      <c r="T36" s="317"/>
      <c r="U36" s="317"/>
    </row>
    <row r="37" spans="1:21" ht="15.75">
      <c r="A37" s="753"/>
      <c r="B37" s="753"/>
      <c r="C37" s="317"/>
      <c r="D37" s="317"/>
      <c r="E37" s="317"/>
      <c r="F37" s="317"/>
      <c r="G37" s="343"/>
      <c r="H37" s="344"/>
      <c r="I37" s="343"/>
      <c r="J37" s="344"/>
      <c r="K37" s="343"/>
      <c r="L37" s="344"/>
      <c r="M37" s="343"/>
      <c r="N37" s="344"/>
      <c r="O37" s="387"/>
      <c r="P37" s="385"/>
      <c r="Q37" s="317"/>
      <c r="R37" s="317"/>
      <c r="S37" s="317"/>
      <c r="T37" s="317"/>
      <c r="U37" s="317"/>
    </row>
    <row r="38" spans="1:21" ht="15.75">
      <c r="A38" s="753"/>
      <c r="B38" s="753"/>
      <c r="C38" s="317"/>
      <c r="D38" s="317"/>
      <c r="E38" s="317"/>
      <c r="F38" s="317"/>
      <c r="G38" s="343"/>
      <c r="H38" s="344"/>
      <c r="I38" s="343"/>
      <c r="J38" s="344"/>
      <c r="K38" s="343"/>
      <c r="L38" s="344"/>
      <c r="M38" s="343"/>
      <c r="N38" s="344"/>
      <c r="O38" s="387"/>
      <c r="P38" s="385"/>
      <c r="Q38" s="317"/>
      <c r="R38" s="317"/>
      <c r="S38" s="317"/>
      <c r="T38" s="317"/>
      <c r="U38" s="317"/>
    </row>
    <row r="39" spans="1:21" ht="15.75">
      <c r="A39" s="753"/>
      <c r="B39" s="753"/>
      <c r="C39" s="317"/>
      <c r="D39" s="317"/>
      <c r="E39" s="317"/>
      <c r="F39" s="317"/>
      <c r="G39" s="343"/>
      <c r="H39" s="344"/>
      <c r="I39" s="343"/>
      <c r="J39" s="344"/>
      <c r="K39" s="343"/>
      <c r="L39" s="344"/>
      <c r="M39" s="343"/>
      <c r="N39" s="344"/>
      <c r="O39" s="387"/>
      <c r="P39" s="385"/>
      <c r="Q39" s="317"/>
      <c r="R39" s="317"/>
      <c r="S39" s="317"/>
      <c r="T39" s="317"/>
      <c r="U39" s="317"/>
    </row>
    <row r="40" spans="1:21" ht="15.75">
      <c r="A40" s="775"/>
      <c r="B40" s="775"/>
      <c r="C40" s="317"/>
      <c r="D40" s="317"/>
      <c r="E40" s="317"/>
      <c r="F40" s="317"/>
      <c r="G40" s="343"/>
      <c r="H40" s="344"/>
      <c r="I40" s="343"/>
      <c r="J40" s="344"/>
      <c r="K40" s="343"/>
      <c r="L40" s="344"/>
      <c r="M40" s="343"/>
      <c r="N40" s="344"/>
      <c r="O40" s="387"/>
      <c r="P40" s="385"/>
      <c r="Q40" s="317"/>
      <c r="R40" s="317"/>
      <c r="S40" s="317"/>
      <c r="T40" s="317"/>
      <c r="U40" s="317"/>
    </row>
    <row r="41" spans="1:21" ht="15.75">
      <c r="A41" s="752" t="s">
        <v>1491</v>
      </c>
      <c r="B41" s="752" t="s">
        <v>1492</v>
      </c>
      <c r="C41" s="317"/>
      <c r="D41" s="317"/>
      <c r="E41" s="317"/>
      <c r="F41" s="317"/>
      <c r="G41" s="343"/>
      <c r="H41" s="344"/>
      <c r="I41" s="343"/>
      <c r="J41" s="344"/>
      <c r="K41" s="343"/>
      <c r="L41" s="344"/>
      <c r="M41" s="343"/>
      <c r="N41" s="344"/>
      <c r="O41" s="387"/>
      <c r="P41" s="385"/>
      <c r="Q41" s="317"/>
      <c r="R41" s="317"/>
      <c r="S41" s="317"/>
      <c r="T41" s="317"/>
      <c r="U41" s="317"/>
    </row>
    <row r="42" spans="1:21" ht="15.75">
      <c r="A42" s="753"/>
      <c r="B42" s="753"/>
      <c r="C42" s="317"/>
      <c r="D42" s="317"/>
      <c r="E42" s="317"/>
      <c r="F42" s="317"/>
      <c r="G42" s="343"/>
      <c r="H42" s="344"/>
      <c r="I42" s="343"/>
      <c r="J42" s="344"/>
      <c r="K42" s="343"/>
      <c r="L42" s="344"/>
      <c r="M42" s="343"/>
      <c r="N42" s="344"/>
      <c r="O42" s="387"/>
      <c r="P42" s="385"/>
      <c r="Q42" s="317"/>
      <c r="R42" s="317"/>
      <c r="S42" s="317"/>
      <c r="T42" s="317"/>
      <c r="U42" s="317"/>
    </row>
    <row r="43" spans="1:21" ht="15.75">
      <c r="A43" s="753"/>
      <c r="B43" s="753"/>
      <c r="C43" s="317"/>
      <c r="D43" s="317"/>
      <c r="E43" s="317"/>
      <c r="F43" s="317"/>
      <c r="G43" s="343"/>
      <c r="H43" s="344"/>
      <c r="I43" s="343"/>
      <c r="J43" s="344"/>
      <c r="K43" s="343"/>
      <c r="L43" s="344"/>
      <c r="M43" s="343"/>
      <c r="N43" s="344"/>
      <c r="O43" s="387"/>
      <c r="P43" s="385"/>
      <c r="Q43" s="317"/>
      <c r="R43" s="317"/>
      <c r="S43" s="317"/>
      <c r="T43" s="317"/>
      <c r="U43" s="317"/>
    </row>
    <row r="44" spans="1:21" ht="15.75">
      <c r="A44" s="753"/>
      <c r="B44" s="753"/>
      <c r="C44" s="317"/>
      <c r="D44" s="317"/>
      <c r="E44" s="317"/>
      <c r="F44" s="317"/>
      <c r="G44" s="343"/>
      <c r="H44" s="344"/>
      <c r="I44" s="343"/>
      <c r="J44" s="344"/>
      <c r="K44" s="343"/>
      <c r="L44" s="344"/>
      <c r="M44" s="343"/>
      <c r="N44" s="344"/>
      <c r="O44" s="387"/>
      <c r="P44" s="385"/>
      <c r="Q44" s="317"/>
      <c r="R44" s="317"/>
      <c r="S44" s="317"/>
      <c r="T44" s="317"/>
      <c r="U44" s="317"/>
    </row>
    <row r="45" spans="1:21" ht="15.75">
      <c r="A45" s="753"/>
      <c r="B45" s="753"/>
      <c r="C45" s="317"/>
      <c r="D45" s="317"/>
      <c r="E45" s="317"/>
      <c r="F45" s="317"/>
      <c r="G45" s="343"/>
      <c r="H45" s="344"/>
      <c r="I45" s="343"/>
      <c r="J45" s="344"/>
      <c r="K45" s="343"/>
      <c r="L45" s="344"/>
      <c r="M45" s="343"/>
      <c r="N45" s="344"/>
      <c r="O45" s="387"/>
      <c r="P45" s="385"/>
      <c r="Q45" s="317"/>
      <c r="R45" s="317"/>
      <c r="S45" s="317"/>
      <c r="T45" s="317"/>
      <c r="U45" s="317"/>
    </row>
    <row r="46" spans="1:21" ht="15.75">
      <c r="A46" s="753"/>
      <c r="B46" s="753"/>
      <c r="C46" s="317"/>
      <c r="D46" s="317"/>
      <c r="E46" s="317"/>
      <c r="F46" s="317"/>
      <c r="G46" s="343"/>
      <c r="H46" s="344"/>
      <c r="I46" s="343"/>
      <c r="J46" s="344"/>
      <c r="K46" s="343"/>
      <c r="L46" s="344"/>
      <c r="M46" s="343"/>
      <c r="N46" s="344"/>
      <c r="O46" s="387"/>
      <c r="P46" s="385"/>
      <c r="Q46" s="317"/>
      <c r="R46" s="317"/>
      <c r="S46" s="317"/>
      <c r="T46" s="317"/>
      <c r="U46" s="317"/>
    </row>
    <row r="47" spans="1:21" ht="15.75">
      <c r="A47" s="753"/>
      <c r="B47" s="753"/>
      <c r="C47" s="317"/>
      <c r="D47" s="317"/>
      <c r="E47" s="317"/>
      <c r="F47" s="317"/>
      <c r="G47" s="343"/>
      <c r="H47" s="344"/>
      <c r="I47" s="343"/>
      <c r="J47" s="344"/>
      <c r="K47" s="343"/>
      <c r="L47" s="344"/>
      <c r="M47" s="343"/>
      <c r="N47" s="344"/>
      <c r="O47" s="387">
        <f t="shared" ref="O47:P50" si="4">G47+I47+K47+M47</f>
        <v>0</v>
      </c>
      <c r="P47" s="385">
        <f t="shared" si="4"/>
        <v>0</v>
      </c>
      <c r="Q47" s="317"/>
      <c r="R47" s="317"/>
      <c r="S47" s="317"/>
      <c r="T47" s="317"/>
      <c r="U47" s="317"/>
    </row>
    <row r="48" spans="1:21" ht="15.75">
      <c r="A48" s="753"/>
      <c r="B48" s="753"/>
      <c r="C48" s="317"/>
      <c r="D48" s="317"/>
      <c r="E48" s="317"/>
      <c r="F48" s="317"/>
      <c r="G48" s="343"/>
      <c r="H48" s="344"/>
      <c r="I48" s="343"/>
      <c r="J48" s="344"/>
      <c r="K48" s="343"/>
      <c r="L48" s="344"/>
      <c r="M48" s="343"/>
      <c r="N48" s="344"/>
      <c r="O48" s="387">
        <f t="shared" si="4"/>
        <v>0</v>
      </c>
      <c r="P48" s="385">
        <f t="shared" si="4"/>
        <v>0</v>
      </c>
      <c r="Q48" s="317"/>
      <c r="R48" s="317"/>
      <c r="S48" s="317"/>
      <c r="T48" s="317"/>
      <c r="U48" s="317"/>
    </row>
    <row r="49" spans="1:21" ht="15.75">
      <c r="A49" s="753"/>
      <c r="B49" s="775"/>
      <c r="C49" s="317"/>
      <c r="D49" s="317"/>
      <c r="E49" s="317"/>
      <c r="F49" s="317"/>
      <c r="G49" s="343"/>
      <c r="H49" s="344"/>
      <c r="I49" s="343"/>
      <c r="J49" s="344"/>
      <c r="K49" s="343"/>
      <c r="L49" s="344"/>
      <c r="M49" s="343"/>
      <c r="N49" s="344"/>
      <c r="O49" s="387">
        <f t="shared" si="4"/>
        <v>0</v>
      </c>
      <c r="P49" s="385">
        <f t="shared" si="4"/>
        <v>0</v>
      </c>
      <c r="Q49" s="317"/>
      <c r="R49" s="317"/>
      <c r="S49" s="317"/>
      <c r="T49" s="317"/>
      <c r="U49" s="317"/>
    </row>
    <row r="50" spans="1:21" ht="15.75">
      <c r="A50" s="753"/>
      <c r="B50" s="752" t="s">
        <v>1493</v>
      </c>
      <c r="C50" s="317"/>
      <c r="D50" s="317"/>
      <c r="E50" s="317"/>
      <c r="F50" s="317"/>
      <c r="G50" s="343"/>
      <c r="H50" s="344"/>
      <c r="I50" s="343"/>
      <c r="J50" s="344"/>
      <c r="K50" s="343"/>
      <c r="L50" s="344"/>
      <c r="M50" s="343"/>
      <c r="N50" s="344"/>
      <c r="O50" s="387">
        <f t="shared" si="4"/>
        <v>0</v>
      </c>
      <c r="P50" s="385">
        <f t="shared" si="4"/>
        <v>0</v>
      </c>
      <c r="Q50" s="317"/>
      <c r="R50" s="317"/>
      <c r="S50" s="317"/>
      <c r="T50" s="317"/>
      <c r="U50" s="317"/>
    </row>
    <row r="51" spans="1:21" ht="15.75">
      <c r="A51" s="753"/>
      <c r="B51" s="753"/>
      <c r="C51" s="317"/>
      <c r="D51" s="317"/>
      <c r="E51" s="317"/>
      <c r="F51" s="317"/>
      <c r="G51" s="343"/>
      <c r="H51" s="344"/>
      <c r="I51" s="343"/>
      <c r="J51" s="344"/>
      <c r="K51" s="343"/>
      <c r="L51" s="344"/>
      <c r="M51" s="343"/>
      <c r="N51" s="344"/>
      <c r="O51" s="387"/>
      <c r="P51" s="385"/>
      <c r="Q51" s="317"/>
      <c r="R51" s="317"/>
      <c r="S51" s="317"/>
      <c r="T51" s="317"/>
      <c r="U51" s="317"/>
    </row>
    <row r="52" spans="1:21" ht="15.75">
      <c r="A52" s="753"/>
      <c r="B52" s="753"/>
      <c r="C52" s="317"/>
      <c r="D52" s="317"/>
      <c r="E52" s="317"/>
      <c r="F52" s="317"/>
      <c r="G52" s="343"/>
      <c r="H52" s="344"/>
      <c r="I52" s="343"/>
      <c r="J52" s="344"/>
      <c r="K52" s="343"/>
      <c r="L52" s="344"/>
      <c r="M52" s="343"/>
      <c r="N52" s="344"/>
      <c r="O52" s="387"/>
      <c r="P52" s="385"/>
      <c r="Q52" s="317"/>
      <c r="R52" s="317"/>
      <c r="S52" s="317"/>
      <c r="T52" s="317"/>
      <c r="U52" s="317"/>
    </row>
    <row r="53" spans="1:21" ht="15.75">
      <c r="A53" s="753"/>
      <c r="B53" s="753"/>
      <c r="C53" s="317"/>
      <c r="D53" s="317"/>
      <c r="E53" s="317"/>
      <c r="F53" s="317"/>
      <c r="G53" s="343"/>
      <c r="H53" s="344"/>
      <c r="I53" s="343"/>
      <c r="J53" s="344"/>
      <c r="K53" s="343"/>
      <c r="L53" s="344"/>
      <c r="M53" s="343"/>
      <c r="N53" s="344"/>
      <c r="O53" s="387"/>
      <c r="P53" s="385"/>
      <c r="Q53" s="317"/>
      <c r="R53" s="317"/>
      <c r="S53" s="317"/>
      <c r="T53" s="317"/>
      <c r="U53" s="317"/>
    </row>
    <row r="54" spans="1:21" ht="15.75">
      <c r="A54" s="753"/>
      <c r="B54" s="753"/>
      <c r="C54" s="317"/>
      <c r="D54" s="317"/>
      <c r="E54" s="317"/>
      <c r="F54" s="317"/>
      <c r="G54" s="343"/>
      <c r="H54" s="344"/>
      <c r="I54" s="343"/>
      <c r="J54" s="344"/>
      <c r="K54" s="343"/>
      <c r="L54" s="344"/>
      <c r="M54" s="343"/>
      <c r="N54" s="344"/>
      <c r="O54" s="387"/>
      <c r="P54" s="385"/>
      <c r="Q54" s="317"/>
      <c r="R54" s="317"/>
      <c r="S54" s="317"/>
      <c r="T54" s="317"/>
      <c r="U54" s="317"/>
    </row>
    <row r="55" spans="1:21" ht="15.75">
      <c r="A55" s="753"/>
      <c r="B55" s="753"/>
      <c r="C55" s="317"/>
      <c r="D55" s="317"/>
      <c r="E55" s="317"/>
      <c r="F55" s="317"/>
      <c r="G55" s="343"/>
      <c r="H55" s="344"/>
      <c r="I55" s="343"/>
      <c r="J55" s="344"/>
      <c r="K55" s="343"/>
      <c r="L55" s="344"/>
      <c r="M55" s="343"/>
      <c r="N55" s="344"/>
      <c r="O55" s="387"/>
      <c r="P55" s="385"/>
      <c r="Q55" s="317"/>
      <c r="R55" s="317"/>
      <c r="S55" s="317"/>
      <c r="T55" s="317"/>
      <c r="U55" s="317"/>
    </row>
    <row r="56" spans="1:21" ht="15.75">
      <c r="A56" s="753"/>
      <c r="B56" s="753"/>
      <c r="C56" s="317"/>
      <c r="D56" s="317"/>
      <c r="E56" s="317"/>
      <c r="F56" s="317"/>
      <c r="G56" s="343"/>
      <c r="H56" s="344"/>
      <c r="I56" s="343"/>
      <c r="J56" s="344"/>
      <c r="K56" s="343"/>
      <c r="L56" s="344"/>
      <c r="M56" s="343"/>
      <c r="N56" s="344"/>
      <c r="O56" s="387"/>
      <c r="P56" s="385"/>
      <c r="Q56" s="317"/>
      <c r="R56" s="317"/>
      <c r="S56" s="317"/>
      <c r="T56" s="317"/>
      <c r="U56" s="317"/>
    </row>
    <row r="57" spans="1:21" ht="15.75">
      <c r="A57" s="753"/>
      <c r="B57" s="753"/>
      <c r="C57" s="317"/>
      <c r="D57" s="317"/>
      <c r="E57" s="317"/>
      <c r="F57" s="317"/>
      <c r="G57" s="343"/>
      <c r="H57" s="344"/>
      <c r="I57" s="343"/>
      <c r="J57" s="344"/>
      <c r="K57" s="343"/>
      <c r="L57" s="344"/>
      <c r="M57" s="343"/>
      <c r="N57" s="344"/>
      <c r="O57" s="387"/>
      <c r="P57" s="385"/>
      <c r="Q57" s="317"/>
      <c r="R57" s="317"/>
      <c r="S57" s="317"/>
      <c r="T57" s="317"/>
      <c r="U57" s="317"/>
    </row>
    <row r="58" spans="1:21" ht="15.75">
      <c r="A58" s="753"/>
      <c r="B58" s="753"/>
      <c r="C58" s="317"/>
      <c r="D58" s="317"/>
      <c r="E58" s="317"/>
      <c r="F58" s="317"/>
      <c r="G58" s="343"/>
      <c r="H58" s="344"/>
      <c r="I58" s="343"/>
      <c r="J58" s="344"/>
      <c r="K58" s="343"/>
      <c r="L58" s="344"/>
      <c r="M58" s="343"/>
      <c r="N58" s="344"/>
      <c r="O58" s="387"/>
      <c r="P58" s="385"/>
      <c r="Q58" s="317"/>
      <c r="R58" s="317"/>
      <c r="S58" s="317"/>
      <c r="T58" s="317"/>
      <c r="U58" s="317"/>
    </row>
    <row r="59" spans="1:21" ht="15.75">
      <c r="A59" s="753"/>
      <c r="B59" s="753"/>
      <c r="C59" s="317"/>
      <c r="D59" s="317"/>
      <c r="E59" s="317"/>
      <c r="F59" s="317"/>
      <c r="G59" s="343"/>
      <c r="H59" s="344"/>
      <c r="I59" s="343"/>
      <c r="J59" s="344"/>
      <c r="K59" s="343"/>
      <c r="L59" s="344"/>
      <c r="M59" s="343"/>
      <c r="N59" s="344"/>
      <c r="O59" s="387"/>
      <c r="P59" s="385"/>
      <c r="Q59" s="317"/>
      <c r="R59" s="317"/>
      <c r="S59" s="317"/>
      <c r="T59" s="317"/>
      <c r="U59" s="317"/>
    </row>
    <row r="60" spans="1:21" ht="15.75">
      <c r="A60" s="753"/>
      <c r="B60" s="753"/>
      <c r="C60" s="317"/>
      <c r="D60" s="317"/>
      <c r="E60" s="317"/>
      <c r="F60" s="317"/>
      <c r="G60" s="343"/>
      <c r="H60" s="344"/>
      <c r="I60" s="343"/>
      <c r="J60" s="344"/>
      <c r="K60" s="343"/>
      <c r="L60" s="344"/>
      <c r="M60" s="343"/>
      <c r="N60" s="344"/>
      <c r="O60" s="387"/>
      <c r="P60" s="385"/>
      <c r="Q60" s="317"/>
      <c r="R60" s="317"/>
      <c r="S60" s="317"/>
      <c r="T60" s="317"/>
      <c r="U60" s="317"/>
    </row>
    <row r="61" spans="1:21" ht="15.75">
      <c r="A61" s="753"/>
      <c r="B61" s="753"/>
      <c r="C61" s="317"/>
      <c r="D61" s="317"/>
      <c r="E61" s="317"/>
      <c r="F61" s="317"/>
      <c r="G61" s="343"/>
      <c r="H61" s="344"/>
      <c r="I61" s="343"/>
      <c r="J61" s="344"/>
      <c r="K61" s="343"/>
      <c r="L61" s="344"/>
      <c r="M61" s="343"/>
      <c r="N61" s="344"/>
      <c r="O61" s="387"/>
      <c r="P61" s="385"/>
      <c r="Q61" s="317"/>
      <c r="R61" s="317"/>
      <c r="S61" s="317"/>
      <c r="T61" s="317"/>
      <c r="U61" s="317"/>
    </row>
    <row r="62" spans="1:21" ht="15.75">
      <c r="A62" s="775"/>
      <c r="B62" s="775"/>
      <c r="C62" s="317"/>
      <c r="D62" s="317"/>
      <c r="E62" s="317"/>
      <c r="F62" s="317"/>
      <c r="G62" s="343"/>
      <c r="H62" s="344"/>
      <c r="I62" s="343"/>
      <c r="J62" s="344"/>
      <c r="K62" s="343"/>
      <c r="L62" s="344"/>
      <c r="M62" s="343"/>
      <c r="N62" s="344"/>
      <c r="O62" s="387">
        <f>G62+I62+K62+M62</f>
        <v>0</v>
      </c>
      <c r="P62" s="385">
        <f>H62+J62+L62+N62</f>
        <v>0</v>
      </c>
      <c r="Q62" s="317"/>
      <c r="R62" s="317"/>
      <c r="S62" s="317"/>
      <c r="T62" s="317"/>
      <c r="U62" s="317"/>
    </row>
    <row r="63" spans="1:21" ht="15.75">
      <c r="A63" s="752" t="s">
        <v>1494</v>
      </c>
      <c r="B63" s="395"/>
      <c r="C63" s="317"/>
      <c r="D63" s="317"/>
      <c r="E63" s="317"/>
      <c r="F63" s="317"/>
      <c r="G63" s="343"/>
      <c r="H63" s="344"/>
      <c r="I63" s="343"/>
      <c r="J63" s="344"/>
      <c r="K63" s="343"/>
      <c r="L63" s="344"/>
      <c r="M63" s="343"/>
      <c r="N63" s="344"/>
      <c r="O63" s="387">
        <f>G63+I63+K63+M63</f>
        <v>0</v>
      </c>
      <c r="P63" s="385">
        <f>H63+J63+L63+N63</f>
        <v>0</v>
      </c>
      <c r="Q63" s="317"/>
      <c r="R63" s="317"/>
      <c r="S63" s="317"/>
      <c r="T63" s="317"/>
      <c r="U63" s="317"/>
    </row>
    <row r="64" spans="1:21" ht="15.75">
      <c r="A64" s="753"/>
      <c r="B64" s="395"/>
      <c r="C64" s="317"/>
      <c r="D64" s="317"/>
      <c r="E64" s="317"/>
      <c r="F64" s="317"/>
      <c r="G64" s="343"/>
      <c r="H64" s="344"/>
      <c r="I64" s="343"/>
      <c r="J64" s="344"/>
      <c r="K64" s="343"/>
      <c r="L64" s="344"/>
      <c r="M64" s="343"/>
      <c r="N64" s="344"/>
      <c r="O64" s="387"/>
      <c r="P64" s="385"/>
      <c r="Q64" s="317"/>
      <c r="R64" s="317"/>
      <c r="S64" s="317"/>
      <c r="T64" s="317"/>
      <c r="U64" s="317"/>
    </row>
    <row r="65" spans="1:21" ht="15.75">
      <c r="A65" s="753"/>
      <c r="B65" s="395"/>
      <c r="C65" s="317"/>
      <c r="D65" s="317"/>
      <c r="E65" s="317"/>
      <c r="F65" s="317"/>
      <c r="G65" s="343"/>
      <c r="H65" s="344"/>
      <c r="I65" s="343"/>
      <c r="J65" s="344"/>
      <c r="K65" s="343"/>
      <c r="L65" s="344"/>
      <c r="M65" s="343"/>
      <c r="N65" s="344"/>
      <c r="O65" s="387"/>
      <c r="P65" s="385"/>
      <c r="Q65" s="317"/>
      <c r="R65" s="317"/>
      <c r="S65" s="317"/>
      <c r="T65" s="317"/>
      <c r="U65" s="317"/>
    </row>
    <row r="66" spans="1:21" ht="15.75">
      <c r="A66" s="753"/>
      <c r="B66" s="395"/>
      <c r="C66" s="317"/>
      <c r="D66" s="317"/>
      <c r="E66" s="317"/>
      <c r="F66" s="317"/>
      <c r="G66" s="343"/>
      <c r="H66" s="344"/>
      <c r="I66" s="343"/>
      <c r="J66" s="344"/>
      <c r="K66" s="343"/>
      <c r="L66" s="344"/>
      <c r="M66" s="343"/>
      <c r="N66" s="344"/>
      <c r="O66" s="387"/>
      <c r="P66" s="385"/>
      <c r="Q66" s="317"/>
      <c r="R66" s="317"/>
      <c r="S66" s="317"/>
      <c r="T66" s="317"/>
      <c r="U66" s="317"/>
    </row>
    <row r="67" spans="1:21" ht="15.75">
      <c r="A67" s="753"/>
      <c r="B67" s="395"/>
      <c r="C67" s="317"/>
      <c r="D67" s="317"/>
      <c r="E67" s="317"/>
      <c r="F67" s="317"/>
      <c r="G67" s="343"/>
      <c r="H67" s="344"/>
      <c r="I67" s="343"/>
      <c r="J67" s="344"/>
      <c r="K67" s="343"/>
      <c r="L67" s="344"/>
      <c r="M67" s="343"/>
      <c r="N67" s="344"/>
      <c r="O67" s="387"/>
      <c r="P67" s="385"/>
      <c r="Q67" s="317"/>
      <c r="R67" s="317"/>
      <c r="S67" s="317"/>
      <c r="T67" s="317"/>
      <c r="U67" s="317"/>
    </row>
    <row r="68" spans="1:21" ht="15.75">
      <c r="A68" s="753"/>
      <c r="B68" s="395"/>
      <c r="C68" s="317"/>
      <c r="D68" s="317"/>
      <c r="E68" s="317"/>
      <c r="F68" s="317"/>
      <c r="G68" s="343"/>
      <c r="H68" s="344"/>
      <c r="I68" s="343"/>
      <c r="J68" s="344"/>
      <c r="K68" s="343"/>
      <c r="L68" s="344"/>
      <c r="M68" s="343"/>
      <c r="N68" s="344"/>
      <c r="O68" s="387">
        <f>G68+I68+K68+M68</f>
        <v>0</v>
      </c>
      <c r="P68" s="385">
        <f>H68+J68+L68+N68</f>
        <v>0</v>
      </c>
      <c r="Q68" s="317"/>
      <c r="R68" s="317"/>
      <c r="S68" s="317"/>
      <c r="T68" s="317"/>
      <c r="U68" s="317"/>
    </row>
    <row r="69" spans="1:21" ht="15.75">
      <c r="A69" s="775"/>
      <c r="B69" s="395"/>
      <c r="C69" s="317"/>
      <c r="D69" s="317"/>
      <c r="E69" s="317"/>
      <c r="F69" s="317"/>
      <c r="G69" s="317"/>
      <c r="H69" s="344"/>
      <c r="I69" s="317"/>
      <c r="J69" s="344"/>
      <c r="K69" s="317"/>
      <c r="L69" s="344"/>
      <c r="M69" s="317"/>
      <c r="N69" s="344"/>
      <c r="O69" s="387">
        <f>G69+I69+K69+M69</f>
        <v>0</v>
      </c>
      <c r="P69" s="385">
        <f>H69+J69+L69+N69</f>
        <v>0</v>
      </c>
      <c r="Q69" s="317"/>
      <c r="R69" s="71"/>
      <c r="S69" s="317"/>
      <c r="T69" s="317"/>
      <c r="U69" s="317"/>
    </row>
    <row r="70" spans="1:21" ht="15.75">
      <c r="A70" s="289"/>
      <c r="B70" s="290"/>
      <c r="C70" s="290"/>
      <c r="D70" s="289" t="s">
        <v>1479</v>
      </c>
      <c r="E70" s="290"/>
      <c r="F70" s="291"/>
      <c r="G70" s="74">
        <f t="shared" ref="G70:P70" si="5">SUM(G10:G69)</f>
        <v>0</v>
      </c>
      <c r="H70" s="232">
        <f t="shared" si="5"/>
        <v>0</v>
      </c>
      <c r="I70" s="74">
        <f t="shared" si="5"/>
        <v>0</v>
      </c>
      <c r="J70" s="232">
        <f t="shared" si="5"/>
        <v>0</v>
      </c>
      <c r="K70" s="74">
        <f t="shared" si="5"/>
        <v>0</v>
      </c>
      <c r="L70" s="232">
        <f t="shared" si="5"/>
        <v>0</v>
      </c>
      <c r="M70" s="74">
        <f t="shared" si="5"/>
        <v>0</v>
      </c>
      <c r="N70" s="232">
        <f t="shared" si="5"/>
        <v>0</v>
      </c>
      <c r="O70" s="232">
        <f t="shared" si="5"/>
        <v>0</v>
      </c>
      <c r="P70" s="232">
        <f t="shared" si="5"/>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38"/>
  <sheetViews>
    <sheetView zoomScale="50" zoomScaleNormal="50" workbookViewId="0">
      <pane ySplit="9" topLeftCell="A10" activePane="bottomLeft" state="frozen"/>
      <selection activeCell="K7" sqref="K7"/>
      <selection pane="bottomLeft" activeCell="B12" sqref="B12"/>
    </sheetView>
  </sheetViews>
  <sheetFormatPr baseColWidth="10" defaultRowHeight="15"/>
  <cols>
    <col min="1" max="1" width="35.7109375" style="445" customWidth="1"/>
    <col min="2" max="2" width="35.85546875" style="445" customWidth="1"/>
    <col min="3" max="6" width="27.42578125" style="445" customWidth="1"/>
    <col min="7" max="7" width="15.28515625" style="445" customWidth="1"/>
    <col min="8" max="8" width="11.42578125" style="230"/>
    <col min="9" max="9" width="15.28515625" style="445" customWidth="1"/>
    <col min="10" max="10" width="18.85546875" style="230" customWidth="1"/>
    <col min="11" max="11" width="11.42578125" style="445"/>
    <col min="12" max="12" width="11.42578125" style="230"/>
    <col min="13" max="13" width="11.42578125" style="445"/>
    <col min="14" max="14" width="11.42578125" style="230"/>
    <col min="15" max="15" width="15.28515625" style="445" customWidth="1"/>
    <col min="16" max="16" width="18.28515625" style="230" customWidth="1"/>
    <col min="17" max="17" width="14.140625" style="445" hidden="1" customWidth="1"/>
    <col min="18" max="20" width="14.140625" style="445" customWidth="1"/>
    <col min="21" max="21" width="17" style="445" customWidth="1"/>
    <col min="22" max="16384" width="11.42578125" style="445"/>
  </cols>
  <sheetData>
    <row r="1" spans="1:42" ht="21">
      <c r="A1" s="390"/>
      <c r="B1" s="390"/>
      <c r="C1" s="390"/>
      <c r="D1" s="390"/>
      <c r="E1" s="776" t="s">
        <v>1517</v>
      </c>
      <c r="F1" s="776"/>
      <c r="G1" s="776"/>
      <c r="H1" s="776"/>
      <c r="I1" s="776"/>
      <c r="J1" s="776"/>
      <c r="K1" s="776"/>
      <c r="L1" s="776"/>
      <c r="M1" s="391"/>
      <c r="N1" s="391"/>
      <c r="O1" s="391"/>
      <c r="P1" s="391"/>
      <c r="Q1" s="391"/>
      <c r="R1" s="391"/>
      <c r="S1" s="391"/>
      <c r="T1" s="391"/>
      <c r="U1" s="391"/>
      <c r="V1" s="391"/>
      <c r="W1" s="391"/>
      <c r="X1" s="391"/>
      <c r="Y1" s="391"/>
      <c r="Z1" s="391"/>
      <c r="AA1" s="391"/>
      <c r="AB1" s="390"/>
      <c r="AC1" s="390"/>
      <c r="AD1" s="390"/>
      <c r="AE1" s="390"/>
      <c r="AF1" s="390"/>
      <c r="AG1" s="390"/>
      <c r="AH1" s="390"/>
      <c r="AI1" s="390"/>
      <c r="AJ1" s="390"/>
      <c r="AK1" s="390"/>
      <c r="AL1" s="390"/>
      <c r="AM1" s="390"/>
      <c r="AN1" s="390"/>
      <c r="AO1" s="390"/>
      <c r="AP1" s="390"/>
    </row>
    <row r="2" spans="1:42" ht="18.75">
      <c r="A2" s="389" t="s">
        <v>1355</v>
      </c>
      <c r="B2" s="390"/>
      <c r="C2" s="390"/>
      <c r="D2" s="390"/>
      <c r="E2" s="390"/>
      <c r="F2" s="390"/>
      <c r="G2" s="391"/>
      <c r="H2" s="392"/>
      <c r="I2" s="391"/>
      <c r="J2" s="391"/>
      <c r="K2" s="391"/>
      <c r="L2" s="391"/>
      <c r="M2" s="391"/>
      <c r="N2" s="391"/>
      <c r="O2" s="391"/>
      <c r="P2" s="391"/>
      <c r="Q2" s="391"/>
      <c r="R2" s="391"/>
      <c r="S2" s="391"/>
      <c r="T2" s="391"/>
      <c r="U2" s="391"/>
      <c r="V2" s="391"/>
      <c r="W2" s="391"/>
      <c r="X2" s="391"/>
      <c r="Y2" s="391"/>
      <c r="Z2" s="391"/>
      <c r="AA2" s="391"/>
      <c r="AB2" s="390"/>
      <c r="AC2" s="390"/>
      <c r="AD2" s="390"/>
      <c r="AE2" s="390"/>
      <c r="AF2" s="390"/>
      <c r="AG2" s="390"/>
      <c r="AH2" s="390"/>
      <c r="AI2" s="390"/>
      <c r="AJ2" s="390"/>
      <c r="AK2" s="390"/>
      <c r="AL2" s="390"/>
      <c r="AM2" s="390"/>
      <c r="AN2" s="390"/>
      <c r="AO2" s="390"/>
      <c r="AP2" s="390"/>
    </row>
    <row r="3" spans="1:42" ht="18.75">
      <c r="A3" s="389" t="s">
        <v>1513</v>
      </c>
      <c r="B3" s="390"/>
      <c r="C3" s="390"/>
      <c r="D3" s="390"/>
      <c r="E3" s="390"/>
      <c r="F3" s="390"/>
      <c r="G3" s="391"/>
      <c r="H3" s="392"/>
      <c r="I3" s="391"/>
      <c r="J3" s="391"/>
      <c r="K3" s="391"/>
      <c r="L3" s="391"/>
      <c r="M3" s="391"/>
      <c r="N3" s="391"/>
      <c r="O3" s="391"/>
      <c r="P3" s="391"/>
      <c r="Q3" s="391"/>
      <c r="R3" s="391"/>
      <c r="S3" s="391"/>
      <c r="T3" s="391"/>
      <c r="U3" s="391"/>
      <c r="V3" s="391"/>
      <c r="W3" s="391"/>
      <c r="X3" s="391"/>
      <c r="Y3" s="391"/>
      <c r="Z3" s="391"/>
      <c r="AA3" s="391"/>
      <c r="AB3" s="390"/>
      <c r="AC3" s="390"/>
      <c r="AD3" s="390"/>
      <c r="AE3" s="390"/>
      <c r="AF3" s="390"/>
      <c r="AG3" s="390"/>
      <c r="AH3" s="390"/>
      <c r="AI3" s="390"/>
      <c r="AJ3" s="390"/>
      <c r="AK3" s="390"/>
      <c r="AL3" s="390"/>
      <c r="AM3" s="390"/>
      <c r="AN3" s="390"/>
      <c r="AO3" s="390"/>
      <c r="AP3" s="390"/>
    </row>
    <row r="4" spans="1:42" s="390" customFormat="1" ht="18.75">
      <c r="A4" s="389" t="s">
        <v>1514</v>
      </c>
      <c r="G4" s="391"/>
      <c r="H4" s="392"/>
      <c r="I4" s="391"/>
      <c r="J4" s="391"/>
      <c r="K4" s="391"/>
      <c r="L4" s="391"/>
      <c r="M4" s="391"/>
      <c r="N4" s="391"/>
      <c r="O4" s="391"/>
      <c r="P4" s="391"/>
      <c r="Q4" s="391"/>
      <c r="R4" s="391"/>
      <c r="S4" s="391"/>
      <c r="T4" s="391"/>
      <c r="U4" s="391"/>
      <c r="V4" s="391"/>
      <c r="W4" s="391"/>
      <c r="X4" s="391"/>
      <c r="Y4" s="391"/>
      <c r="Z4" s="391"/>
      <c r="AA4" s="391"/>
    </row>
    <row r="5" spans="1:42" s="390" customFormat="1" ht="18.75">
      <c r="A5" s="389" t="s">
        <v>1515</v>
      </c>
      <c r="G5" s="391"/>
      <c r="H5" s="392"/>
      <c r="I5" s="391"/>
      <c r="J5" s="391"/>
      <c r="K5" s="391"/>
      <c r="L5" s="391"/>
      <c r="M5" s="391"/>
      <c r="N5" s="391"/>
      <c r="O5" s="391"/>
      <c r="P5" s="391"/>
      <c r="Q5" s="391"/>
      <c r="R5" s="391"/>
      <c r="S5" s="391"/>
      <c r="T5" s="391"/>
      <c r="U5" s="391"/>
      <c r="V5" s="391"/>
      <c r="W5" s="391"/>
      <c r="X5" s="391"/>
      <c r="Y5" s="391"/>
      <c r="Z5" s="391"/>
      <c r="AA5" s="391"/>
    </row>
    <row r="6" spans="1:42" s="390" customFormat="1">
      <c r="A6" s="394" t="s">
        <v>1516</v>
      </c>
      <c r="B6" s="394"/>
      <c r="C6" s="394"/>
      <c r="D6" s="394"/>
      <c r="E6" s="394"/>
      <c r="F6" s="394"/>
      <c r="G6" s="394"/>
      <c r="H6" s="394"/>
      <c r="I6" s="394"/>
      <c r="J6" s="394"/>
      <c r="K6" s="394"/>
      <c r="L6" s="394"/>
      <c r="M6" s="394"/>
      <c r="N6" s="394"/>
      <c r="O6" s="394"/>
      <c r="P6" s="394"/>
      <c r="Q6" s="394"/>
      <c r="R6" s="394"/>
      <c r="S6" s="394"/>
      <c r="T6" s="394"/>
      <c r="U6" s="394"/>
    </row>
    <row r="7" spans="1:42" ht="15" customHeight="1">
      <c r="A7" s="689" t="s">
        <v>97</v>
      </c>
      <c r="B7" s="691" t="s">
        <v>111</v>
      </c>
      <c r="C7" s="686" t="s">
        <v>86</v>
      </c>
      <c r="D7" s="686" t="s">
        <v>87</v>
      </c>
      <c r="E7" s="686" t="s">
        <v>392</v>
      </c>
      <c r="F7" s="686" t="s">
        <v>88</v>
      </c>
      <c r="G7" s="698" t="s">
        <v>100</v>
      </c>
      <c r="H7" s="704"/>
      <c r="I7" s="704"/>
      <c r="J7" s="704"/>
      <c r="K7" s="704"/>
      <c r="L7" s="704"/>
      <c r="M7" s="704"/>
      <c r="N7" s="699"/>
      <c r="O7" s="700" t="s">
        <v>101</v>
      </c>
      <c r="P7" s="701"/>
      <c r="Q7" s="691" t="s">
        <v>102</v>
      </c>
      <c r="R7" s="691" t="s">
        <v>103</v>
      </c>
      <c r="S7" s="691" t="s">
        <v>110</v>
      </c>
      <c r="T7" s="691" t="s">
        <v>109</v>
      </c>
      <c r="U7" s="695" t="s">
        <v>89</v>
      </c>
    </row>
    <row r="8" spans="1:42" ht="15" customHeight="1">
      <c r="A8" s="689"/>
      <c r="B8" s="689"/>
      <c r="C8" s="687"/>
      <c r="D8" s="687"/>
      <c r="E8" s="687"/>
      <c r="F8" s="687"/>
      <c r="G8" s="698" t="s">
        <v>104</v>
      </c>
      <c r="H8" s="699"/>
      <c r="I8" s="698" t="s">
        <v>105</v>
      </c>
      <c r="J8" s="699"/>
      <c r="K8" s="698" t="s">
        <v>106</v>
      </c>
      <c r="L8" s="699"/>
      <c r="M8" s="698" t="s">
        <v>107</v>
      </c>
      <c r="N8" s="699"/>
      <c r="O8" s="702"/>
      <c r="P8" s="703"/>
      <c r="Q8" s="689"/>
      <c r="R8" s="689"/>
      <c r="S8" s="689"/>
      <c r="T8" s="689"/>
      <c r="U8" s="696"/>
    </row>
    <row r="9" spans="1:42" ht="25.5">
      <c r="A9" s="690"/>
      <c r="B9" s="690"/>
      <c r="C9" s="688"/>
      <c r="D9" s="688"/>
      <c r="E9" s="688"/>
      <c r="F9" s="688"/>
      <c r="G9" s="421" t="s">
        <v>108</v>
      </c>
      <c r="H9" s="421" t="s">
        <v>12</v>
      </c>
      <c r="I9" s="421" t="s">
        <v>108</v>
      </c>
      <c r="J9" s="421" t="s">
        <v>12</v>
      </c>
      <c r="K9" s="421" t="s">
        <v>108</v>
      </c>
      <c r="L9" s="421" t="s">
        <v>12</v>
      </c>
      <c r="M9" s="421" t="s">
        <v>108</v>
      </c>
      <c r="N9" s="421" t="s">
        <v>12</v>
      </c>
      <c r="O9" s="421" t="s">
        <v>108</v>
      </c>
      <c r="P9" s="421" t="s">
        <v>12</v>
      </c>
      <c r="Q9" s="690"/>
      <c r="R9" s="690"/>
      <c r="S9" s="690"/>
      <c r="T9" s="690"/>
      <c r="U9" s="697"/>
    </row>
    <row r="10" spans="1:42" ht="15.75">
      <c r="A10" s="422"/>
      <c r="B10" s="423"/>
      <c r="C10" s="424"/>
      <c r="D10" s="424"/>
      <c r="E10" s="425"/>
      <c r="F10" s="424"/>
      <c r="G10" s="426"/>
      <c r="H10" s="426"/>
      <c r="I10" s="426"/>
      <c r="J10" s="426"/>
      <c r="K10" s="426"/>
      <c r="L10" s="426"/>
      <c r="M10" s="426"/>
      <c r="N10" s="426"/>
      <c r="O10" s="426"/>
      <c r="P10" s="426"/>
      <c r="Q10" s="427"/>
      <c r="R10" s="427"/>
      <c r="S10" s="427"/>
      <c r="T10" s="427"/>
      <c r="U10" s="428"/>
    </row>
    <row r="11" spans="1:42" ht="78.75">
      <c r="A11" s="752" t="s">
        <v>1513</v>
      </c>
      <c r="B11" s="655" t="s">
        <v>1509</v>
      </c>
      <c r="C11" s="555" t="s">
        <v>2227</v>
      </c>
      <c r="D11" s="470" t="s">
        <v>2228</v>
      </c>
      <c r="E11" s="470" t="s">
        <v>2252</v>
      </c>
      <c r="F11" s="624" t="s">
        <v>2250</v>
      </c>
      <c r="G11" s="653">
        <v>1</v>
      </c>
      <c r="H11" s="654">
        <v>500</v>
      </c>
      <c r="I11" s="471"/>
      <c r="J11" s="472"/>
      <c r="K11" s="471"/>
      <c r="L11" s="472"/>
      <c r="M11" s="471"/>
      <c r="N11" s="472"/>
      <c r="O11" s="384">
        <f t="shared" ref="O11:P22" si="0">G11+I11+K11+M11</f>
        <v>1</v>
      </c>
      <c r="P11" s="385">
        <f t="shared" si="0"/>
        <v>500</v>
      </c>
      <c r="Q11" s="349"/>
      <c r="R11" s="349" t="s">
        <v>2229</v>
      </c>
      <c r="S11" s="349" t="s">
        <v>2230</v>
      </c>
      <c r="T11" s="349" t="s">
        <v>2231</v>
      </c>
      <c r="U11" s="349" t="s">
        <v>2232</v>
      </c>
    </row>
    <row r="12" spans="1:42" ht="63">
      <c r="A12" s="753"/>
      <c r="B12" s="655" t="s">
        <v>1510</v>
      </c>
      <c r="C12" s="555" t="s">
        <v>2233</v>
      </c>
      <c r="D12" s="470" t="s">
        <v>2234</v>
      </c>
      <c r="E12" s="470" t="s">
        <v>2253</v>
      </c>
      <c r="F12" s="349" t="s">
        <v>2254</v>
      </c>
      <c r="G12" s="471">
        <v>0.5</v>
      </c>
      <c r="H12" s="472">
        <v>500</v>
      </c>
      <c r="I12" s="471">
        <v>0.25</v>
      </c>
      <c r="J12" s="472">
        <v>200</v>
      </c>
      <c r="K12" s="471">
        <v>0.25</v>
      </c>
      <c r="L12" s="472">
        <v>200</v>
      </c>
      <c r="M12" s="471">
        <v>0.25</v>
      </c>
      <c r="N12" s="472">
        <v>200</v>
      </c>
      <c r="O12" s="384">
        <f t="shared" si="0"/>
        <v>1.25</v>
      </c>
      <c r="P12" s="385">
        <f t="shared" si="0"/>
        <v>1100</v>
      </c>
      <c r="Q12" s="349"/>
      <c r="R12" s="349" t="s">
        <v>2235</v>
      </c>
      <c r="S12" s="349" t="s">
        <v>2236</v>
      </c>
      <c r="T12" s="349" t="s">
        <v>2237</v>
      </c>
      <c r="U12" s="349" t="s">
        <v>2238</v>
      </c>
    </row>
    <row r="13" spans="1:42" ht="15.75" hidden="1" customHeight="1">
      <c r="A13" s="753"/>
      <c r="B13" s="656"/>
      <c r="C13" s="470"/>
      <c r="D13" s="470"/>
      <c r="E13" s="470"/>
      <c r="F13" s="349"/>
      <c r="G13" s="471"/>
      <c r="H13" s="472"/>
      <c r="I13" s="471"/>
      <c r="J13" s="472"/>
      <c r="K13" s="471"/>
      <c r="L13" s="472"/>
      <c r="M13" s="471"/>
      <c r="N13" s="472"/>
      <c r="O13" s="384">
        <f t="shared" si="0"/>
        <v>0</v>
      </c>
      <c r="P13" s="385">
        <f t="shared" si="0"/>
        <v>0</v>
      </c>
      <c r="Q13" s="349"/>
      <c r="R13" s="349"/>
      <c r="S13" s="349"/>
      <c r="T13" s="349"/>
      <c r="U13" s="349"/>
    </row>
    <row r="14" spans="1:42" ht="15.75" hidden="1" customHeight="1">
      <c r="A14" s="753"/>
      <c r="B14" s="657"/>
      <c r="C14" s="470"/>
      <c r="D14" s="470"/>
      <c r="E14" s="470"/>
      <c r="F14" s="349"/>
      <c r="G14" s="471"/>
      <c r="H14" s="472"/>
      <c r="I14" s="471"/>
      <c r="J14" s="472"/>
      <c r="K14" s="471"/>
      <c r="L14" s="472"/>
      <c r="M14" s="471"/>
      <c r="N14" s="472"/>
      <c r="O14" s="384">
        <f t="shared" si="0"/>
        <v>0</v>
      </c>
      <c r="P14" s="385">
        <f t="shared" si="0"/>
        <v>0</v>
      </c>
      <c r="Q14" s="349"/>
      <c r="R14" s="349"/>
      <c r="S14" s="349"/>
      <c r="T14" s="349"/>
      <c r="U14" s="349"/>
    </row>
    <row r="15" spans="1:42" ht="15.75" hidden="1" customHeight="1">
      <c r="A15" s="753"/>
      <c r="B15" s="777" t="s">
        <v>1511</v>
      </c>
      <c r="C15" s="470"/>
      <c r="D15" s="470"/>
      <c r="E15" s="470"/>
      <c r="F15" s="349"/>
      <c r="G15" s="471"/>
      <c r="H15" s="472"/>
      <c r="I15" s="471"/>
      <c r="J15" s="472"/>
      <c r="K15" s="471"/>
      <c r="L15" s="472"/>
      <c r="M15" s="471"/>
      <c r="N15" s="472"/>
      <c r="O15" s="384">
        <f t="shared" si="0"/>
        <v>0</v>
      </c>
      <c r="P15" s="385">
        <f t="shared" si="0"/>
        <v>0</v>
      </c>
      <c r="Q15" s="349"/>
      <c r="R15" s="349"/>
      <c r="S15" s="349"/>
      <c r="T15" s="349"/>
      <c r="U15" s="349"/>
    </row>
    <row r="16" spans="1:42" ht="15.75" hidden="1" customHeight="1">
      <c r="A16" s="753"/>
      <c r="B16" s="778"/>
      <c r="C16" s="470"/>
      <c r="D16" s="470"/>
      <c r="E16" s="470"/>
      <c r="F16" s="349"/>
      <c r="G16" s="471"/>
      <c r="H16" s="472"/>
      <c r="I16" s="471"/>
      <c r="J16" s="472"/>
      <c r="K16" s="471"/>
      <c r="L16" s="472"/>
      <c r="M16" s="471"/>
      <c r="N16" s="472"/>
      <c r="O16" s="384">
        <f t="shared" si="0"/>
        <v>0</v>
      </c>
      <c r="P16" s="385">
        <f t="shared" si="0"/>
        <v>0</v>
      </c>
      <c r="Q16" s="349"/>
      <c r="R16" s="349"/>
      <c r="S16" s="349"/>
      <c r="T16" s="349"/>
      <c r="U16" s="349"/>
    </row>
    <row r="17" spans="1:21" ht="15.75" hidden="1" customHeight="1">
      <c r="A17" s="753"/>
      <c r="B17" s="778"/>
      <c r="C17" s="470"/>
      <c r="D17" s="470"/>
      <c r="E17" s="470"/>
      <c r="F17" s="349"/>
      <c r="G17" s="471"/>
      <c r="H17" s="472"/>
      <c r="I17" s="471"/>
      <c r="J17" s="472"/>
      <c r="K17" s="471"/>
      <c r="L17" s="472"/>
      <c r="M17" s="471"/>
      <c r="N17" s="472"/>
      <c r="O17" s="384">
        <f t="shared" si="0"/>
        <v>0</v>
      </c>
      <c r="P17" s="385">
        <f t="shared" si="0"/>
        <v>0</v>
      </c>
      <c r="Q17" s="349"/>
      <c r="R17" s="349"/>
      <c r="S17" s="349"/>
      <c r="T17" s="349"/>
      <c r="U17" s="349"/>
    </row>
    <row r="18" spans="1:21" ht="15.75" hidden="1" customHeight="1">
      <c r="A18" s="753"/>
      <c r="B18" s="779"/>
      <c r="C18" s="470"/>
      <c r="D18" s="470"/>
      <c r="E18" s="470"/>
      <c r="F18" s="349"/>
      <c r="G18" s="471"/>
      <c r="H18" s="472"/>
      <c r="I18" s="471"/>
      <c r="J18" s="472"/>
      <c r="K18" s="471"/>
      <c r="L18" s="472"/>
      <c r="M18" s="471"/>
      <c r="N18" s="472"/>
      <c r="O18" s="384">
        <f t="shared" si="0"/>
        <v>0</v>
      </c>
      <c r="P18" s="385">
        <f t="shared" si="0"/>
        <v>0</v>
      </c>
      <c r="Q18" s="349"/>
      <c r="R18" s="349"/>
      <c r="S18" s="349"/>
      <c r="T18" s="349"/>
      <c r="U18" s="349"/>
    </row>
    <row r="19" spans="1:21" ht="15.75" hidden="1" customHeight="1">
      <c r="A19" s="753"/>
      <c r="B19" s="780" t="s">
        <v>1512</v>
      </c>
      <c r="C19" s="470"/>
      <c r="D19" s="470"/>
      <c r="E19" s="470"/>
      <c r="F19" s="349"/>
      <c r="G19" s="471"/>
      <c r="H19" s="472"/>
      <c r="I19" s="471"/>
      <c r="J19" s="472"/>
      <c r="K19" s="471"/>
      <c r="L19" s="472"/>
      <c r="M19" s="471"/>
      <c r="N19" s="472"/>
      <c r="O19" s="384">
        <f t="shared" si="0"/>
        <v>0</v>
      </c>
      <c r="P19" s="385">
        <f t="shared" si="0"/>
        <v>0</v>
      </c>
      <c r="Q19" s="349"/>
      <c r="R19" s="349"/>
      <c r="S19" s="349"/>
      <c r="T19" s="349"/>
      <c r="U19" s="349"/>
    </row>
    <row r="20" spans="1:21" ht="15.75" hidden="1" customHeight="1">
      <c r="A20" s="753"/>
      <c r="B20" s="780"/>
      <c r="C20" s="470"/>
      <c r="D20" s="470"/>
      <c r="E20" s="470"/>
      <c r="F20" s="349"/>
      <c r="G20" s="471"/>
      <c r="H20" s="472"/>
      <c r="I20" s="471"/>
      <c r="J20" s="472"/>
      <c r="K20" s="471"/>
      <c r="L20" s="472"/>
      <c r="M20" s="471"/>
      <c r="N20" s="472"/>
      <c r="O20" s="384">
        <f t="shared" si="0"/>
        <v>0</v>
      </c>
      <c r="P20" s="385">
        <f t="shared" si="0"/>
        <v>0</v>
      </c>
      <c r="Q20" s="349"/>
      <c r="R20" s="349"/>
      <c r="S20" s="349"/>
      <c r="T20" s="349"/>
      <c r="U20" s="349"/>
    </row>
    <row r="21" spans="1:21" ht="15.75" hidden="1" customHeight="1">
      <c r="A21" s="753"/>
      <c r="B21" s="780"/>
      <c r="C21" s="470"/>
      <c r="D21" s="470"/>
      <c r="E21" s="470"/>
      <c r="F21" s="349"/>
      <c r="G21" s="471"/>
      <c r="H21" s="472"/>
      <c r="I21" s="471"/>
      <c r="J21" s="472"/>
      <c r="K21" s="471"/>
      <c r="L21" s="472"/>
      <c r="M21" s="471"/>
      <c r="N21" s="472"/>
      <c r="O21" s="384">
        <f t="shared" si="0"/>
        <v>0</v>
      </c>
      <c r="P21" s="385">
        <f t="shared" si="0"/>
        <v>0</v>
      </c>
      <c r="Q21" s="349"/>
      <c r="R21" s="349"/>
      <c r="S21" s="349"/>
      <c r="T21" s="349"/>
      <c r="U21" s="349"/>
    </row>
    <row r="22" spans="1:21" ht="15.75" hidden="1" customHeight="1">
      <c r="A22" s="753"/>
      <c r="B22" s="780"/>
      <c r="C22" s="470"/>
      <c r="D22" s="470"/>
      <c r="E22" s="470"/>
      <c r="F22" s="349"/>
      <c r="G22" s="471"/>
      <c r="H22" s="472"/>
      <c r="I22" s="471"/>
      <c r="J22" s="472"/>
      <c r="K22" s="471"/>
      <c r="L22" s="472"/>
      <c r="M22" s="471"/>
      <c r="N22" s="472"/>
      <c r="O22" s="384">
        <f t="shared" si="0"/>
        <v>0</v>
      </c>
      <c r="P22" s="385">
        <f t="shared" si="0"/>
        <v>0</v>
      </c>
      <c r="Q22" s="349"/>
      <c r="R22" s="349"/>
      <c r="S22" s="349"/>
      <c r="T22" s="349"/>
      <c r="U22" s="349"/>
    </row>
    <row r="23" spans="1:21" ht="94.5">
      <c r="A23" s="753"/>
      <c r="B23" s="658" t="s">
        <v>1509</v>
      </c>
      <c r="C23" s="470" t="s">
        <v>2239</v>
      </c>
      <c r="D23" s="470" t="s">
        <v>2240</v>
      </c>
      <c r="E23" s="470" t="s">
        <v>2255</v>
      </c>
      <c r="F23" s="349" t="s">
        <v>2256</v>
      </c>
      <c r="G23" s="471">
        <v>1</v>
      </c>
      <c r="H23" s="472">
        <v>2000</v>
      </c>
      <c r="I23" s="471"/>
      <c r="J23" s="472"/>
      <c r="K23" s="471"/>
      <c r="L23" s="472"/>
      <c r="M23" s="471"/>
      <c r="N23" s="472"/>
      <c r="O23" s="384">
        <f t="shared" ref="O23:P37" si="1">G23+I23+K23+M23</f>
        <v>1</v>
      </c>
      <c r="P23" s="385">
        <f t="shared" si="1"/>
        <v>2000</v>
      </c>
      <c r="Q23" s="349"/>
      <c r="R23" s="349" t="s">
        <v>2241</v>
      </c>
      <c r="S23" s="349" t="s">
        <v>2242</v>
      </c>
      <c r="T23" s="349" t="s">
        <v>2237</v>
      </c>
      <c r="U23" s="349" t="s">
        <v>2243</v>
      </c>
    </row>
    <row r="24" spans="1:21" ht="15.75" hidden="1">
      <c r="A24" s="581"/>
      <c r="B24" s="780" t="s">
        <v>1512</v>
      </c>
      <c r="C24" s="470"/>
      <c r="D24" s="470"/>
      <c r="E24" s="470"/>
      <c r="F24" s="349"/>
      <c r="G24" s="471"/>
      <c r="H24" s="472"/>
      <c r="I24" s="471"/>
      <c r="J24" s="472"/>
      <c r="K24" s="471"/>
      <c r="L24" s="472"/>
      <c r="M24" s="471"/>
      <c r="N24" s="472"/>
      <c r="O24" s="384">
        <f t="shared" si="1"/>
        <v>0</v>
      </c>
      <c r="P24" s="385">
        <f t="shared" si="1"/>
        <v>0</v>
      </c>
      <c r="Q24" s="349"/>
      <c r="R24" s="349"/>
      <c r="S24" s="349"/>
      <c r="T24" s="349"/>
      <c r="U24" s="349"/>
    </row>
    <row r="25" spans="1:21" ht="15.75" hidden="1">
      <c r="A25" s="581"/>
      <c r="B25" s="780"/>
      <c r="C25" s="470"/>
      <c r="D25" s="470"/>
      <c r="E25" s="470"/>
      <c r="F25" s="349"/>
      <c r="G25" s="471"/>
      <c r="H25" s="472"/>
      <c r="I25" s="471"/>
      <c r="J25" s="472"/>
      <c r="K25" s="471"/>
      <c r="L25" s="472"/>
      <c r="M25" s="471"/>
      <c r="N25" s="472"/>
      <c r="O25" s="384">
        <f t="shared" si="1"/>
        <v>0</v>
      </c>
      <c r="P25" s="385">
        <f t="shared" si="1"/>
        <v>0</v>
      </c>
      <c r="Q25" s="349"/>
      <c r="R25" s="349"/>
      <c r="S25" s="349"/>
      <c r="T25" s="349"/>
      <c r="U25" s="349"/>
    </row>
    <row r="26" spans="1:21" ht="15.75" hidden="1">
      <c r="A26" s="581"/>
      <c r="B26" s="780"/>
      <c r="C26" s="470"/>
      <c r="D26" s="470"/>
      <c r="E26" s="470"/>
      <c r="F26" s="349"/>
      <c r="G26" s="471"/>
      <c r="H26" s="472"/>
      <c r="I26" s="471"/>
      <c r="J26" s="472"/>
      <c r="K26" s="471"/>
      <c r="L26" s="472"/>
      <c r="M26" s="471"/>
      <c r="N26" s="472"/>
      <c r="O26" s="384">
        <f t="shared" si="1"/>
        <v>0</v>
      </c>
      <c r="P26" s="385">
        <f t="shared" si="1"/>
        <v>0</v>
      </c>
      <c r="Q26" s="349"/>
      <c r="R26" s="349"/>
      <c r="S26" s="349"/>
      <c r="T26" s="349"/>
      <c r="U26" s="349"/>
    </row>
    <row r="27" spans="1:21" ht="15.75" hidden="1">
      <c r="A27" s="582"/>
      <c r="B27" s="780"/>
      <c r="C27" s="470"/>
      <c r="D27" s="470"/>
      <c r="E27" s="470"/>
      <c r="F27" s="349"/>
      <c r="G27" s="471"/>
      <c r="H27" s="472"/>
      <c r="I27" s="471"/>
      <c r="J27" s="472"/>
      <c r="K27" s="471"/>
      <c r="L27" s="472"/>
      <c r="M27" s="471"/>
      <c r="N27" s="472"/>
      <c r="O27" s="384">
        <f t="shared" si="1"/>
        <v>0</v>
      </c>
      <c r="P27" s="385">
        <f t="shared" si="1"/>
        <v>0</v>
      </c>
      <c r="Q27" s="349"/>
      <c r="R27" s="349"/>
      <c r="S27" s="349"/>
      <c r="T27" s="349"/>
      <c r="U27" s="349"/>
    </row>
    <row r="28" spans="1:21" ht="15.75" hidden="1" customHeight="1">
      <c r="A28" s="774" t="s">
        <v>1514</v>
      </c>
      <c r="B28" s="777" t="s">
        <v>1509</v>
      </c>
      <c r="C28" s="470"/>
      <c r="D28" s="470"/>
      <c r="E28" s="470"/>
      <c r="F28" s="349"/>
      <c r="G28" s="471"/>
      <c r="H28" s="472"/>
      <c r="I28" s="471"/>
      <c r="J28" s="472"/>
      <c r="K28" s="471"/>
      <c r="L28" s="472"/>
      <c r="M28" s="471"/>
      <c r="N28" s="472"/>
      <c r="O28" s="384">
        <f t="shared" si="1"/>
        <v>0</v>
      </c>
      <c r="P28" s="385">
        <f t="shared" si="1"/>
        <v>0</v>
      </c>
      <c r="Q28" s="349"/>
      <c r="R28" s="349"/>
      <c r="S28" s="349"/>
      <c r="T28" s="349"/>
      <c r="U28" s="349"/>
    </row>
    <row r="29" spans="1:21" ht="15.75" hidden="1">
      <c r="A29" s="774"/>
      <c r="B29" s="778"/>
      <c r="C29" s="470"/>
      <c r="D29" s="470"/>
      <c r="E29" s="470"/>
      <c r="F29" s="349"/>
      <c r="G29" s="471"/>
      <c r="H29" s="472"/>
      <c r="I29" s="471"/>
      <c r="J29" s="472"/>
      <c r="K29" s="471"/>
      <c r="L29" s="472"/>
      <c r="M29" s="471"/>
      <c r="N29" s="472"/>
      <c r="O29" s="384">
        <f t="shared" si="1"/>
        <v>0</v>
      </c>
      <c r="P29" s="385">
        <f t="shared" si="1"/>
        <v>0</v>
      </c>
      <c r="Q29" s="349"/>
      <c r="R29" s="349"/>
      <c r="S29" s="349"/>
      <c r="T29" s="349"/>
      <c r="U29" s="349"/>
    </row>
    <row r="30" spans="1:21" ht="15.75" hidden="1">
      <c r="A30" s="774"/>
      <c r="B30" s="778"/>
      <c r="C30" s="470"/>
      <c r="D30" s="470"/>
      <c r="E30" s="470"/>
      <c r="F30" s="349"/>
      <c r="G30" s="471"/>
      <c r="H30" s="472"/>
      <c r="I30" s="471"/>
      <c r="J30" s="472"/>
      <c r="K30" s="471"/>
      <c r="L30" s="472"/>
      <c r="M30" s="471"/>
      <c r="N30" s="472"/>
      <c r="O30" s="384">
        <f t="shared" si="1"/>
        <v>0</v>
      </c>
      <c r="P30" s="385">
        <f t="shared" si="1"/>
        <v>0</v>
      </c>
      <c r="Q30" s="349"/>
      <c r="R30" s="349"/>
      <c r="S30" s="349"/>
      <c r="T30" s="349"/>
      <c r="U30" s="349"/>
    </row>
    <row r="31" spans="1:21" ht="15.75" hidden="1">
      <c r="A31" s="774"/>
      <c r="B31" s="779"/>
      <c r="C31" s="470"/>
      <c r="D31" s="470"/>
      <c r="E31" s="470"/>
      <c r="F31" s="349"/>
      <c r="G31" s="471"/>
      <c r="H31" s="472"/>
      <c r="I31" s="471"/>
      <c r="J31" s="472"/>
      <c r="K31" s="471"/>
      <c r="L31" s="472"/>
      <c r="M31" s="471"/>
      <c r="N31" s="472"/>
      <c r="O31" s="384">
        <f t="shared" si="1"/>
        <v>0</v>
      </c>
      <c r="P31" s="385">
        <f t="shared" si="1"/>
        <v>0</v>
      </c>
      <c r="Q31" s="349"/>
      <c r="R31" s="349"/>
      <c r="S31" s="349"/>
      <c r="T31" s="349"/>
      <c r="U31" s="349"/>
    </row>
    <row r="32" spans="1:21" ht="15.75" hidden="1">
      <c r="A32" s="774"/>
      <c r="B32" s="777" t="s">
        <v>1509</v>
      </c>
      <c r="C32" s="470"/>
      <c r="D32" s="470"/>
      <c r="E32" s="470"/>
      <c r="F32" s="349"/>
      <c r="G32" s="471"/>
      <c r="H32" s="472"/>
      <c r="I32" s="471"/>
      <c r="J32" s="472"/>
      <c r="K32" s="471"/>
      <c r="L32" s="472"/>
      <c r="M32" s="471"/>
      <c r="N32" s="472"/>
      <c r="O32" s="384">
        <f t="shared" si="1"/>
        <v>0</v>
      </c>
      <c r="P32" s="385">
        <f t="shared" si="1"/>
        <v>0</v>
      </c>
      <c r="Q32" s="349"/>
      <c r="R32" s="349"/>
      <c r="S32" s="349"/>
      <c r="T32" s="349"/>
      <c r="U32" s="349"/>
    </row>
    <row r="33" spans="1:21" ht="15.75" hidden="1">
      <c r="A33" s="774"/>
      <c r="B33" s="778"/>
      <c r="C33" s="470"/>
      <c r="D33" s="470"/>
      <c r="E33" s="470"/>
      <c r="F33" s="349"/>
      <c r="G33" s="471"/>
      <c r="H33" s="472"/>
      <c r="I33" s="471"/>
      <c r="J33" s="472"/>
      <c r="K33" s="471"/>
      <c r="L33" s="472"/>
      <c r="M33" s="471"/>
      <c r="N33" s="472"/>
      <c r="O33" s="384">
        <f t="shared" si="1"/>
        <v>0</v>
      </c>
      <c r="P33" s="385">
        <f t="shared" si="1"/>
        <v>0</v>
      </c>
      <c r="Q33" s="349"/>
      <c r="R33" s="349"/>
      <c r="S33" s="349"/>
      <c r="T33" s="349"/>
      <c r="U33" s="349"/>
    </row>
    <row r="34" spans="1:21" ht="15.75" hidden="1">
      <c r="A34" s="774"/>
      <c r="B34" s="778"/>
      <c r="C34" s="470"/>
      <c r="D34" s="470"/>
      <c r="E34" s="470"/>
      <c r="F34" s="349"/>
      <c r="G34" s="471"/>
      <c r="H34" s="472"/>
      <c r="I34" s="471"/>
      <c r="J34" s="472"/>
      <c r="K34" s="471"/>
      <c r="L34" s="472"/>
      <c r="M34" s="471"/>
      <c r="N34" s="472"/>
      <c r="O34" s="384">
        <f t="shared" si="1"/>
        <v>0</v>
      </c>
      <c r="P34" s="385">
        <f t="shared" si="1"/>
        <v>0</v>
      </c>
      <c r="Q34" s="349"/>
      <c r="R34" s="349"/>
      <c r="S34" s="349"/>
      <c r="T34" s="349"/>
      <c r="U34" s="349"/>
    </row>
    <row r="35" spans="1:21" ht="15.75" hidden="1">
      <c r="A35" s="774"/>
      <c r="B35" s="779"/>
      <c r="C35" s="470"/>
      <c r="D35" s="470"/>
      <c r="E35" s="470"/>
      <c r="F35" s="349"/>
      <c r="G35" s="471"/>
      <c r="H35" s="472"/>
      <c r="I35" s="471"/>
      <c r="J35" s="472"/>
      <c r="K35" s="471"/>
      <c r="L35" s="472"/>
      <c r="M35" s="471"/>
      <c r="N35" s="472"/>
      <c r="O35" s="384">
        <f t="shared" si="1"/>
        <v>0</v>
      </c>
      <c r="P35" s="385">
        <f t="shared" si="1"/>
        <v>0</v>
      </c>
      <c r="Q35" s="349"/>
      <c r="R35" s="349"/>
      <c r="S35" s="349"/>
      <c r="T35" s="349"/>
      <c r="U35" s="349"/>
    </row>
    <row r="36" spans="1:21" ht="164.25" customHeight="1">
      <c r="A36" s="580" t="s">
        <v>1515</v>
      </c>
      <c r="B36" s="658" t="s">
        <v>1511</v>
      </c>
      <c r="C36" s="470" t="s">
        <v>2244</v>
      </c>
      <c r="D36" s="470" t="s">
        <v>2245</v>
      </c>
      <c r="E36" s="470" t="s">
        <v>2251</v>
      </c>
      <c r="F36" s="349" t="s">
        <v>2246</v>
      </c>
      <c r="G36" s="556">
        <v>25</v>
      </c>
      <c r="H36" s="472">
        <v>3000</v>
      </c>
      <c r="I36" s="471">
        <v>0.5</v>
      </c>
      <c r="J36" s="472"/>
      <c r="K36" s="471">
        <v>0.25</v>
      </c>
      <c r="L36" s="472"/>
      <c r="M36" s="471">
        <v>0.25</v>
      </c>
      <c r="N36" s="472"/>
      <c r="O36" s="384">
        <f t="shared" si="1"/>
        <v>26</v>
      </c>
      <c r="P36" s="385">
        <f t="shared" si="1"/>
        <v>3000</v>
      </c>
      <c r="Q36" s="349"/>
      <c r="R36" s="349"/>
      <c r="S36" s="349" t="s">
        <v>2247</v>
      </c>
      <c r="T36" s="349" t="s">
        <v>2248</v>
      </c>
      <c r="U36" s="349" t="s">
        <v>2249</v>
      </c>
    </row>
    <row r="37" spans="1:21" ht="92.25" hidden="1" customHeight="1">
      <c r="A37" s="580" t="s">
        <v>1516</v>
      </c>
      <c r="B37" s="580" t="s">
        <v>1512</v>
      </c>
      <c r="C37" s="470"/>
      <c r="D37" s="470"/>
      <c r="E37" s="470"/>
      <c r="F37" s="349"/>
      <c r="G37" s="471"/>
      <c r="H37" s="472"/>
      <c r="I37" s="471"/>
      <c r="J37" s="472"/>
      <c r="K37" s="471"/>
      <c r="L37" s="472"/>
      <c r="M37" s="471"/>
      <c r="N37" s="472"/>
      <c r="O37" s="384">
        <f t="shared" si="1"/>
        <v>0</v>
      </c>
      <c r="P37" s="385">
        <f t="shared" si="1"/>
        <v>0</v>
      </c>
      <c r="Q37" s="349"/>
      <c r="R37" s="349"/>
      <c r="S37" s="349"/>
      <c r="T37" s="349"/>
      <c r="U37" s="349"/>
    </row>
    <row r="38" spans="1:21" ht="15.75">
      <c r="A38" s="289"/>
      <c r="B38" s="290"/>
      <c r="C38" s="290"/>
      <c r="D38" s="289" t="s">
        <v>1518</v>
      </c>
      <c r="E38" s="290"/>
      <c r="F38" s="291"/>
      <c r="G38" s="74">
        <f t="shared" ref="G38:P38" si="2">SUM(G11:G37)</f>
        <v>27.5</v>
      </c>
      <c r="H38" s="232">
        <f t="shared" si="2"/>
        <v>6000</v>
      </c>
      <c r="I38" s="74">
        <f t="shared" si="2"/>
        <v>0.75</v>
      </c>
      <c r="J38" s="232">
        <f t="shared" si="2"/>
        <v>200</v>
      </c>
      <c r="K38" s="74">
        <f t="shared" si="2"/>
        <v>0.5</v>
      </c>
      <c r="L38" s="232">
        <f t="shared" si="2"/>
        <v>200</v>
      </c>
      <c r="M38" s="74">
        <f t="shared" si="2"/>
        <v>0.5</v>
      </c>
      <c r="N38" s="232">
        <f t="shared" si="2"/>
        <v>200</v>
      </c>
      <c r="O38" s="232">
        <f t="shared" si="2"/>
        <v>29.25</v>
      </c>
      <c r="P38" s="232">
        <f t="shared" si="2"/>
        <v>6600</v>
      </c>
      <c r="Q38" s="68"/>
      <c r="R38" s="68"/>
      <c r="S38" s="68"/>
      <c r="T38" s="68"/>
      <c r="U38" s="68"/>
    </row>
  </sheetData>
  <mergeCells count="25">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A28:A35"/>
    <mergeCell ref="B28:B31"/>
    <mergeCell ref="B32:B35"/>
    <mergeCell ref="O7:P8"/>
    <mergeCell ref="B15:B18"/>
    <mergeCell ref="B19:B22"/>
    <mergeCell ref="B24:B27"/>
    <mergeCell ref="A11:A2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80" zoomScaleNormal="80" workbookViewId="0">
      <pane ySplit="11" topLeftCell="A328" activePane="bottomLeft" state="frozen"/>
      <selection activeCell="A11" sqref="A11"/>
      <selection pane="bottomLeft" activeCell="C328" sqref="C328"/>
    </sheetView>
  </sheetViews>
  <sheetFormatPr baseColWidth="10" defaultColWidth="11.5703125" defaultRowHeight="15"/>
  <cols>
    <col min="1" max="1" width="4.5703125" style="85" customWidth="1"/>
    <col min="2" max="2" width="15.85546875" style="76" customWidth="1"/>
    <col min="3" max="3" width="89.42578125" style="85" bestFit="1" customWidth="1"/>
    <col min="4" max="24" width="32" style="174" customWidth="1"/>
    <col min="25" max="27" width="34.28515625" style="174" customWidth="1"/>
    <col min="28" max="44" width="24.28515625" style="174" customWidth="1"/>
    <col min="45" max="16384" width="11.5703125" style="85"/>
  </cols>
  <sheetData>
    <row r="1" spans="1:571" ht="26.25" hidden="1">
      <c r="A1" s="186"/>
      <c r="B1" s="189"/>
      <c r="C1" s="186" t="s">
        <v>251</v>
      </c>
      <c r="D1" s="189" t="s">
        <v>252</v>
      </c>
      <c r="E1" s="180" t="s">
        <v>253</v>
      </c>
      <c r="F1" s="180" t="s">
        <v>496</v>
      </c>
      <c r="G1" s="180" t="s">
        <v>498</v>
      </c>
      <c r="H1" s="180" t="s">
        <v>500</v>
      </c>
      <c r="I1" s="180" t="s">
        <v>502</v>
      </c>
      <c r="J1" s="180" t="s">
        <v>504</v>
      </c>
      <c r="K1" s="180" t="s">
        <v>506</v>
      </c>
      <c r="L1" s="180" t="s">
        <v>254</v>
      </c>
      <c r="M1" s="180" t="s">
        <v>509</v>
      </c>
      <c r="N1" s="180" t="s">
        <v>255</v>
      </c>
      <c r="O1" s="180" t="s">
        <v>511</v>
      </c>
      <c r="P1" s="180" t="s">
        <v>513</v>
      </c>
      <c r="Q1" s="180" t="s">
        <v>515</v>
      </c>
      <c r="R1" s="180" t="s">
        <v>513</v>
      </c>
      <c r="S1" s="180" t="s">
        <v>515</v>
      </c>
      <c r="T1" s="180" t="s">
        <v>515</v>
      </c>
      <c r="U1" s="180" t="s">
        <v>256</v>
      </c>
      <c r="V1" s="180" t="s">
        <v>516</v>
      </c>
      <c r="W1" s="180" t="s">
        <v>519</v>
      </c>
      <c r="X1" s="180" t="s">
        <v>519</v>
      </c>
      <c r="Y1" s="180" t="s">
        <v>257</v>
      </c>
      <c r="Z1" s="450"/>
      <c r="AA1" s="180" t="s">
        <v>257</v>
      </c>
      <c r="AB1" s="180" t="s">
        <v>521</v>
      </c>
      <c r="AC1" s="180" t="s">
        <v>258</v>
      </c>
      <c r="AD1" s="180" t="s">
        <v>522</v>
      </c>
      <c r="AE1" s="180" t="s">
        <v>523</v>
      </c>
      <c r="AF1" s="180" t="s">
        <v>527</v>
      </c>
      <c r="AG1" s="180" t="s">
        <v>274</v>
      </c>
      <c r="AH1" s="180" t="s">
        <v>528</v>
      </c>
      <c r="AI1" s="180" t="s">
        <v>530</v>
      </c>
      <c r="AJ1" s="180" t="s">
        <v>532</v>
      </c>
      <c r="AK1" s="180" t="s">
        <v>275</v>
      </c>
      <c r="AL1" s="180" t="s">
        <v>534</v>
      </c>
      <c r="AM1" s="180" t="s">
        <v>536</v>
      </c>
      <c r="AN1" s="180" t="s">
        <v>538</v>
      </c>
      <c r="AO1" s="180" t="s">
        <v>540</v>
      </c>
      <c r="AP1" s="180" t="s">
        <v>250</v>
      </c>
      <c r="AQ1" s="180" t="s">
        <v>542</v>
      </c>
      <c r="AR1" s="189" t="s">
        <v>259</v>
      </c>
      <c r="AS1" s="180" t="s">
        <v>544</v>
      </c>
      <c r="AT1" s="180" t="s">
        <v>260</v>
      </c>
      <c r="AU1" s="180" t="s">
        <v>546</v>
      </c>
      <c r="AV1" s="180" t="s">
        <v>548</v>
      </c>
      <c r="AW1" s="180" t="s">
        <v>261</v>
      </c>
      <c r="AX1" s="180" t="s">
        <v>550</v>
      </c>
      <c r="AY1" s="180" t="s">
        <v>552</v>
      </c>
      <c r="AZ1" s="180" t="s">
        <v>262</v>
      </c>
      <c r="BA1" s="180" t="s">
        <v>553</v>
      </c>
      <c r="BB1" s="180" t="s">
        <v>555</v>
      </c>
      <c r="BC1" s="180" t="s">
        <v>556</v>
      </c>
      <c r="BD1" s="180" t="s">
        <v>557</v>
      </c>
      <c r="BE1" s="180" t="s">
        <v>559</v>
      </c>
      <c r="BF1" s="180" t="s">
        <v>561</v>
      </c>
      <c r="BG1" s="180" t="s">
        <v>562</v>
      </c>
      <c r="BH1" s="180" t="s">
        <v>263</v>
      </c>
      <c r="BI1" s="180" t="s">
        <v>564</v>
      </c>
      <c r="BJ1" s="180" t="s">
        <v>566</v>
      </c>
      <c r="BK1" s="180" t="s">
        <v>568</v>
      </c>
      <c r="BL1" s="180" t="s">
        <v>570</v>
      </c>
      <c r="BM1" s="180" t="s">
        <v>572</v>
      </c>
      <c r="BN1" s="180" t="s">
        <v>574</v>
      </c>
      <c r="BO1" s="180" t="s">
        <v>576</v>
      </c>
      <c r="BP1" s="180" t="s">
        <v>578</v>
      </c>
      <c r="BQ1" s="180" t="s">
        <v>276</v>
      </c>
      <c r="BR1" s="180" t="s">
        <v>580</v>
      </c>
      <c r="BS1" s="180" t="s">
        <v>582</v>
      </c>
      <c r="BT1" s="180" t="s">
        <v>584</v>
      </c>
      <c r="BU1" s="180" t="s">
        <v>586</v>
      </c>
      <c r="BV1" s="180" t="s">
        <v>588</v>
      </c>
      <c r="BW1" s="180" t="s">
        <v>590</v>
      </c>
      <c r="BX1" s="180" t="s">
        <v>592</v>
      </c>
      <c r="BY1" s="180" t="s">
        <v>594</v>
      </c>
      <c r="BZ1" s="180" t="s">
        <v>596</v>
      </c>
      <c r="CA1" s="180" t="s">
        <v>598</v>
      </c>
      <c r="CB1" s="189" t="s">
        <v>264</v>
      </c>
      <c r="CC1" s="180" t="s">
        <v>265</v>
      </c>
      <c r="CD1" s="180" t="s">
        <v>600</v>
      </c>
      <c r="CE1" s="180" t="s">
        <v>266</v>
      </c>
      <c r="CF1" s="180" t="s">
        <v>602</v>
      </c>
      <c r="CG1" s="180" t="s">
        <v>604</v>
      </c>
      <c r="CH1" s="189" t="s">
        <v>267</v>
      </c>
      <c r="CI1" s="180" t="s">
        <v>268</v>
      </c>
      <c r="CJ1" s="180" t="s">
        <v>606</v>
      </c>
      <c r="CK1" s="180" t="s">
        <v>269</v>
      </c>
      <c r="CL1" s="180" t="s">
        <v>608</v>
      </c>
      <c r="CM1" s="180" t="s">
        <v>610</v>
      </c>
      <c r="CN1" s="180" t="s">
        <v>612</v>
      </c>
      <c r="CO1" s="189" t="s">
        <v>270</v>
      </c>
      <c r="CP1" s="180" t="s">
        <v>618</v>
      </c>
      <c r="CQ1" s="180" t="s">
        <v>620</v>
      </c>
      <c r="CR1" s="180" t="s">
        <v>271</v>
      </c>
      <c r="CS1" s="180" t="s">
        <v>614</v>
      </c>
      <c r="CT1" s="180" t="s">
        <v>616</v>
      </c>
      <c r="CU1" s="180" t="s">
        <v>272</v>
      </c>
      <c r="CV1" s="180" t="s">
        <v>622</v>
      </c>
      <c r="CW1" s="180" t="s">
        <v>273</v>
      </c>
      <c r="CX1" s="180" t="s">
        <v>623</v>
      </c>
      <c r="CY1" s="177" t="s">
        <v>277</v>
      </c>
      <c r="CZ1" s="189" t="s">
        <v>278</v>
      </c>
      <c r="DA1" s="180" t="s">
        <v>624</v>
      </c>
      <c r="DB1" s="180" t="s">
        <v>625</v>
      </c>
      <c r="DC1" s="180" t="s">
        <v>627</v>
      </c>
      <c r="DD1" s="180" t="s">
        <v>279</v>
      </c>
      <c r="DE1" s="180" t="s">
        <v>629</v>
      </c>
      <c r="DF1" s="180" t="s">
        <v>631</v>
      </c>
      <c r="DG1" s="180" t="s">
        <v>633</v>
      </c>
      <c r="DH1" s="180" t="s">
        <v>635</v>
      </c>
      <c r="DI1" s="180" t="s">
        <v>637</v>
      </c>
      <c r="DJ1" s="180" t="s">
        <v>639</v>
      </c>
      <c r="DK1" s="189" t="s">
        <v>280</v>
      </c>
      <c r="DL1" s="180" t="s">
        <v>281</v>
      </c>
      <c r="DM1" s="180" t="s">
        <v>641</v>
      </c>
      <c r="DN1" s="180" t="s">
        <v>282</v>
      </c>
      <c r="DO1" s="180" t="s">
        <v>643</v>
      </c>
      <c r="DP1" s="180" t="s">
        <v>645</v>
      </c>
      <c r="DQ1" s="180" t="s">
        <v>647</v>
      </c>
      <c r="DR1" s="180" t="s">
        <v>649</v>
      </c>
      <c r="DS1" s="180" t="s">
        <v>651</v>
      </c>
      <c r="DT1" s="180" t="s">
        <v>653</v>
      </c>
      <c r="DU1" s="180" t="s">
        <v>655</v>
      </c>
      <c r="DV1" s="180" t="s">
        <v>283</v>
      </c>
      <c r="DW1" s="180" t="s">
        <v>657</v>
      </c>
      <c r="DX1" s="180" t="s">
        <v>659</v>
      </c>
      <c r="DY1" s="180" t="s">
        <v>661</v>
      </c>
      <c r="DZ1" s="189" t="s">
        <v>284</v>
      </c>
      <c r="EA1" s="180" t="s">
        <v>663</v>
      </c>
      <c r="EB1" s="180" t="s">
        <v>285</v>
      </c>
      <c r="EC1" s="180" t="s">
        <v>665</v>
      </c>
      <c r="ED1" s="180" t="s">
        <v>286</v>
      </c>
      <c r="EE1" s="180" t="s">
        <v>667</v>
      </c>
      <c r="EF1" s="180" t="s">
        <v>669</v>
      </c>
      <c r="EG1" s="180" t="s">
        <v>671</v>
      </c>
      <c r="EH1" s="180" t="s">
        <v>673</v>
      </c>
      <c r="EI1" s="180" t="s">
        <v>675</v>
      </c>
      <c r="EJ1" s="180" t="s">
        <v>677</v>
      </c>
      <c r="EK1" s="180" t="s">
        <v>679</v>
      </c>
      <c r="EL1" s="180" t="s">
        <v>681</v>
      </c>
      <c r="EM1" s="180" t="s">
        <v>683</v>
      </c>
      <c r="EN1" s="180" t="s">
        <v>685</v>
      </c>
      <c r="EO1" s="180" t="s">
        <v>687</v>
      </c>
      <c r="EP1" s="189" t="s">
        <v>287</v>
      </c>
      <c r="EQ1" s="180" t="s">
        <v>689</v>
      </c>
      <c r="ER1" s="180" t="s">
        <v>288</v>
      </c>
      <c r="ES1" s="180" t="s">
        <v>691</v>
      </c>
      <c r="ET1" s="180" t="s">
        <v>693</v>
      </c>
      <c r="EU1" s="180" t="s">
        <v>289</v>
      </c>
      <c r="EV1" s="180" t="s">
        <v>695</v>
      </c>
      <c r="EW1" s="180" t="s">
        <v>697</v>
      </c>
      <c r="EX1" s="180" t="s">
        <v>290</v>
      </c>
      <c r="EY1" s="180" t="s">
        <v>699</v>
      </c>
      <c r="EZ1" s="180" t="s">
        <v>701</v>
      </c>
      <c r="FA1" s="180" t="s">
        <v>703</v>
      </c>
      <c r="FB1" s="180" t="s">
        <v>291</v>
      </c>
      <c r="FC1" s="180" t="s">
        <v>705</v>
      </c>
      <c r="FD1" s="180" t="s">
        <v>707</v>
      </c>
      <c r="FE1" s="189" t="s">
        <v>292</v>
      </c>
      <c r="FF1" s="180" t="s">
        <v>293</v>
      </c>
      <c r="FG1" s="180" t="s">
        <v>709</v>
      </c>
      <c r="FH1" s="180" t="s">
        <v>711</v>
      </c>
      <c r="FI1" s="180" t="s">
        <v>713</v>
      </c>
      <c r="FJ1" s="180" t="s">
        <v>715</v>
      </c>
      <c r="FK1" s="180" t="s">
        <v>294</v>
      </c>
      <c r="FL1" s="180" t="s">
        <v>717</v>
      </c>
      <c r="FM1" s="180" t="s">
        <v>719</v>
      </c>
      <c r="FN1" s="180" t="s">
        <v>721</v>
      </c>
      <c r="FO1" s="180" t="s">
        <v>723</v>
      </c>
      <c r="FP1" s="180" t="s">
        <v>725</v>
      </c>
      <c r="FQ1" s="180" t="s">
        <v>295</v>
      </c>
      <c r="FR1" s="180" t="s">
        <v>728</v>
      </c>
      <c r="FS1" s="180" t="s">
        <v>296</v>
      </c>
      <c r="FT1" s="180" t="s">
        <v>731</v>
      </c>
      <c r="FU1" s="180" t="s">
        <v>732</v>
      </c>
      <c r="FV1" s="180" t="s">
        <v>734</v>
      </c>
      <c r="FW1" s="180" t="s">
        <v>297</v>
      </c>
      <c r="FX1" s="180" t="s">
        <v>737</v>
      </c>
      <c r="FY1" s="180" t="s">
        <v>738</v>
      </c>
      <c r="FZ1" s="180" t="s">
        <v>740</v>
      </c>
      <c r="GA1" s="180" t="s">
        <v>298</v>
      </c>
      <c r="GB1" s="180" t="s">
        <v>743</v>
      </c>
      <c r="GC1" s="180" t="s">
        <v>745</v>
      </c>
      <c r="GD1" s="180" t="s">
        <v>747</v>
      </c>
      <c r="GE1" s="189" t="s">
        <v>299</v>
      </c>
      <c r="GF1" s="189" t="s">
        <v>300</v>
      </c>
      <c r="GG1" s="180" t="s">
        <v>306</v>
      </c>
      <c r="GH1" s="180" t="s">
        <v>749</v>
      </c>
      <c r="GI1" s="180" t="s">
        <v>751</v>
      </c>
      <c r="GJ1" s="180" t="s">
        <v>753</v>
      </c>
      <c r="GK1" s="180" t="s">
        <v>755</v>
      </c>
      <c r="GL1" s="180" t="s">
        <v>757</v>
      </c>
      <c r="GM1" s="180" t="s">
        <v>759</v>
      </c>
      <c r="GN1" s="189" t="s">
        <v>301</v>
      </c>
      <c r="GO1" s="180" t="s">
        <v>307</v>
      </c>
      <c r="GP1" s="180" t="s">
        <v>761</v>
      </c>
      <c r="GQ1" s="180" t="s">
        <v>763</v>
      </c>
      <c r="GR1" s="180" t="s">
        <v>764</v>
      </c>
      <c r="GS1" s="180" t="s">
        <v>308</v>
      </c>
      <c r="GT1" s="180" t="s">
        <v>767</v>
      </c>
      <c r="GU1" s="180" t="s">
        <v>768</v>
      </c>
      <c r="GV1" s="189" t="s">
        <v>302</v>
      </c>
      <c r="GW1" s="180" t="s">
        <v>303</v>
      </c>
      <c r="GX1" s="180" t="s">
        <v>770</v>
      </c>
      <c r="GY1" s="180" t="s">
        <v>772</v>
      </c>
      <c r="GZ1" s="180" t="s">
        <v>774</v>
      </c>
      <c r="HA1" s="180" t="s">
        <v>776</v>
      </c>
      <c r="HB1" s="180" t="s">
        <v>778</v>
      </c>
      <c r="HC1" s="189" t="s">
        <v>304</v>
      </c>
      <c r="HD1" s="180" t="s">
        <v>305</v>
      </c>
      <c r="HE1" s="180" t="s">
        <v>780</v>
      </c>
      <c r="HF1" s="180" t="s">
        <v>782</v>
      </c>
      <c r="HG1" s="180" t="s">
        <v>784</v>
      </c>
      <c r="HH1" s="180" t="s">
        <v>786</v>
      </c>
      <c r="HI1" s="180" t="s">
        <v>788</v>
      </c>
      <c r="HJ1" s="180" t="s">
        <v>790</v>
      </c>
      <c r="HK1" s="177" t="s">
        <v>309</v>
      </c>
      <c r="HL1" s="189" t="s">
        <v>310</v>
      </c>
      <c r="HM1" s="180" t="s">
        <v>311</v>
      </c>
      <c r="HN1" s="180" t="s">
        <v>792</v>
      </c>
      <c r="HO1" s="180" t="s">
        <v>794</v>
      </c>
      <c r="HP1" s="180" t="s">
        <v>796</v>
      </c>
      <c r="HQ1" s="180" t="s">
        <v>798</v>
      </c>
      <c r="HR1" s="180" t="s">
        <v>312</v>
      </c>
      <c r="HS1" s="180" t="s">
        <v>801</v>
      </c>
      <c r="HT1" s="180" t="s">
        <v>329</v>
      </c>
      <c r="HU1" s="180" t="s">
        <v>839</v>
      </c>
      <c r="HV1" s="180" t="s">
        <v>841</v>
      </c>
      <c r="HW1" s="180" t="s">
        <v>843</v>
      </c>
      <c r="HX1" s="189" t="s">
        <v>313</v>
      </c>
      <c r="HY1" s="180" t="s">
        <v>803</v>
      </c>
      <c r="HZ1" s="180" t="s">
        <v>805</v>
      </c>
      <c r="IA1" s="180" t="s">
        <v>314</v>
      </c>
      <c r="IB1" s="180" t="s">
        <v>808</v>
      </c>
      <c r="IC1" s="180" t="s">
        <v>810</v>
      </c>
      <c r="ID1" s="180" t="s">
        <v>811</v>
      </c>
      <c r="IE1" s="180" t="s">
        <v>813</v>
      </c>
      <c r="IF1" s="189" t="s">
        <v>315</v>
      </c>
      <c r="IG1" s="180" t="s">
        <v>815</v>
      </c>
      <c r="IH1" s="180" t="s">
        <v>817</v>
      </c>
      <c r="II1" s="180" t="s">
        <v>819</v>
      </c>
      <c r="IJ1" s="180" t="s">
        <v>316</v>
      </c>
      <c r="IK1" s="180" t="s">
        <v>821</v>
      </c>
      <c r="IL1" s="180" t="s">
        <v>823</v>
      </c>
      <c r="IM1" s="180" t="s">
        <v>317</v>
      </c>
      <c r="IN1" s="180" t="s">
        <v>825</v>
      </c>
      <c r="IO1" s="180" t="s">
        <v>827</v>
      </c>
      <c r="IP1" s="180" t="s">
        <v>318</v>
      </c>
      <c r="IQ1" s="180" t="s">
        <v>829</v>
      </c>
      <c r="IR1" s="180" t="s">
        <v>831</v>
      </c>
      <c r="IS1" s="180" t="s">
        <v>833</v>
      </c>
      <c r="IT1" s="180" t="s">
        <v>835</v>
      </c>
      <c r="IU1" s="180" t="s">
        <v>319</v>
      </c>
      <c r="IV1" s="180" t="s">
        <v>837</v>
      </c>
      <c r="IW1" s="189" t="s">
        <v>320</v>
      </c>
      <c r="IX1" s="180" t="s">
        <v>845</v>
      </c>
      <c r="IY1" s="180" t="s">
        <v>847</v>
      </c>
      <c r="IZ1" s="180" t="s">
        <v>321</v>
      </c>
      <c r="JA1" s="180" t="s">
        <v>849</v>
      </c>
      <c r="JB1" s="180" t="s">
        <v>851</v>
      </c>
      <c r="JC1" s="180" t="s">
        <v>853</v>
      </c>
      <c r="JD1" s="189" t="s">
        <v>322</v>
      </c>
      <c r="JE1" s="180" t="s">
        <v>855</v>
      </c>
      <c r="JF1" s="180" t="s">
        <v>323</v>
      </c>
      <c r="JG1" s="180" t="s">
        <v>858</v>
      </c>
      <c r="JH1" s="180" t="s">
        <v>860</v>
      </c>
      <c r="JI1" s="180" t="s">
        <v>862</v>
      </c>
      <c r="JJ1" s="180" t="s">
        <v>864</v>
      </c>
      <c r="JK1" s="180" t="s">
        <v>866</v>
      </c>
      <c r="JL1" s="180" t="s">
        <v>868</v>
      </c>
      <c r="JM1" s="180" t="s">
        <v>324</v>
      </c>
      <c r="JN1" s="180" t="s">
        <v>871</v>
      </c>
      <c r="JO1" s="180" t="s">
        <v>873</v>
      </c>
      <c r="JP1" s="180" t="s">
        <v>875</v>
      </c>
      <c r="JQ1" s="180" t="s">
        <v>877</v>
      </c>
      <c r="JR1" s="180" t="s">
        <v>879</v>
      </c>
      <c r="JS1" s="180" t="s">
        <v>881</v>
      </c>
      <c r="JT1" s="180" t="s">
        <v>883</v>
      </c>
      <c r="JU1" s="180" t="s">
        <v>885</v>
      </c>
      <c r="JV1" s="180" t="s">
        <v>325</v>
      </c>
      <c r="JW1" s="180" t="s">
        <v>888</v>
      </c>
      <c r="JX1" s="180" t="s">
        <v>890</v>
      </c>
      <c r="JY1" s="180" t="s">
        <v>892</v>
      </c>
      <c r="JZ1" s="180" t="s">
        <v>894</v>
      </c>
      <c r="KA1" s="180" t="s">
        <v>895</v>
      </c>
      <c r="KB1" s="180" t="s">
        <v>897</v>
      </c>
      <c r="KC1" s="180" t="s">
        <v>899</v>
      </c>
      <c r="KD1" s="180" t="s">
        <v>901</v>
      </c>
      <c r="KE1" s="180" t="s">
        <v>903</v>
      </c>
      <c r="KF1" s="180" t="s">
        <v>905</v>
      </c>
      <c r="KG1" s="180" t="s">
        <v>907</v>
      </c>
      <c r="KH1" s="180" t="s">
        <v>909</v>
      </c>
      <c r="KI1" s="180" t="s">
        <v>911</v>
      </c>
      <c r="KJ1" s="180" t="s">
        <v>913</v>
      </c>
      <c r="KK1" s="180" t="s">
        <v>915</v>
      </c>
      <c r="KL1" s="180" t="s">
        <v>917</v>
      </c>
      <c r="KM1" s="180" t="s">
        <v>919</v>
      </c>
      <c r="KN1" s="180" t="s">
        <v>921</v>
      </c>
      <c r="KO1" s="180" t="s">
        <v>923</v>
      </c>
      <c r="KP1" s="180" t="s">
        <v>925</v>
      </c>
      <c r="KQ1" s="180" t="s">
        <v>927</v>
      </c>
      <c r="KR1" s="180" t="s">
        <v>929</v>
      </c>
      <c r="KS1" s="180" t="s">
        <v>931</v>
      </c>
      <c r="KT1" s="180" t="s">
        <v>933</v>
      </c>
      <c r="KU1" s="180" t="s">
        <v>935</v>
      </c>
      <c r="KV1" s="180" t="s">
        <v>937</v>
      </c>
      <c r="KW1" s="189" t="s">
        <v>326</v>
      </c>
      <c r="KX1" s="180" t="s">
        <v>939</v>
      </c>
      <c r="KY1" s="180" t="s">
        <v>327</v>
      </c>
      <c r="KZ1" s="180" t="s">
        <v>942</v>
      </c>
      <c r="LA1" s="180" t="s">
        <v>944</v>
      </c>
      <c r="LB1" s="180" t="s">
        <v>946</v>
      </c>
      <c r="LC1" s="180" t="s">
        <v>948</v>
      </c>
      <c r="LD1" s="180" t="s">
        <v>328</v>
      </c>
      <c r="LE1" s="180" t="s">
        <v>951</v>
      </c>
      <c r="LF1" s="180" t="s">
        <v>953</v>
      </c>
      <c r="LG1" s="180" t="s">
        <v>955</v>
      </c>
      <c r="LH1" s="180" t="s">
        <v>957</v>
      </c>
      <c r="LI1" s="180" t="s">
        <v>959</v>
      </c>
      <c r="LJ1" s="180" t="s">
        <v>961</v>
      </c>
      <c r="LK1" s="180" t="s">
        <v>963</v>
      </c>
      <c r="LL1" s="177" t="s">
        <v>330</v>
      </c>
      <c r="LM1" s="189" t="s">
        <v>331</v>
      </c>
      <c r="LN1" s="180" t="s">
        <v>332</v>
      </c>
      <c r="LO1" s="180" t="s">
        <v>333</v>
      </c>
      <c r="LP1" s="189" t="s">
        <v>334</v>
      </c>
      <c r="LQ1" s="180" t="s">
        <v>335</v>
      </c>
      <c r="LR1" s="180" t="s">
        <v>983</v>
      </c>
      <c r="LS1" s="180" t="s">
        <v>985</v>
      </c>
      <c r="LT1" s="180" t="s">
        <v>986</v>
      </c>
      <c r="LU1" s="180" t="s">
        <v>988</v>
      </c>
      <c r="LV1" s="180" t="s">
        <v>989</v>
      </c>
      <c r="LW1" s="180" t="s">
        <v>991</v>
      </c>
      <c r="LX1" s="180" t="s">
        <v>993</v>
      </c>
      <c r="LY1" s="180" t="s">
        <v>995</v>
      </c>
      <c r="LZ1" s="180" t="s">
        <v>997</v>
      </c>
      <c r="MA1" s="180" t="s">
        <v>336</v>
      </c>
      <c r="MB1" s="180" t="s">
        <v>1000</v>
      </c>
      <c r="MC1" s="180" t="s">
        <v>1001</v>
      </c>
      <c r="MD1" s="180" t="s">
        <v>1003</v>
      </c>
      <c r="ME1" s="180" t="s">
        <v>337</v>
      </c>
      <c r="MF1" s="180" t="s">
        <v>1006</v>
      </c>
      <c r="MG1" s="180" t="s">
        <v>1007</v>
      </c>
      <c r="MH1" s="180" t="s">
        <v>1009</v>
      </c>
      <c r="MI1" s="180" t="s">
        <v>1011</v>
      </c>
      <c r="MJ1" s="180" t="s">
        <v>338</v>
      </c>
      <c r="MK1" s="180" t="s">
        <v>1014</v>
      </c>
      <c r="ML1" s="180" t="s">
        <v>1016</v>
      </c>
      <c r="MM1" s="180" t="s">
        <v>1018</v>
      </c>
      <c r="MN1" s="180" t="s">
        <v>1020</v>
      </c>
      <c r="MO1" s="180" t="s">
        <v>339</v>
      </c>
      <c r="MP1" s="180" t="s">
        <v>1023</v>
      </c>
      <c r="MQ1" s="180" t="s">
        <v>1025</v>
      </c>
      <c r="MR1" s="180" t="s">
        <v>1027</v>
      </c>
      <c r="MS1" s="180" t="s">
        <v>1029</v>
      </c>
      <c r="MT1" s="180" t="s">
        <v>1031</v>
      </c>
      <c r="MU1" s="180" t="s">
        <v>1033</v>
      </c>
      <c r="MV1" s="180" t="s">
        <v>1035</v>
      </c>
      <c r="MW1" s="180" t="s">
        <v>1037</v>
      </c>
      <c r="MX1" s="180" t="s">
        <v>1039</v>
      </c>
      <c r="MY1" s="180" t="s">
        <v>1041</v>
      </c>
      <c r="MZ1" s="180" t="s">
        <v>1043</v>
      </c>
      <c r="NA1" s="180" t="s">
        <v>1044</v>
      </c>
      <c r="NB1" s="189" t="s">
        <v>340</v>
      </c>
      <c r="NC1" s="180" t="s">
        <v>341</v>
      </c>
      <c r="ND1" s="180" t="s">
        <v>1046</v>
      </c>
      <c r="NE1" s="180" t="s">
        <v>1048</v>
      </c>
      <c r="NF1" s="180" t="s">
        <v>1050</v>
      </c>
      <c r="NG1" s="180" t="s">
        <v>1052</v>
      </c>
      <c r="NH1" s="189" t="s">
        <v>342</v>
      </c>
      <c r="NI1" s="180" t="s">
        <v>343</v>
      </c>
      <c r="NJ1" s="180" t="s">
        <v>1053</v>
      </c>
      <c r="NK1" s="180" t="s">
        <v>344</v>
      </c>
      <c r="NL1" s="180" t="s">
        <v>1055</v>
      </c>
      <c r="NM1" s="180" t="s">
        <v>1057</v>
      </c>
      <c r="NN1" s="180" t="s">
        <v>345</v>
      </c>
      <c r="NO1" s="180" t="s">
        <v>1059</v>
      </c>
      <c r="NP1" s="180" t="s">
        <v>1061</v>
      </c>
      <c r="NQ1" s="177" t="s">
        <v>331</v>
      </c>
      <c r="NR1" s="189" t="s">
        <v>332</v>
      </c>
      <c r="NS1" s="180" t="s">
        <v>346</v>
      </c>
      <c r="NT1" s="180" t="s">
        <v>965</v>
      </c>
      <c r="NU1" s="180" t="s">
        <v>967</v>
      </c>
      <c r="NV1" s="180" t="s">
        <v>969</v>
      </c>
      <c r="NW1" s="180" t="s">
        <v>971</v>
      </c>
      <c r="NX1" s="180" t="s">
        <v>347</v>
      </c>
      <c r="NY1" s="180" t="s">
        <v>973</v>
      </c>
      <c r="NZ1" s="180" t="s">
        <v>348</v>
      </c>
      <c r="OA1" s="180" t="s">
        <v>975</v>
      </c>
      <c r="OB1" s="189" t="s">
        <v>333</v>
      </c>
      <c r="OC1" s="180" t="s">
        <v>977</v>
      </c>
      <c r="OD1" s="180" t="s">
        <v>349</v>
      </c>
      <c r="OE1" s="177" t="s">
        <v>333</v>
      </c>
      <c r="OF1" s="189" t="s">
        <v>349</v>
      </c>
      <c r="OG1" s="180" t="s">
        <v>979</v>
      </c>
      <c r="OH1" s="180" t="s">
        <v>981</v>
      </c>
      <c r="OI1" s="180" t="s">
        <v>350</v>
      </c>
      <c r="OJ1" s="177" t="s">
        <v>351</v>
      </c>
      <c r="OK1" s="189" t="s">
        <v>352</v>
      </c>
      <c r="OL1" s="180" t="s">
        <v>353</v>
      </c>
      <c r="OM1" s="180" t="s">
        <v>1062</v>
      </c>
      <c r="ON1" s="180" t="s">
        <v>1064</v>
      </c>
      <c r="OO1" s="180" t="s">
        <v>354</v>
      </c>
      <c r="OP1" s="180" t="s">
        <v>364</v>
      </c>
      <c r="OQ1" s="180" t="s">
        <v>1066</v>
      </c>
      <c r="OR1" s="180" t="s">
        <v>1068</v>
      </c>
      <c r="OS1" s="180" t="s">
        <v>1070</v>
      </c>
      <c r="OT1" s="180" t="s">
        <v>1072</v>
      </c>
      <c r="OU1" s="180" t="s">
        <v>1074</v>
      </c>
      <c r="OV1" s="180" t="s">
        <v>1076</v>
      </c>
      <c r="OW1" s="180" t="s">
        <v>1078</v>
      </c>
      <c r="OX1" s="180" t="s">
        <v>1080</v>
      </c>
      <c r="OY1" s="180" t="s">
        <v>1082</v>
      </c>
      <c r="OZ1" s="180" t="s">
        <v>1084</v>
      </c>
      <c r="PA1" s="180" t="s">
        <v>1086</v>
      </c>
      <c r="PB1" s="180" t="s">
        <v>1088</v>
      </c>
      <c r="PC1" s="180" t="s">
        <v>1090</v>
      </c>
      <c r="PD1" s="180" t="s">
        <v>1092</v>
      </c>
      <c r="PE1" s="180" t="s">
        <v>1094</v>
      </c>
      <c r="PF1" s="180" t="s">
        <v>1096</v>
      </c>
      <c r="PG1" s="180" t="s">
        <v>1098</v>
      </c>
      <c r="PH1" s="180" t="s">
        <v>1100</v>
      </c>
      <c r="PI1" s="180" t="s">
        <v>1102</v>
      </c>
      <c r="PJ1" s="180" t="s">
        <v>1104</v>
      </c>
      <c r="PK1" s="180" t="s">
        <v>1106</v>
      </c>
      <c r="PL1" s="180" t="s">
        <v>1108</v>
      </c>
      <c r="PM1" s="180" t="s">
        <v>365</v>
      </c>
      <c r="PN1" s="180" t="s">
        <v>1111</v>
      </c>
      <c r="PO1" s="180" t="s">
        <v>1113</v>
      </c>
      <c r="PP1" s="180" t="s">
        <v>1114</v>
      </c>
      <c r="PQ1" s="180" t="s">
        <v>1116</v>
      </c>
      <c r="PR1" s="180" t="s">
        <v>1118</v>
      </c>
      <c r="PS1" s="180" t="s">
        <v>1120</v>
      </c>
      <c r="PT1" s="180" t="s">
        <v>1122</v>
      </c>
      <c r="PU1" s="180" t="s">
        <v>1124</v>
      </c>
      <c r="PV1" s="180" t="s">
        <v>1126</v>
      </c>
      <c r="PW1" s="180" t="s">
        <v>1128</v>
      </c>
      <c r="PX1" s="180" t="s">
        <v>1130</v>
      </c>
      <c r="PY1" s="180" t="s">
        <v>1132</v>
      </c>
      <c r="PZ1" s="180" t="s">
        <v>1134</v>
      </c>
      <c r="QA1" s="180" t="s">
        <v>1136</v>
      </c>
      <c r="QB1" s="180" t="s">
        <v>1138</v>
      </c>
      <c r="QC1" s="180" t="s">
        <v>1140</v>
      </c>
      <c r="QD1" s="180" t="s">
        <v>1142</v>
      </c>
      <c r="QE1" s="180" t="s">
        <v>1144</v>
      </c>
      <c r="QF1" s="180" t="s">
        <v>1146</v>
      </c>
      <c r="QG1" s="180" t="s">
        <v>1148</v>
      </c>
      <c r="QH1" s="180" t="s">
        <v>1150</v>
      </c>
      <c r="QI1" s="180" t="s">
        <v>1152</v>
      </c>
      <c r="QJ1" s="180" t="s">
        <v>1154</v>
      </c>
      <c r="QK1" s="180" t="s">
        <v>1156</v>
      </c>
      <c r="QL1" s="180" t="s">
        <v>1158</v>
      </c>
      <c r="QM1" s="180" t="s">
        <v>1160</v>
      </c>
      <c r="QN1" s="180" t="s">
        <v>355</v>
      </c>
      <c r="QO1" s="180" t="s">
        <v>1162</v>
      </c>
      <c r="QP1" s="180" t="s">
        <v>1164</v>
      </c>
      <c r="QQ1" s="180" t="s">
        <v>1166</v>
      </c>
      <c r="QR1" s="180" t="s">
        <v>1168</v>
      </c>
      <c r="QS1" s="180" t="s">
        <v>1170</v>
      </c>
      <c r="QT1" s="189" t="s">
        <v>356</v>
      </c>
      <c r="QU1" s="180" t="s">
        <v>357</v>
      </c>
      <c r="QV1" s="180" t="s">
        <v>1172</v>
      </c>
      <c r="QW1" s="180" t="s">
        <v>1174</v>
      </c>
      <c r="QX1" s="180" t="s">
        <v>1176</v>
      </c>
      <c r="QY1" s="180" t="s">
        <v>1178</v>
      </c>
      <c r="QZ1" s="180" t="s">
        <v>1180</v>
      </c>
      <c r="RA1" s="180" t="s">
        <v>1182</v>
      </c>
      <c r="RB1" s="189" t="s">
        <v>358</v>
      </c>
      <c r="RC1" s="180" t="s">
        <v>1184</v>
      </c>
      <c r="RD1" s="180" t="s">
        <v>359</v>
      </c>
      <c r="RE1" s="189" t="s">
        <v>360</v>
      </c>
      <c r="RF1" s="180" t="s">
        <v>361</v>
      </c>
      <c r="RG1" s="180" t="s">
        <v>1214</v>
      </c>
      <c r="RH1" s="180" t="s">
        <v>1216</v>
      </c>
      <c r="RI1" s="189" t="s">
        <v>362</v>
      </c>
      <c r="RJ1" s="180" t="s">
        <v>363</v>
      </c>
      <c r="RK1" s="180" t="s">
        <v>1218</v>
      </c>
      <c r="RL1" s="180" t="s">
        <v>1219</v>
      </c>
      <c r="RM1" s="180" t="s">
        <v>1220</v>
      </c>
      <c r="RN1" s="180" t="s">
        <v>1221</v>
      </c>
      <c r="RO1" s="180" t="s">
        <v>1223</v>
      </c>
      <c r="RP1" s="180" t="s">
        <v>1224</v>
      </c>
      <c r="RQ1" s="180" t="s">
        <v>1226</v>
      </c>
      <c r="RR1" s="180" t="s">
        <v>1227</v>
      </c>
      <c r="RS1" s="177" t="s">
        <v>358</v>
      </c>
      <c r="RT1" s="189" t="s">
        <v>359</v>
      </c>
      <c r="RU1" s="180" t="s">
        <v>366</v>
      </c>
      <c r="RV1" s="180" t="s">
        <v>1186</v>
      </c>
      <c r="RW1" s="180" t="s">
        <v>1188</v>
      </c>
      <c r="RX1" s="180" t="s">
        <v>1190</v>
      </c>
      <c r="RY1" s="180" t="s">
        <v>1192</v>
      </c>
      <c r="RZ1" s="180" t="s">
        <v>1194</v>
      </c>
      <c r="SA1" s="180" t="s">
        <v>1196</v>
      </c>
      <c r="SB1" s="180" t="s">
        <v>1198</v>
      </c>
      <c r="SC1" s="180" t="s">
        <v>1200</v>
      </c>
      <c r="SD1" s="180" t="s">
        <v>1202</v>
      </c>
      <c r="SE1" s="180" t="s">
        <v>1204</v>
      </c>
      <c r="SF1" s="180" t="s">
        <v>1206</v>
      </c>
      <c r="SG1" s="180" t="s">
        <v>1208</v>
      </c>
      <c r="SH1" s="180" t="s">
        <v>1210</v>
      </c>
      <c r="SI1" s="180" t="s">
        <v>1212</v>
      </c>
      <c r="SJ1" s="177" t="s">
        <v>367</v>
      </c>
      <c r="SK1" s="189" t="s">
        <v>368</v>
      </c>
      <c r="SL1" s="180" t="s">
        <v>369</v>
      </c>
      <c r="SM1" s="180" t="s">
        <v>1229</v>
      </c>
      <c r="SN1" s="180" t="s">
        <v>1231</v>
      </c>
      <c r="SO1" s="180" t="s">
        <v>370</v>
      </c>
      <c r="SP1" s="180" t="s">
        <v>1233</v>
      </c>
      <c r="SQ1" s="180" t="s">
        <v>1235</v>
      </c>
      <c r="SR1" s="180" t="s">
        <v>1237</v>
      </c>
      <c r="SS1" s="180" t="s">
        <v>1239</v>
      </c>
      <c r="ST1" s="189" t="s">
        <v>371</v>
      </c>
      <c r="SU1" s="180" t="s">
        <v>372</v>
      </c>
      <c r="SV1" s="180" t="s">
        <v>1241</v>
      </c>
      <c r="SW1" s="180" t="s">
        <v>1243</v>
      </c>
      <c r="SX1" s="180" t="s">
        <v>1245</v>
      </c>
      <c r="SY1" s="180" t="s">
        <v>1247</v>
      </c>
      <c r="SZ1" s="180" t="s">
        <v>1249</v>
      </c>
      <c r="TA1" s="180" t="s">
        <v>1251</v>
      </c>
      <c r="TB1" s="180" t="s">
        <v>1253</v>
      </c>
      <c r="TC1" s="180" t="s">
        <v>1255</v>
      </c>
      <c r="TD1" s="180" t="s">
        <v>1257</v>
      </c>
      <c r="TE1" s="180" t="s">
        <v>1259</v>
      </c>
      <c r="TF1" s="180" t="s">
        <v>1261</v>
      </c>
      <c r="TG1" s="180" t="s">
        <v>1263</v>
      </c>
      <c r="TH1" s="180" t="s">
        <v>1265</v>
      </c>
      <c r="TI1" s="180" t="s">
        <v>1267</v>
      </c>
      <c r="TJ1" s="180" t="s">
        <v>1269</v>
      </c>
      <c r="TK1" s="177" t="s">
        <v>373</v>
      </c>
      <c r="TL1" s="189" t="s">
        <v>374</v>
      </c>
      <c r="TM1" s="180" t="s">
        <v>375</v>
      </c>
      <c r="TN1" s="180" t="s">
        <v>1271</v>
      </c>
      <c r="TO1" s="180" t="s">
        <v>1273</v>
      </c>
      <c r="TP1" s="180" t="s">
        <v>1275</v>
      </c>
      <c r="TQ1" s="180" t="s">
        <v>1277</v>
      </c>
      <c r="TR1" s="180" t="s">
        <v>1279</v>
      </c>
      <c r="TS1" s="180" t="s">
        <v>376</v>
      </c>
      <c r="TT1" s="180" t="s">
        <v>1281</v>
      </c>
      <c r="TU1" s="180" t="s">
        <v>1283</v>
      </c>
      <c r="TV1" s="180" t="s">
        <v>1285</v>
      </c>
      <c r="TW1" s="180" t="s">
        <v>1287</v>
      </c>
      <c r="TX1" s="180" t="s">
        <v>1289</v>
      </c>
      <c r="TY1" s="180" t="s">
        <v>1291</v>
      </c>
      <c r="TZ1" s="189" t="s">
        <v>377</v>
      </c>
      <c r="UA1" s="180" t="s">
        <v>378</v>
      </c>
      <c r="UB1" s="180" t="s">
        <v>379</v>
      </c>
      <c r="UC1" s="180" t="s">
        <v>1293</v>
      </c>
      <c r="UD1" s="180" t="s">
        <v>1295</v>
      </c>
      <c r="UE1" s="180" t="s">
        <v>1296</v>
      </c>
      <c r="UF1" s="180" t="s">
        <v>1298</v>
      </c>
      <c r="UG1" s="180" t="s">
        <v>1300</v>
      </c>
      <c r="UH1" s="180" t="s">
        <v>1302</v>
      </c>
      <c r="UI1" s="180" t="s">
        <v>1304</v>
      </c>
      <c r="UJ1" s="180" t="s">
        <v>1306</v>
      </c>
      <c r="UK1" s="180" t="s">
        <v>1308</v>
      </c>
      <c r="UL1" s="180" t="s">
        <v>1310</v>
      </c>
      <c r="UM1" s="180" t="s">
        <v>1312</v>
      </c>
      <c r="UN1" s="180" t="s">
        <v>1314</v>
      </c>
      <c r="UO1" s="180" t="s">
        <v>1316</v>
      </c>
      <c r="UP1" s="180" t="s">
        <v>1318</v>
      </c>
      <c r="UQ1" s="180" t="s">
        <v>1320</v>
      </c>
      <c r="UR1" s="180" t="s">
        <v>1322</v>
      </c>
      <c r="US1" s="177" t="s">
        <v>1324</v>
      </c>
      <c r="UT1" s="180" t="s">
        <v>1326</v>
      </c>
      <c r="UU1" s="180" t="s">
        <v>1328</v>
      </c>
      <c r="UV1" s="180" t="s">
        <v>1330</v>
      </c>
      <c r="UW1" s="180" t="s">
        <v>1332</v>
      </c>
      <c r="UX1" s="180" t="s">
        <v>1334</v>
      </c>
      <c r="UY1" s="183"/>
    </row>
    <row r="2" spans="1:571" s="121" customFormat="1" hidden="1">
      <c r="K2" s="159"/>
      <c r="Z2" s="447"/>
      <c r="AB2" s="121" t="s">
        <v>129</v>
      </c>
      <c r="AC2" s="121" t="s">
        <v>130</v>
      </c>
    </row>
    <row r="3" spans="1:571" hidden="1">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idden="1">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c r="B6" s="87"/>
      <c r="C6" s="88" t="s">
        <v>247</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c r="B8" s="90"/>
      <c r="C8" s="88" t="s">
        <v>1504</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c r="K10" s="677" t="s">
        <v>393</v>
      </c>
      <c r="L10" s="677"/>
      <c r="M10" s="677"/>
      <c r="N10" s="677"/>
      <c r="O10" s="677"/>
      <c r="P10" s="677"/>
      <c r="Q10" s="677"/>
      <c r="R10" s="677"/>
      <c r="S10" s="677"/>
      <c r="T10" s="677"/>
      <c r="U10" s="677"/>
      <c r="V10" s="677"/>
      <c r="W10" s="677"/>
      <c r="X10" s="677"/>
      <c r="Y10" s="677"/>
      <c r="Z10" s="677"/>
      <c r="AA10" s="677"/>
    </row>
    <row r="11" spans="1:571" ht="79.5" thickBot="1">
      <c r="A11" s="359"/>
      <c r="B11" s="316" t="s">
        <v>133</v>
      </c>
      <c r="C11" s="192" t="s">
        <v>132</v>
      </c>
      <c r="D11" s="193" t="s">
        <v>129</v>
      </c>
      <c r="E11" s="208" t="s">
        <v>1507</v>
      </c>
      <c r="F11" s="193" t="s">
        <v>248</v>
      </c>
      <c r="G11" s="193" t="s">
        <v>460</v>
      </c>
      <c r="H11" s="193" t="s">
        <v>462</v>
      </c>
      <c r="I11" s="208" t="s">
        <v>463</v>
      </c>
      <c r="J11" s="193" t="s">
        <v>461</v>
      </c>
      <c r="K11" s="332" t="s">
        <v>1357</v>
      </c>
      <c r="L11" s="332" t="s">
        <v>1359</v>
      </c>
      <c r="M11" s="332" t="s">
        <v>471</v>
      </c>
      <c r="N11" s="332" t="s">
        <v>1358</v>
      </c>
      <c r="O11" s="332" t="s">
        <v>1360</v>
      </c>
      <c r="P11" s="332" t="s">
        <v>472</v>
      </c>
      <c r="Q11" s="332" t="s">
        <v>1361</v>
      </c>
      <c r="R11" s="332" t="s">
        <v>1362</v>
      </c>
      <c r="S11" s="332" t="s">
        <v>1363</v>
      </c>
      <c r="T11" s="332" t="s">
        <v>1453</v>
      </c>
      <c r="U11" s="332" t="s">
        <v>1364</v>
      </c>
      <c r="V11" s="332" t="s">
        <v>1365</v>
      </c>
      <c r="W11" s="332" t="s">
        <v>1366</v>
      </c>
      <c r="X11" s="332" t="s">
        <v>1367</v>
      </c>
      <c r="Y11" s="332" t="s">
        <v>1368</v>
      </c>
      <c r="Z11" s="332" t="s">
        <v>1477</v>
      </c>
      <c r="AA11" s="332" t="s">
        <v>1519</v>
      </c>
      <c r="AB11" s="331" t="s">
        <v>394</v>
      </c>
      <c r="AC11" s="208" t="s">
        <v>412</v>
      </c>
      <c r="AD11" s="208" t="s">
        <v>395</v>
      </c>
      <c r="AE11" s="208" t="s">
        <v>409</v>
      </c>
      <c r="AF11" s="208" t="s">
        <v>396</v>
      </c>
      <c r="AG11" s="208" t="s">
        <v>397</v>
      </c>
      <c r="AH11" s="208" t="s">
        <v>398</v>
      </c>
      <c r="AI11" s="208" t="s">
        <v>408</v>
      </c>
      <c r="AJ11" s="208" t="s">
        <v>399</v>
      </c>
      <c r="AK11" s="208" t="s">
        <v>400</v>
      </c>
      <c r="AL11" s="208" t="s">
        <v>401</v>
      </c>
      <c r="AM11" s="208" t="s">
        <v>407</v>
      </c>
      <c r="AN11" s="208" t="s">
        <v>402</v>
      </c>
      <c r="AO11" s="208" t="s">
        <v>403</v>
      </c>
      <c r="AP11" s="208" t="s">
        <v>404</v>
      </c>
      <c r="AQ11" s="208" t="s">
        <v>406</v>
      </c>
      <c r="AR11" s="208" t="s">
        <v>405</v>
      </c>
    </row>
    <row r="12" spans="1:571">
      <c r="A12" s="358"/>
      <c r="B12" s="186" t="s">
        <v>251</v>
      </c>
      <c r="C12" s="187" t="s">
        <v>134</v>
      </c>
      <c r="D12" s="188">
        <f>D13+D47+D83+D89+D96</f>
        <v>3488507.9</v>
      </c>
      <c r="E12" s="188">
        <f>E13+E47+E83+E89+E96</f>
        <v>514900</v>
      </c>
      <c r="F12" s="188">
        <f t="shared" ref="F12:F50" si="0">D12+E12</f>
        <v>4003407.9</v>
      </c>
      <c r="G12" s="188">
        <f>G13+G47+G83+G89+G96</f>
        <v>0</v>
      </c>
      <c r="H12" s="188">
        <f t="shared" ref="H12:H50" si="1">F12-G12</f>
        <v>4003407.9</v>
      </c>
      <c r="I12" s="188">
        <f>I13+I47+I83+I89+I96</f>
        <v>0</v>
      </c>
      <c r="J12" s="188">
        <f t="shared" ref="J12:J46" si="2">F12-I12</f>
        <v>4003407.9</v>
      </c>
      <c r="K12" s="188">
        <f t="shared" ref="K12:AD12" si="3">K13+K47+K83+K89+K96</f>
        <v>0</v>
      </c>
      <c r="L12" s="188">
        <f t="shared" si="3"/>
        <v>0</v>
      </c>
      <c r="M12" s="188">
        <f t="shared" si="3"/>
        <v>1024900</v>
      </c>
      <c r="N12" s="188">
        <f t="shared" si="3"/>
        <v>0</v>
      </c>
      <c r="O12" s="188">
        <f t="shared" si="3"/>
        <v>0</v>
      </c>
      <c r="P12" s="188">
        <f t="shared" si="3"/>
        <v>0</v>
      </c>
      <c r="Q12" s="188">
        <f t="shared" si="3"/>
        <v>0</v>
      </c>
      <c r="R12" s="188">
        <f t="shared" si="3"/>
        <v>0</v>
      </c>
      <c r="S12" s="188">
        <f t="shared" si="3"/>
        <v>0</v>
      </c>
      <c r="T12" s="188">
        <f>T13+T47+T83+T89+T96</f>
        <v>0</v>
      </c>
      <c r="U12" s="188">
        <f t="shared" si="3"/>
        <v>303300</v>
      </c>
      <c r="V12" s="188">
        <f t="shared" si="3"/>
        <v>3135207.9</v>
      </c>
      <c r="W12" s="188">
        <f t="shared" si="3"/>
        <v>0</v>
      </c>
      <c r="X12" s="188">
        <f t="shared" si="3"/>
        <v>80000</v>
      </c>
      <c r="Y12" s="188">
        <f>Y13+Y47+Y83+Y89+Y96</f>
        <v>0</v>
      </c>
      <c r="Z12" s="188">
        <f>Z13+Z47+Z83+Z89+Z96</f>
        <v>0</v>
      </c>
      <c r="AA12" s="188">
        <f t="shared" si="3"/>
        <v>0</v>
      </c>
      <c r="AB12" s="188">
        <f t="shared" si="3"/>
        <v>987600</v>
      </c>
      <c r="AC12" s="188">
        <f t="shared" si="3"/>
        <v>1642100</v>
      </c>
      <c r="AD12" s="188">
        <f t="shared" si="3"/>
        <v>1753407.8999999997</v>
      </c>
      <c r="AE12" s="188">
        <f t="shared" ref="AE12:AE50" si="4">AB12+AC12+AD12</f>
        <v>4383107.8999999994</v>
      </c>
      <c r="AF12" s="188">
        <f>AF13+AF47+AF83+AF89+AF96</f>
        <v>99800</v>
      </c>
      <c r="AG12" s="188">
        <f>AG13+AG47+AG83+AG89+AG96</f>
        <v>0</v>
      </c>
      <c r="AH12" s="188">
        <f>AH13+AH47+AH83+AH89+AH96</f>
        <v>0</v>
      </c>
      <c r="AI12" s="188">
        <f t="shared" ref="AI12:AI50" si="5">AF12+AG12+AH12</f>
        <v>99800</v>
      </c>
      <c r="AJ12" s="188">
        <f>AJ13+AJ47+AJ83+AJ89+AJ96</f>
        <v>10500</v>
      </c>
      <c r="AK12" s="188">
        <f>AK13+AK47+AK83+AK89+AK96</f>
        <v>0</v>
      </c>
      <c r="AL12" s="188">
        <f>AL13+AL47+AL83+AL89+AL96</f>
        <v>0</v>
      </c>
      <c r="AM12" s="188">
        <f t="shared" ref="AM12:AM50" si="6">AJ12+AK12+AL12</f>
        <v>10500</v>
      </c>
      <c r="AN12" s="188">
        <f>AN13+AN47+AN83+AN89+AN96</f>
        <v>50000</v>
      </c>
      <c r="AO12" s="188">
        <f>AO13+AO47+AO83+AO89+AO96</f>
        <v>0</v>
      </c>
      <c r="AP12" s="188">
        <f>AP13+AP47+AP83+AP89+AP96</f>
        <v>0</v>
      </c>
      <c r="AQ12" s="188">
        <f t="shared" ref="AQ12:AQ50" si="7">AN12+AO12+AP12</f>
        <v>50000</v>
      </c>
      <c r="AR12" s="188">
        <f t="shared" ref="AR12:AR50" si="8">AE12+AI12+AM12+AQ12</f>
        <v>4543407.8999999994</v>
      </c>
    </row>
    <row r="13" spans="1:571">
      <c r="B13" s="189" t="s">
        <v>252</v>
      </c>
      <c r="C13" s="190" t="s">
        <v>135</v>
      </c>
      <c r="D13" s="191">
        <f>SUM(D14:D46)</f>
        <v>3135207.9</v>
      </c>
      <c r="E13" s="191">
        <f>SUM(E14:E46)</f>
        <v>0</v>
      </c>
      <c r="F13" s="191">
        <f t="shared" si="0"/>
        <v>3135207.9</v>
      </c>
      <c r="G13" s="191">
        <f>SUM(G14:G46)</f>
        <v>0</v>
      </c>
      <c r="H13" s="191">
        <f t="shared" si="1"/>
        <v>3135207.9</v>
      </c>
      <c r="I13" s="191">
        <f>SUM(I14:I46)</f>
        <v>0</v>
      </c>
      <c r="J13" s="191">
        <f t="shared" si="2"/>
        <v>3135207.9</v>
      </c>
      <c r="K13" s="191">
        <f t="shared" ref="K13:AD13" si="9">SUM(K14:K46)</f>
        <v>0</v>
      </c>
      <c r="L13" s="191">
        <f t="shared" si="9"/>
        <v>0</v>
      </c>
      <c r="M13" s="191">
        <f t="shared" si="9"/>
        <v>0</v>
      </c>
      <c r="N13" s="191">
        <f t="shared" si="9"/>
        <v>0</v>
      </c>
      <c r="O13" s="191">
        <f t="shared" si="9"/>
        <v>0</v>
      </c>
      <c r="P13" s="191">
        <f t="shared" si="9"/>
        <v>0</v>
      </c>
      <c r="Q13" s="191">
        <f t="shared" si="9"/>
        <v>0</v>
      </c>
      <c r="R13" s="191">
        <f t="shared" si="9"/>
        <v>0</v>
      </c>
      <c r="S13" s="191">
        <f t="shared" si="9"/>
        <v>0</v>
      </c>
      <c r="T13" s="191">
        <f>SUM(T14:T46)</f>
        <v>0</v>
      </c>
      <c r="U13" s="191">
        <f t="shared" si="9"/>
        <v>0</v>
      </c>
      <c r="V13" s="191">
        <f t="shared" si="9"/>
        <v>3135207.9</v>
      </c>
      <c r="W13" s="191">
        <f t="shared" si="9"/>
        <v>0</v>
      </c>
      <c r="X13" s="191">
        <f t="shared" si="9"/>
        <v>0</v>
      </c>
      <c r="Y13" s="191">
        <f>SUM(Y14:Y46)</f>
        <v>0</v>
      </c>
      <c r="Z13" s="191">
        <f>SUM(Z14:Z46)</f>
        <v>0</v>
      </c>
      <c r="AA13" s="191">
        <f t="shared" si="9"/>
        <v>0</v>
      </c>
      <c r="AB13" s="191">
        <f t="shared" si="9"/>
        <v>966600</v>
      </c>
      <c r="AC13" s="191">
        <f t="shared" si="9"/>
        <v>667200</v>
      </c>
      <c r="AD13" s="191">
        <f t="shared" si="9"/>
        <v>1501407.8999999997</v>
      </c>
      <c r="AE13" s="191">
        <f t="shared" si="4"/>
        <v>3135207.8999999994</v>
      </c>
      <c r="AF13" s="191">
        <f>SUM(AF14:AF46)</f>
        <v>0</v>
      </c>
      <c r="AG13" s="191">
        <f>SUM(AG14:AG46)</f>
        <v>0</v>
      </c>
      <c r="AH13" s="191">
        <f>SUM(AH14:AH46)</f>
        <v>0</v>
      </c>
      <c r="AI13" s="191">
        <f t="shared" si="5"/>
        <v>0</v>
      </c>
      <c r="AJ13" s="191">
        <f>SUM(AJ14:AJ46)</f>
        <v>0</v>
      </c>
      <c r="AK13" s="191">
        <f>SUM(AK14:AK46)</f>
        <v>0</v>
      </c>
      <c r="AL13" s="191">
        <f>SUM(AL14:AL46)</f>
        <v>0</v>
      </c>
      <c r="AM13" s="191">
        <f t="shared" si="6"/>
        <v>0</v>
      </c>
      <c r="AN13" s="191">
        <f>SUM(AN14:AN46)</f>
        <v>0</v>
      </c>
      <c r="AO13" s="191">
        <f>SUM(AO14:AO46)</f>
        <v>0</v>
      </c>
      <c r="AP13" s="191">
        <f>SUM(AP14:AP46)</f>
        <v>0</v>
      </c>
      <c r="AQ13" s="191">
        <f t="shared" si="7"/>
        <v>0</v>
      </c>
      <c r="AR13" s="191">
        <f t="shared" si="8"/>
        <v>3135207.8999999994</v>
      </c>
    </row>
    <row r="14" spans="1:571">
      <c r="B14" s="180" t="s">
        <v>253</v>
      </c>
      <c r="C14" s="181" t="s">
        <v>136</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1"/>
        <v>0</v>
      </c>
      <c r="I14" s="182"/>
      <c r="J14" s="182">
        <f t="shared" si="2"/>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4"/>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5"/>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6"/>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7"/>
        <v>0</v>
      </c>
      <c r="AR14" s="182">
        <f t="shared" si="8"/>
        <v>0</v>
      </c>
    </row>
    <row r="15" spans="1:571">
      <c r="B15" s="180" t="s">
        <v>496</v>
      </c>
      <c r="C15" s="181" t="s">
        <v>497</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2193784.7999999998</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2193784.7999999998</v>
      </c>
      <c r="G15" s="182"/>
      <c r="H15" s="182">
        <f t="shared" si="1"/>
        <v>2193784.7999999998</v>
      </c>
      <c r="I15" s="182"/>
      <c r="J15" s="182">
        <f t="shared" si="2"/>
        <v>2193784.7999999998</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2193784.7999999998</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859200</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1334584.7999999998</v>
      </c>
      <c r="AE15" s="182">
        <f t="shared" si="4"/>
        <v>2193784.7999999998</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2">
        <f t="shared" si="5"/>
        <v>0</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2">
        <f t="shared" si="6"/>
        <v>0</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7"/>
        <v>0</v>
      </c>
      <c r="AR15" s="182">
        <f t="shared" si="8"/>
        <v>2193784.7999999998</v>
      </c>
    </row>
    <row r="16" spans="1:571">
      <c r="B16" s="180" t="s">
        <v>498</v>
      </c>
      <c r="C16" s="181" t="s">
        <v>499</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1"/>
        <v>0</v>
      </c>
      <c r="I16" s="182"/>
      <c r="J16" s="182">
        <f t="shared" si="2"/>
        <v>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4"/>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5"/>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6"/>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7"/>
        <v>0</v>
      </c>
      <c r="AR16" s="182">
        <f t="shared" si="8"/>
        <v>0</v>
      </c>
    </row>
    <row r="17" spans="2:44">
      <c r="B17" s="180" t="s">
        <v>500</v>
      </c>
      <c r="C17" s="181" t="s">
        <v>501</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1"/>
        <v>0</v>
      </c>
      <c r="I17" s="182"/>
      <c r="J17" s="182">
        <f t="shared" si="2"/>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4"/>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5"/>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6"/>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7"/>
        <v>0</v>
      </c>
      <c r="AR17" s="182">
        <f t="shared" si="8"/>
        <v>0</v>
      </c>
    </row>
    <row r="18" spans="2:44">
      <c r="B18" s="180" t="s">
        <v>502</v>
      </c>
      <c r="C18" s="181" t="s">
        <v>503</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1"/>
        <v>0</v>
      </c>
      <c r="I18" s="182"/>
      <c r="J18" s="182">
        <f t="shared" si="2"/>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4"/>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5"/>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6"/>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7"/>
        <v>0</v>
      </c>
      <c r="AR18" s="182">
        <f t="shared" si="8"/>
        <v>0</v>
      </c>
    </row>
    <row r="19" spans="2:44">
      <c r="B19" s="180" t="s">
        <v>504</v>
      </c>
      <c r="C19" s="181" t="s">
        <v>505</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1"/>
        <v>0</v>
      </c>
      <c r="I19" s="182"/>
      <c r="J19" s="182">
        <f t="shared" si="2"/>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4"/>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5"/>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6"/>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7"/>
        <v>0</v>
      </c>
      <c r="AR19" s="182">
        <f t="shared" si="8"/>
        <v>0</v>
      </c>
    </row>
    <row r="20" spans="2:44">
      <c r="B20" s="180" t="s">
        <v>506</v>
      </c>
      <c r="C20" s="181" t="s">
        <v>507</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1"/>
        <v>0</v>
      </c>
      <c r="I20" s="182"/>
      <c r="J20" s="182">
        <f t="shared" si="2"/>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4"/>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5"/>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6"/>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7"/>
        <v>0</v>
      </c>
      <c r="AR20" s="182">
        <f t="shared" si="8"/>
        <v>0</v>
      </c>
    </row>
    <row r="21" spans="2:44">
      <c r="B21" s="180" t="s">
        <v>254</v>
      </c>
      <c r="C21" s="181" t="s">
        <v>137</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si="0"/>
        <v>0</v>
      </c>
      <c r="G21" s="182"/>
      <c r="H21" s="182">
        <f t="shared" si="1"/>
        <v>0</v>
      </c>
      <c r="I21" s="182"/>
      <c r="J21" s="182">
        <f t="shared" si="2"/>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si="4"/>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si="5"/>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si="6"/>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si="7"/>
        <v>0</v>
      </c>
      <c r="AR21" s="182">
        <f t="shared" si="8"/>
        <v>0</v>
      </c>
    </row>
    <row r="22" spans="2:44">
      <c r="B22" s="180" t="s">
        <v>509</v>
      </c>
      <c r="C22" s="181" t="s">
        <v>508</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si="0"/>
        <v>0</v>
      </c>
      <c r="G22" s="182"/>
      <c r="H22" s="182">
        <f t="shared" si="1"/>
        <v>0</v>
      </c>
      <c r="I22" s="182"/>
      <c r="J22" s="182">
        <f t="shared" si="2"/>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si="4"/>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si="5"/>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si="6"/>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si="7"/>
        <v>0</v>
      </c>
      <c r="AR22" s="182">
        <f t="shared" si="8"/>
        <v>0</v>
      </c>
    </row>
    <row r="23" spans="2:44">
      <c r="B23" s="180" t="s">
        <v>255</v>
      </c>
      <c r="C23" s="181" t="s">
        <v>138</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0"/>
        <v>0</v>
      </c>
      <c r="G23" s="182"/>
      <c r="H23" s="182">
        <f t="shared" si="1"/>
        <v>0</v>
      </c>
      <c r="I23" s="182"/>
      <c r="J23" s="182">
        <f t="shared" si="2"/>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4"/>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5"/>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6"/>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7"/>
        <v>0</v>
      </c>
      <c r="AR23" s="182">
        <f t="shared" si="8"/>
        <v>0</v>
      </c>
    </row>
    <row r="24" spans="2:44">
      <c r="B24" s="180" t="s">
        <v>511</v>
      </c>
      <c r="C24" s="181" t="s">
        <v>510</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si="0"/>
        <v>0</v>
      </c>
      <c r="G24" s="182"/>
      <c r="H24" s="182">
        <f t="shared" si="1"/>
        <v>0</v>
      </c>
      <c r="I24" s="182"/>
      <c r="J24" s="182">
        <f t="shared" si="2"/>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si="4"/>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si="5"/>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si="6"/>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si="7"/>
        <v>0</v>
      </c>
      <c r="AR24" s="182">
        <f t="shared" si="8"/>
        <v>0</v>
      </c>
    </row>
    <row r="25" spans="2:44">
      <c r="B25" s="180" t="s">
        <v>513</v>
      </c>
      <c r="C25" s="181" t="s">
        <v>512</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0"/>
        <v>0</v>
      </c>
      <c r="G25" s="182"/>
      <c r="H25" s="182">
        <f t="shared" si="1"/>
        <v>0</v>
      </c>
      <c r="I25" s="182"/>
      <c r="J25" s="182">
        <f t="shared" si="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4"/>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5"/>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6"/>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7"/>
        <v>0</v>
      </c>
      <c r="AR25" s="182">
        <f t="shared" si="8"/>
        <v>0</v>
      </c>
    </row>
    <row r="26" spans="2:44">
      <c r="B26" s="180" t="s">
        <v>515</v>
      </c>
      <c r="C26" s="181" t="s">
        <v>514</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667200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0"/>
        <v>667200</v>
      </c>
      <c r="G26" s="182"/>
      <c r="H26" s="182">
        <f t="shared" si="1"/>
        <v>667200</v>
      </c>
      <c r="I26" s="182"/>
      <c r="J26" s="182">
        <f t="shared" si="2"/>
        <v>667200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667200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667200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4"/>
        <v>667200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5"/>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6"/>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7"/>
        <v>0</v>
      </c>
      <c r="AR26" s="182">
        <f t="shared" si="8"/>
        <v>667200</v>
      </c>
    </row>
    <row r="27" spans="2:44">
      <c r="B27" s="180" t="s">
        <v>256</v>
      </c>
      <c r="C27" s="181" t="s">
        <v>139</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0"/>
        <v>0</v>
      </c>
      <c r="G27" s="182"/>
      <c r="H27" s="182">
        <f t="shared" si="1"/>
        <v>0</v>
      </c>
      <c r="I27" s="182"/>
      <c r="J27" s="182">
        <f t="shared" si="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4"/>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5"/>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6"/>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7"/>
        <v>0</v>
      </c>
      <c r="AR27" s="182">
        <f t="shared" si="8"/>
        <v>0</v>
      </c>
    </row>
    <row r="28" spans="2:44">
      <c r="B28" s="180" t="s">
        <v>516</v>
      </c>
      <c r="C28" s="181" t="s">
        <v>517</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182815.4</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0"/>
        <v>182815.4</v>
      </c>
      <c r="G28" s="182"/>
      <c r="H28" s="182">
        <f t="shared" si="1"/>
        <v>182815.4</v>
      </c>
      <c r="I28" s="182"/>
      <c r="J28" s="182">
        <f t="shared" si="2"/>
        <v>182815.4</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182815.4</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71600</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111215.4</v>
      </c>
      <c r="AE28" s="182">
        <f t="shared" si="4"/>
        <v>182815.4</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2">
        <f t="shared" si="5"/>
        <v>0</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2">
        <f t="shared" si="6"/>
        <v>0</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7"/>
        <v>0</v>
      </c>
      <c r="AR28" s="182">
        <f t="shared" si="8"/>
        <v>182815.4</v>
      </c>
    </row>
    <row r="29" spans="2:44">
      <c r="B29" s="180" t="s">
        <v>519</v>
      </c>
      <c r="C29" s="181" t="s">
        <v>518</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91407.7</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si="0"/>
        <v>91407.7</v>
      </c>
      <c r="G29" s="182"/>
      <c r="H29" s="182">
        <f t="shared" si="1"/>
        <v>91407.7</v>
      </c>
      <c r="I29" s="182"/>
      <c r="J29" s="182">
        <f t="shared" si="2"/>
        <v>91407.7</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91407.7</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35800</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55607.7</v>
      </c>
      <c r="AE29" s="182">
        <f t="shared" si="4"/>
        <v>91407.7</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si="5"/>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si="6"/>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si="7"/>
        <v>0</v>
      </c>
      <c r="AR29" s="182">
        <f t="shared" si="8"/>
        <v>91407.7</v>
      </c>
    </row>
    <row r="30" spans="2:44">
      <c r="B30" s="180" t="s">
        <v>257</v>
      </c>
      <c r="C30" s="181" t="s">
        <v>140</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0"/>
        <v>0</v>
      </c>
      <c r="G30" s="182"/>
      <c r="H30" s="182">
        <f t="shared" si="1"/>
        <v>0</v>
      </c>
      <c r="I30" s="182"/>
      <c r="J30" s="182">
        <f t="shared" si="2"/>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5"/>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6"/>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7"/>
        <v>0</v>
      </c>
      <c r="AR30" s="182">
        <f t="shared" si="8"/>
        <v>0</v>
      </c>
    </row>
    <row r="31" spans="2:44">
      <c r="B31" s="180" t="s">
        <v>521</v>
      </c>
      <c r="C31" s="181" t="s">
        <v>520</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0"/>
        <v>0</v>
      </c>
      <c r="G31" s="182"/>
      <c r="H31" s="182">
        <f t="shared" si="1"/>
        <v>0</v>
      </c>
      <c r="I31" s="182"/>
      <c r="J31" s="182">
        <f t="shared" si="2"/>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4"/>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5"/>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6"/>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7"/>
        <v>0</v>
      </c>
      <c r="AR31" s="182">
        <f t="shared" si="8"/>
        <v>0</v>
      </c>
    </row>
    <row r="32" spans="2:44">
      <c r="B32" s="180" t="s">
        <v>258</v>
      </c>
      <c r="C32" s="181" t="s">
        <v>141</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0"/>
        <v>0</v>
      </c>
      <c r="G32" s="182"/>
      <c r="H32" s="182">
        <f t="shared" si="1"/>
        <v>0</v>
      </c>
      <c r="I32" s="182"/>
      <c r="J32" s="182">
        <f t="shared" si="2"/>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4"/>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5"/>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6"/>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7"/>
        <v>0</v>
      </c>
      <c r="AR32" s="182">
        <f t="shared" si="8"/>
        <v>0</v>
      </c>
    </row>
    <row r="33" spans="2:44">
      <c r="B33" s="180" t="s">
        <v>522</v>
      </c>
      <c r="C33" s="181" t="s">
        <v>524</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si="0"/>
        <v>0</v>
      </c>
      <c r="G33" s="182"/>
      <c r="H33" s="182">
        <f t="shared" si="1"/>
        <v>0</v>
      </c>
      <c r="I33" s="182"/>
      <c r="J33" s="182">
        <f t="shared" si="2"/>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si="4"/>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si="5"/>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si="6"/>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si="7"/>
        <v>0</v>
      </c>
      <c r="AR33" s="182">
        <f t="shared" si="8"/>
        <v>0</v>
      </c>
    </row>
    <row r="34" spans="2:44">
      <c r="B34" s="180" t="s">
        <v>523</v>
      </c>
      <c r="C34" s="181" t="s">
        <v>525</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0"/>
        <v>0</v>
      </c>
      <c r="G34" s="182"/>
      <c r="H34" s="182">
        <f t="shared" si="1"/>
        <v>0</v>
      </c>
      <c r="I34" s="182"/>
      <c r="J34" s="182">
        <f t="shared" si="2"/>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6"/>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7"/>
        <v>0</v>
      </c>
      <c r="AR34" s="182">
        <f t="shared" si="8"/>
        <v>0</v>
      </c>
    </row>
    <row r="35" spans="2:44">
      <c r="B35" s="180" t="s">
        <v>527</v>
      </c>
      <c r="C35" s="181" t="s">
        <v>526</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0"/>
        <v>0</v>
      </c>
      <c r="G35" s="182"/>
      <c r="H35" s="182">
        <f t="shared" si="1"/>
        <v>0</v>
      </c>
      <c r="I35" s="182"/>
      <c r="J35" s="182">
        <f t="shared" si="2"/>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4"/>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5"/>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6"/>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7"/>
        <v>0</v>
      </c>
      <c r="AR35" s="182">
        <f t="shared" si="8"/>
        <v>0</v>
      </c>
    </row>
    <row r="36" spans="2:44">
      <c r="B36" s="180" t="s">
        <v>274</v>
      </c>
      <c r="C36" s="181" t="s">
        <v>158</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si="0"/>
        <v>0</v>
      </c>
      <c r="G36" s="182"/>
      <c r="H36" s="182">
        <f t="shared" si="1"/>
        <v>0</v>
      </c>
      <c r="I36" s="182"/>
      <c r="J36" s="182">
        <f t="shared" si="2"/>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si="4"/>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si="5"/>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si="6"/>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si="7"/>
        <v>0</v>
      </c>
      <c r="AR36" s="182">
        <f t="shared" si="8"/>
        <v>0</v>
      </c>
    </row>
    <row r="37" spans="2:44">
      <c r="B37" s="180" t="s">
        <v>528</v>
      </c>
      <c r="C37" s="181" t="s">
        <v>529</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si="0"/>
        <v>0</v>
      </c>
      <c r="G37" s="182"/>
      <c r="H37" s="182">
        <f t="shared" si="1"/>
        <v>0</v>
      </c>
      <c r="I37" s="182"/>
      <c r="J37" s="182">
        <f t="shared" si="2"/>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si="4"/>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si="5"/>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si="6"/>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si="7"/>
        <v>0</v>
      </c>
      <c r="AR37" s="182">
        <f t="shared" si="8"/>
        <v>0</v>
      </c>
    </row>
    <row r="38" spans="2:44">
      <c r="B38" s="180" t="s">
        <v>530</v>
      </c>
      <c r="C38" s="181" t="s">
        <v>531</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0"/>
        <v>0</v>
      </c>
      <c r="G38" s="182"/>
      <c r="H38" s="182">
        <f t="shared" si="1"/>
        <v>0</v>
      </c>
      <c r="I38" s="182"/>
      <c r="J38" s="182">
        <f t="shared" si="2"/>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4"/>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6"/>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7"/>
        <v>0</v>
      </c>
      <c r="AR38" s="182">
        <f t="shared" si="8"/>
        <v>0</v>
      </c>
    </row>
    <row r="39" spans="2:44">
      <c r="B39" s="180" t="s">
        <v>532</v>
      </c>
      <c r="C39" s="181" t="s">
        <v>533</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si="0"/>
        <v>0</v>
      </c>
      <c r="G39" s="182"/>
      <c r="H39" s="182">
        <f t="shared" si="1"/>
        <v>0</v>
      </c>
      <c r="I39" s="182"/>
      <c r="J39" s="182">
        <f t="shared" si="2"/>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si="4"/>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si="5"/>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si="6"/>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si="7"/>
        <v>0</v>
      </c>
      <c r="AR39" s="182">
        <f t="shared" si="8"/>
        <v>0</v>
      </c>
    </row>
    <row r="40" spans="2:44">
      <c r="B40" s="180" t="s">
        <v>275</v>
      </c>
      <c r="C40" s="181" t="s">
        <v>159</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si="0"/>
        <v>0</v>
      </c>
      <c r="G40" s="182"/>
      <c r="H40" s="182">
        <f t="shared" si="1"/>
        <v>0</v>
      </c>
      <c r="I40" s="182"/>
      <c r="J40" s="182">
        <f t="shared" si="2"/>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si="4"/>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si="5"/>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si="6"/>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si="7"/>
        <v>0</v>
      </c>
      <c r="AR40" s="182">
        <f t="shared" si="8"/>
        <v>0</v>
      </c>
    </row>
    <row r="41" spans="2:44">
      <c r="B41" s="180" t="s">
        <v>534</v>
      </c>
      <c r="C41" s="181" t="s">
        <v>535</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0"/>
        <v>0</v>
      </c>
      <c r="G41" s="182"/>
      <c r="H41" s="182">
        <f t="shared" si="1"/>
        <v>0</v>
      </c>
      <c r="I41" s="182"/>
      <c r="J41" s="182">
        <f t="shared" si="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4"/>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5"/>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6"/>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
        <v>0</v>
      </c>
      <c r="AR41" s="182">
        <f t="shared" si="8"/>
        <v>0</v>
      </c>
    </row>
    <row r="42" spans="2:44">
      <c r="B42" s="180" t="s">
        <v>536</v>
      </c>
      <c r="C42" s="181" t="s">
        <v>537</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si="0"/>
        <v>0</v>
      </c>
      <c r="G42" s="182"/>
      <c r="H42" s="182">
        <f t="shared" si="1"/>
        <v>0</v>
      </c>
      <c r="I42" s="182"/>
      <c r="J42" s="182">
        <f t="shared" si="2"/>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si="4"/>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si="5"/>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si="6"/>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si="7"/>
        <v>0</v>
      </c>
      <c r="AR42" s="182">
        <f t="shared" si="8"/>
        <v>0</v>
      </c>
    </row>
    <row r="43" spans="2:44">
      <c r="B43" s="180" t="s">
        <v>538</v>
      </c>
      <c r="C43" s="181" t="s">
        <v>539</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0"/>
        <v>0</v>
      </c>
      <c r="G43" s="182"/>
      <c r="H43" s="182">
        <f t="shared" si="1"/>
        <v>0</v>
      </c>
      <c r="I43" s="182"/>
      <c r="J43" s="182">
        <f t="shared" si="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4"/>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5"/>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6"/>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
        <v>0</v>
      </c>
      <c r="AR43" s="182">
        <f t="shared" si="8"/>
        <v>0</v>
      </c>
    </row>
    <row r="44" spans="2:44">
      <c r="B44" s="180" t="s">
        <v>540</v>
      </c>
      <c r="C44" s="181" t="s">
        <v>541</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0"/>
        <v>0</v>
      </c>
      <c r="G44" s="182"/>
      <c r="H44" s="182">
        <f t="shared" si="1"/>
        <v>0</v>
      </c>
      <c r="I44" s="182"/>
      <c r="J44" s="182">
        <f t="shared" si="2"/>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4"/>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6"/>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7"/>
        <v>0</v>
      </c>
      <c r="AR44" s="182">
        <f t="shared" si="8"/>
        <v>0</v>
      </c>
    </row>
    <row r="45" spans="2:44">
      <c r="B45" s="180" t="s">
        <v>250</v>
      </c>
      <c r="C45" s="181" t="s">
        <v>142</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si="0"/>
        <v>0</v>
      </c>
      <c r="G45" s="182"/>
      <c r="H45" s="182">
        <f t="shared" si="1"/>
        <v>0</v>
      </c>
      <c r="I45" s="182"/>
      <c r="J45" s="182">
        <f t="shared" si="2"/>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si="4"/>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si="5"/>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si="6"/>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si="7"/>
        <v>0</v>
      </c>
      <c r="AR45" s="182">
        <f t="shared" si="8"/>
        <v>0</v>
      </c>
    </row>
    <row r="46" spans="2:44">
      <c r="B46" s="180" t="s">
        <v>542</v>
      </c>
      <c r="C46" s="181" t="s">
        <v>543</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0"/>
        <v>0</v>
      </c>
      <c r="G46" s="182"/>
      <c r="H46" s="182">
        <f t="shared" si="1"/>
        <v>0</v>
      </c>
      <c r="I46" s="182"/>
      <c r="J46" s="182">
        <f t="shared" si="2"/>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4"/>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5"/>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6"/>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7"/>
        <v>0</v>
      </c>
      <c r="AR46" s="182">
        <f t="shared" si="8"/>
        <v>0</v>
      </c>
    </row>
    <row r="47" spans="2:44">
      <c r="B47" s="189" t="s">
        <v>259</v>
      </c>
      <c r="C47" s="190" t="s">
        <v>143</v>
      </c>
      <c r="D47" s="191">
        <f>SUM(D48:D82)</f>
        <v>353300</v>
      </c>
      <c r="E47" s="191">
        <f>SUM(E48:E82)</f>
        <v>514900</v>
      </c>
      <c r="F47" s="191">
        <f t="shared" si="0"/>
        <v>868200</v>
      </c>
      <c r="G47" s="191">
        <f>SUM(G48:G82)</f>
        <v>0</v>
      </c>
      <c r="H47" s="191">
        <f t="shared" si="1"/>
        <v>868200</v>
      </c>
      <c r="I47" s="191">
        <f t="shared" ref="I47:AD47" si="10">SUM(I48:I82)</f>
        <v>0</v>
      </c>
      <c r="J47" s="191">
        <f t="shared" si="10"/>
        <v>868200</v>
      </c>
      <c r="K47" s="191">
        <f t="shared" si="10"/>
        <v>0</v>
      </c>
      <c r="L47" s="191">
        <f t="shared" si="10"/>
        <v>0</v>
      </c>
      <c r="M47" s="191">
        <f t="shared" si="10"/>
        <v>1024900</v>
      </c>
      <c r="N47" s="191">
        <f t="shared" si="10"/>
        <v>0</v>
      </c>
      <c r="O47" s="191">
        <f t="shared" si="10"/>
        <v>0</v>
      </c>
      <c r="P47" s="191">
        <f t="shared" si="10"/>
        <v>0</v>
      </c>
      <c r="Q47" s="191">
        <f t="shared" si="10"/>
        <v>0</v>
      </c>
      <c r="R47" s="191">
        <f t="shared" si="10"/>
        <v>0</v>
      </c>
      <c r="S47" s="191">
        <f t="shared" si="10"/>
        <v>0</v>
      </c>
      <c r="T47" s="191">
        <f>SUM(T48:T82)</f>
        <v>0</v>
      </c>
      <c r="U47" s="191">
        <f t="shared" si="10"/>
        <v>303300</v>
      </c>
      <c r="V47" s="191">
        <f t="shared" si="10"/>
        <v>0</v>
      </c>
      <c r="W47" s="191">
        <f t="shared" si="10"/>
        <v>0</v>
      </c>
      <c r="X47" s="191">
        <f t="shared" si="10"/>
        <v>80000</v>
      </c>
      <c r="Y47" s="191">
        <f>SUM(Y48:Y82)</f>
        <v>0</v>
      </c>
      <c r="Z47" s="191">
        <f>SUM(Z48:Z82)</f>
        <v>0</v>
      </c>
      <c r="AA47" s="191">
        <f t="shared" si="10"/>
        <v>0</v>
      </c>
      <c r="AB47" s="191">
        <f t="shared" si="10"/>
        <v>21000</v>
      </c>
      <c r="AC47" s="191">
        <f t="shared" si="10"/>
        <v>974900</v>
      </c>
      <c r="AD47" s="191">
        <f t="shared" si="10"/>
        <v>252000</v>
      </c>
      <c r="AE47" s="191">
        <f t="shared" si="4"/>
        <v>1247900</v>
      </c>
      <c r="AF47" s="191">
        <f>SUM(AF48:AF82)</f>
        <v>99800</v>
      </c>
      <c r="AG47" s="191">
        <f>SUM(AG48:AG82)</f>
        <v>0</v>
      </c>
      <c r="AH47" s="191">
        <f>SUM(AH48:AH82)</f>
        <v>0</v>
      </c>
      <c r="AI47" s="191">
        <f t="shared" si="5"/>
        <v>99800</v>
      </c>
      <c r="AJ47" s="191">
        <f>SUM(AJ48:AJ82)</f>
        <v>10500</v>
      </c>
      <c r="AK47" s="191">
        <f>SUM(AK48:AK82)</f>
        <v>0</v>
      </c>
      <c r="AL47" s="191">
        <f>SUM(AL48:AL82)</f>
        <v>0</v>
      </c>
      <c r="AM47" s="191">
        <f t="shared" si="6"/>
        <v>10500</v>
      </c>
      <c r="AN47" s="191">
        <f>SUM(AN48:AN82)</f>
        <v>50000</v>
      </c>
      <c r="AO47" s="191">
        <f>SUM(AO48:AO82)</f>
        <v>0</v>
      </c>
      <c r="AP47" s="191">
        <f>SUM(AP48:AP82)</f>
        <v>0</v>
      </c>
      <c r="AQ47" s="191">
        <f t="shared" si="7"/>
        <v>50000</v>
      </c>
      <c r="AR47" s="191">
        <f t="shared" si="8"/>
        <v>1408200</v>
      </c>
    </row>
    <row r="48" spans="2:44">
      <c r="B48" s="180" t="s">
        <v>544</v>
      </c>
      <c r="C48" s="181" t="s">
        <v>545</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si="0"/>
        <v>0</v>
      </c>
      <c r="G48" s="182"/>
      <c r="H48" s="182">
        <f t="shared" si="1"/>
        <v>0</v>
      </c>
      <c r="I48" s="182"/>
      <c r="J48" s="182">
        <f>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si="4"/>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si="5"/>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si="6"/>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si="7"/>
        <v>0</v>
      </c>
      <c r="AR48" s="182">
        <f t="shared" si="8"/>
        <v>0</v>
      </c>
    </row>
    <row r="49" spans="2:44">
      <c r="B49" s="180" t="s">
        <v>260</v>
      </c>
      <c r="C49" s="181" t="s">
        <v>144</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1"/>
        <v>0</v>
      </c>
      <c r="I49" s="182"/>
      <c r="J49" s="182">
        <f>F49-I49</f>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4"/>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5"/>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6"/>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7"/>
        <v>0</v>
      </c>
      <c r="AR49" s="182">
        <f t="shared" si="8"/>
        <v>0</v>
      </c>
    </row>
    <row r="50" spans="2:44">
      <c r="B50" s="180" t="s">
        <v>546</v>
      </c>
      <c r="C50" s="181" t="s">
        <v>547</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1"/>
        <v>0</v>
      </c>
      <c r="I50" s="182"/>
      <c r="J50" s="182">
        <f>F50-I50</f>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4"/>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5"/>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6"/>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7"/>
        <v>0</v>
      </c>
      <c r="AR50" s="182">
        <f t="shared" si="8"/>
        <v>0</v>
      </c>
    </row>
    <row r="51" spans="2:44">
      <c r="B51" s="180" t="s">
        <v>548</v>
      </c>
      <c r="C51" s="181" t="s">
        <v>549</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D51+E51</f>
        <v>0</v>
      </c>
      <c r="G51" s="182"/>
      <c r="H51" s="182">
        <f t="shared" ref="H51:H69" si="12">F51-G51</f>
        <v>0</v>
      </c>
      <c r="I51" s="182"/>
      <c r="J51" s="182">
        <f t="shared" ref="J51:J69" si="13">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4">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5">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6">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7">AN51+AO51+AP51</f>
        <v>0</v>
      </c>
      <c r="AR51" s="182">
        <f t="shared" ref="AR51:AR69" si="18">AE51+AI51+AM51+AQ51</f>
        <v>0</v>
      </c>
    </row>
    <row r="52" spans="2:44">
      <c r="B52" s="180" t="s">
        <v>261</v>
      </c>
      <c r="C52" s="181" t="s">
        <v>145</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
        <v>0</v>
      </c>
      <c r="G52" s="182"/>
      <c r="H52" s="182">
        <f t="shared" si="12"/>
        <v>0</v>
      </c>
      <c r="I52" s="182"/>
      <c r="J52" s="182">
        <f t="shared" si="13"/>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4"/>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5"/>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6"/>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7"/>
        <v>0</v>
      </c>
      <c r="AR52" s="182">
        <f t="shared" si="18"/>
        <v>0</v>
      </c>
    </row>
    <row r="53" spans="2:44">
      <c r="B53" s="180" t="s">
        <v>550</v>
      </c>
      <c r="C53" s="181" t="s">
        <v>551</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D53+E53</f>
        <v>0</v>
      </c>
      <c r="G53" s="182"/>
      <c r="H53" s="182">
        <f>F53-G53</f>
        <v>0</v>
      </c>
      <c r="I53" s="182"/>
      <c r="J53" s="182">
        <f>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AN53+AO53+AP53</f>
        <v>0</v>
      </c>
      <c r="AR53" s="182">
        <f>AE53+AI53+AM53+AQ53</f>
        <v>0</v>
      </c>
    </row>
    <row r="54" spans="2:44">
      <c r="B54" s="180" t="s">
        <v>552</v>
      </c>
      <c r="C54" s="181" t="s">
        <v>518</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
        <v>0</v>
      </c>
      <c r="G54" s="182"/>
      <c r="H54" s="182">
        <f t="shared" si="12"/>
        <v>0</v>
      </c>
      <c r="I54" s="182"/>
      <c r="J54" s="182">
        <f t="shared" si="13"/>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4"/>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5"/>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6"/>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7"/>
        <v>0</v>
      </c>
      <c r="AR54" s="182">
        <f t="shared" si="18"/>
        <v>0</v>
      </c>
    </row>
    <row r="55" spans="2:44">
      <c r="B55" s="180" t="s">
        <v>262</v>
      </c>
      <c r="C55" s="181" t="s">
        <v>146</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D55+E55</f>
        <v>0</v>
      </c>
      <c r="G55" s="182"/>
      <c r="H55" s="182">
        <f>F55-G55</f>
        <v>0</v>
      </c>
      <c r="I55" s="182"/>
      <c r="J55" s="182">
        <f>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AN55+AO55+AP55</f>
        <v>0</v>
      </c>
      <c r="AR55" s="182">
        <f>AE55+AI55+AM55+AQ55</f>
        <v>0</v>
      </c>
    </row>
    <row r="56" spans="2:44">
      <c r="B56" s="180" t="s">
        <v>553</v>
      </c>
      <c r="C56" s="181" t="s">
        <v>554</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
        <v>0</v>
      </c>
      <c r="G56" s="182"/>
      <c r="H56" s="182">
        <f t="shared" si="12"/>
        <v>0</v>
      </c>
      <c r="I56" s="182"/>
      <c r="J56" s="182">
        <f t="shared" si="13"/>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4"/>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5"/>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6"/>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7"/>
        <v>0</v>
      </c>
      <c r="AR56" s="182">
        <f t="shared" si="18"/>
        <v>0</v>
      </c>
    </row>
    <row r="57" spans="2:44">
      <c r="B57" s="180" t="s">
        <v>555</v>
      </c>
      <c r="C57" s="181" t="s">
        <v>525</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D57+E57</f>
        <v>0</v>
      </c>
      <c r="G57" s="182"/>
      <c r="H57" s="182">
        <f>F57-G57</f>
        <v>0</v>
      </c>
      <c r="I57" s="182"/>
      <c r="J57" s="182">
        <f>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AN57+AO57+AP57</f>
        <v>0</v>
      </c>
      <c r="AR57" s="182">
        <f>AE57+AI57+AM57+AQ57</f>
        <v>0</v>
      </c>
    </row>
    <row r="58" spans="2:44">
      <c r="B58" s="180" t="s">
        <v>556</v>
      </c>
      <c r="C58" s="181" t="s">
        <v>526</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
        <v>0</v>
      </c>
      <c r="G58" s="182"/>
      <c r="H58" s="182">
        <f t="shared" si="12"/>
        <v>0</v>
      </c>
      <c r="I58" s="182"/>
      <c r="J58" s="182">
        <f t="shared" si="13"/>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4"/>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5"/>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6"/>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7"/>
        <v>0</v>
      </c>
      <c r="AR58" s="182">
        <f t="shared" si="18"/>
        <v>0</v>
      </c>
    </row>
    <row r="59" spans="2:44">
      <c r="B59" s="180" t="s">
        <v>557</v>
      </c>
      <c r="C59" s="181" t="s">
        <v>558</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D59+E59</f>
        <v>0</v>
      </c>
      <c r="G59" s="182"/>
      <c r="H59" s="182">
        <f>F59-G59</f>
        <v>0</v>
      </c>
      <c r="I59" s="182"/>
      <c r="J59" s="182">
        <f>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AN59+AO59+AP59</f>
        <v>0</v>
      </c>
      <c r="AR59" s="182">
        <f>AE59+AI59+AM59+AQ59</f>
        <v>0</v>
      </c>
    </row>
    <row r="60" spans="2:44">
      <c r="B60" s="180" t="s">
        <v>559</v>
      </c>
      <c r="C60" s="181" t="s">
        <v>560</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
        <v>0</v>
      </c>
      <c r="G60" s="182"/>
      <c r="H60" s="182">
        <f t="shared" si="12"/>
        <v>0</v>
      </c>
      <c r="I60" s="182"/>
      <c r="J60" s="182">
        <f t="shared" si="13"/>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4"/>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5"/>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6"/>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7"/>
        <v>0</v>
      </c>
      <c r="AR60" s="182">
        <f t="shared" si="18"/>
        <v>0</v>
      </c>
    </row>
    <row r="61" spans="2:44">
      <c r="B61" s="180" t="s">
        <v>561</v>
      </c>
      <c r="C61" s="181" t="s">
        <v>533</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D61+E61</f>
        <v>0</v>
      </c>
      <c r="G61" s="182"/>
      <c r="H61" s="182">
        <f>F61-G61</f>
        <v>0</v>
      </c>
      <c r="I61" s="182"/>
      <c r="J61" s="182">
        <f>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AN61+AO61+AP61</f>
        <v>0</v>
      </c>
      <c r="AR61" s="182">
        <f>AE61+AI61+AM61+AQ61</f>
        <v>0</v>
      </c>
    </row>
    <row r="62" spans="2:44">
      <c r="B62" s="180" t="s">
        <v>562</v>
      </c>
      <c r="C62" s="181" t="s">
        <v>563</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
        <v>0</v>
      </c>
      <c r="G62" s="182"/>
      <c r="H62" s="182">
        <f t="shared" si="12"/>
        <v>0</v>
      </c>
      <c r="I62" s="182"/>
      <c r="J62" s="182">
        <f t="shared" si="13"/>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4"/>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5"/>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6"/>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7"/>
        <v>0</v>
      </c>
      <c r="AR62" s="182">
        <f t="shared" si="18"/>
        <v>0</v>
      </c>
    </row>
    <row r="63" spans="2:44">
      <c r="B63" s="180" t="s">
        <v>263</v>
      </c>
      <c r="C63" s="181" t="s">
        <v>147</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19800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
        <v>19800</v>
      </c>
      <c r="G63" s="182"/>
      <c r="H63" s="182">
        <f t="shared" si="12"/>
        <v>19800</v>
      </c>
      <c r="I63" s="182"/>
      <c r="J63" s="182">
        <f t="shared" si="13"/>
        <v>19800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19800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4"/>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19800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5"/>
        <v>19800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6"/>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7"/>
        <v>0</v>
      </c>
      <c r="AR63" s="182">
        <f t="shared" si="18"/>
        <v>19800</v>
      </c>
    </row>
    <row r="64" spans="2:44">
      <c r="B64" s="180" t="s">
        <v>564</v>
      </c>
      <c r="C64" s="181" t="s">
        <v>565</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283500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D64+E64</f>
        <v>283500</v>
      </c>
      <c r="G64" s="182"/>
      <c r="H64" s="182">
        <f>F64-G64</f>
        <v>283500</v>
      </c>
      <c r="I64" s="182"/>
      <c r="J64" s="182">
        <f>F64-I64</f>
        <v>283500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283500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252000</v>
      </c>
      <c r="AE64" s="182">
        <f>AB64+AC64+AD64</f>
        <v>813000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2">
        <f>AF64+AG64+AH64</f>
        <v>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2">
        <f>AJ64+AK64+AL64</f>
        <v>10500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AN64+AO64+AP64</f>
        <v>0</v>
      </c>
      <c r="AR64" s="182">
        <f>AE64+AI64+AM64+AQ64</f>
        <v>823500</v>
      </c>
    </row>
    <row r="65" spans="2:44">
      <c r="B65" s="180" t="s">
        <v>566</v>
      </c>
      <c r="C65" s="181" t="s">
        <v>567</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
        <v>0</v>
      </c>
      <c r="G65" s="182"/>
      <c r="H65" s="182">
        <f t="shared" si="12"/>
        <v>0</v>
      </c>
      <c r="I65" s="182"/>
      <c r="J65" s="182">
        <f t="shared" si="13"/>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4"/>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5"/>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6"/>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7"/>
        <v>0</v>
      </c>
      <c r="AR65" s="182">
        <f t="shared" si="18"/>
        <v>0</v>
      </c>
    </row>
    <row r="66" spans="2:44">
      <c r="B66" s="180" t="s">
        <v>568</v>
      </c>
      <c r="C66" s="181" t="s">
        <v>569</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D66+E66</f>
        <v>0</v>
      </c>
      <c r="G66" s="182"/>
      <c r="H66" s="182">
        <f>F66-G66</f>
        <v>0</v>
      </c>
      <c r="I66" s="182"/>
      <c r="J66" s="182">
        <f>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AN66+AO66+AP66</f>
        <v>0</v>
      </c>
      <c r="AR66" s="182">
        <f>AE66+AI66+AM66+AQ66</f>
        <v>0</v>
      </c>
    </row>
    <row r="67" spans="2:44">
      <c r="B67" s="180" t="s">
        <v>570</v>
      </c>
      <c r="C67" s="181" t="s">
        <v>571</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
        <v>0</v>
      </c>
      <c r="G67" s="182"/>
      <c r="H67" s="182">
        <f t="shared" si="12"/>
        <v>0</v>
      </c>
      <c r="I67" s="182"/>
      <c r="J67" s="182">
        <f t="shared" si="13"/>
        <v>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4"/>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2">
        <f t="shared" si="15"/>
        <v>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6"/>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7"/>
        <v>0</v>
      </c>
      <c r="AR67" s="182">
        <f t="shared" si="18"/>
        <v>0</v>
      </c>
    </row>
    <row r="68" spans="2:44">
      <c r="B68" s="180" t="s">
        <v>572</v>
      </c>
      <c r="C68" s="181" t="s">
        <v>573</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D68+E68</f>
        <v>0</v>
      </c>
      <c r="G68" s="182"/>
      <c r="H68" s="182">
        <f>F68-G68</f>
        <v>0</v>
      </c>
      <c r="I68" s="182"/>
      <c r="J68" s="182">
        <f>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AN68+AO68+AP68</f>
        <v>0</v>
      </c>
      <c r="AR68" s="182">
        <f>AE68+AI68+AM68+AQ68</f>
        <v>0</v>
      </c>
    </row>
    <row r="69" spans="2:44">
      <c r="B69" s="180" t="s">
        <v>574</v>
      </c>
      <c r="C69" s="181" t="s">
        <v>575</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69" s="182">
        <f t="shared" si="11"/>
        <v>80000</v>
      </c>
      <c r="G69" s="182"/>
      <c r="H69" s="182">
        <f t="shared" si="12"/>
        <v>80000</v>
      </c>
      <c r="I69" s="182"/>
      <c r="J69" s="182">
        <f t="shared" si="13"/>
        <v>80000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4"/>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5"/>
        <v>80000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6"/>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7"/>
        <v>0</v>
      </c>
      <c r="AR69" s="182">
        <f t="shared" si="18"/>
        <v>80000</v>
      </c>
    </row>
    <row r="70" spans="2:44">
      <c r="B70" s="180" t="s">
        <v>576</v>
      </c>
      <c r="C70" s="181" t="s">
        <v>577</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D70+E70</f>
        <v>0</v>
      </c>
      <c r="G70" s="182"/>
      <c r="H70" s="182">
        <f>F70-G70</f>
        <v>0</v>
      </c>
      <c r="I70" s="182"/>
      <c r="J70" s="182">
        <f>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AN70+AO70+AP70</f>
        <v>0</v>
      </c>
      <c r="AR70" s="182">
        <f>AE70+AI70+AM70+AQ70</f>
        <v>0</v>
      </c>
    </row>
    <row r="71" spans="2:44">
      <c r="B71" s="180" t="s">
        <v>578</v>
      </c>
      <c r="C71" s="181" t="s">
        <v>579</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D71+E71</f>
        <v>0</v>
      </c>
      <c r="G71" s="182"/>
      <c r="H71" s="182">
        <f t="shared" ref="H71:H82" si="20">F71-G71</f>
        <v>0</v>
      </c>
      <c r="I71" s="182"/>
      <c r="J71" s="182">
        <f t="shared" ref="J71:J82" si="21">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22">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23">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24">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25">AN71+AO71+AP71</f>
        <v>0</v>
      </c>
      <c r="AR71" s="182">
        <f t="shared" ref="AR71:AR82" si="26">AE71+AI71+AM71+AQ71</f>
        <v>0</v>
      </c>
    </row>
    <row r="72" spans="2:44">
      <c r="B72" s="180" t="s">
        <v>276</v>
      </c>
      <c r="C72" s="181" t="s">
        <v>160</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
        <v>0</v>
      </c>
      <c r="G72" s="182"/>
      <c r="H72" s="182">
        <f t="shared" si="20"/>
        <v>0</v>
      </c>
      <c r="I72" s="182"/>
      <c r="J72" s="182">
        <f t="shared" si="21"/>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22"/>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23"/>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24"/>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25"/>
        <v>0</v>
      </c>
      <c r="AR72" s="182">
        <f t="shared" si="26"/>
        <v>0</v>
      </c>
    </row>
    <row r="73" spans="2:44">
      <c r="B73" s="180" t="s">
        <v>580</v>
      </c>
      <c r="C73" s="181" t="s">
        <v>581</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434900</v>
      </c>
      <c r="F73" s="182">
        <f t="shared" si="19"/>
        <v>484900</v>
      </c>
      <c r="G73" s="182"/>
      <c r="H73" s="182">
        <f t="shared" si="20"/>
        <v>484900</v>
      </c>
      <c r="I73" s="182"/>
      <c r="J73" s="182">
        <f t="shared" si="21"/>
        <v>484900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484900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434900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22"/>
        <v>434900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23"/>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24"/>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25"/>
        <v>50000</v>
      </c>
      <c r="AR73" s="182">
        <f t="shared" si="26"/>
        <v>484900</v>
      </c>
    </row>
    <row r="74" spans="2:44">
      <c r="B74" s="180" t="s">
        <v>582</v>
      </c>
      <c r="C74" s="181" t="s">
        <v>583</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
        <v>0</v>
      </c>
      <c r="G74" s="182"/>
      <c r="H74" s="182">
        <f t="shared" si="20"/>
        <v>0</v>
      </c>
      <c r="I74" s="182"/>
      <c r="J74" s="182">
        <f t="shared" si="21"/>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22"/>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23"/>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24"/>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25"/>
        <v>0</v>
      </c>
      <c r="AR74" s="182">
        <f t="shared" si="26"/>
        <v>0</v>
      </c>
    </row>
    <row r="75" spans="2:44">
      <c r="B75" s="180" t="s">
        <v>584</v>
      </c>
      <c r="C75" s="181" t="s">
        <v>585</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
        <v>0</v>
      </c>
      <c r="G75" s="182"/>
      <c r="H75" s="182">
        <f t="shared" si="20"/>
        <v>0</v>
      </c>
      <c r="I75" s="182"/>
      <c r="J75" s="182">
        <f t="shared" si="21"/>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22"/>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23"/>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24"/>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25"/>
        <v>0</v>
      </c>
      <c r="AR75" s="182">
        <f t="shared" si="26"/>
        <v>0</v>
      </c>
    </row>
    <row r="76" spans="2:44">
      <c r="B76" s="180" t="s">
        <v>586</v>
      </c>
      <c r="C76" s="181" t="s">
        <v>587</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
        <v>0</v>
      </c>
      <c r="G76" s="182"/>
      <c r="H76" s="182">
        <f t="shared" si="20"/>
        <v>0</v>
      </c>
      <c r="I76" s="182"/>
      <c r="J76" s="182">
        <f t="shared" si="21"/>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22"/>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23"/>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24"/>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25"/>
        <v>0</v>
      </c>
      <c r="AR76" s="182">
        <f t="shared" si="26"/>
        <v>0</v>
      </c>
    </row>
    <row r="77" spans="2:44">
      <c r="B77" s="180" t="s">
        <v>588</v>
      </c>
      <c r="C77" s="181" t="s">
        <v>589</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
        <v>0</v>
      </c>
      <c r="G77" s="182"/>
      <c r="H77" s="182">
        <f t="shared" si="20"/>
        <v>0</v>
      </c>
      <c r="I77" s="182"/>
      <c r="J77" s="182">
        <f t="shared" si="21"/>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22"/>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23"/>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24"/>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25"/>
        <v>0</v>
      </c>
      <c r="AR77" s="182">
        <f t="shared" si="26"/>
        <v>0</v>
      </c>
    </row>
    <row r="78" spans="2:44">
      <c r="B78" s="180" t="s">
        <v>590</v>
      </c>
      <c r="C78" s="181" t="s">
        <v>591</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
        <v>0</v>
      </c>
      <c r="G78" s="182"/>
      <c r="H78" s="182">
        <f t="shared" si="20"/>
        <v>0</v>
      </c>
      <c r="I78" s="182"/>
      <c r="J78" s="182">
        <f t="shared" si="21"/>
        <v>0</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2">
        <f t="shared" si="22"/>
        <v>0</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2">
        <f t="shared" si="23"/>
        <v>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24"/>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25"/>
        <v>0</v>
      </c>
      <c r="AR78" s="182">
        <f t="shared" si="26"/>
        <v>0</v>
      </c>
    </row>
    <row r="79" spans="2:44">
      <c r="B79" s="180" t="s">
        <v>592</v>
      </c>
      <c r="C79" s="181" t="s">
        <v>593</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
        <v>0</v>
      </c>
      <c r="G79" s="182"/>
      <c r="H79" s="182">
        <f t="shared" si="20"/>
        <v>0</v>
      </c>
      <c r="I79" s="182"/>
      <c r="J79" s="182">
        <f t="shared" si="21"/>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22"/>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23"/>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24"/>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25"/>
        <v>0</v>
      </c>
      <c r="AR79" s="182">
        <f t="shared" si="26"/>
        <v>0</v>
      </c>
    </row>
    <row r="80" spans="2:44">
      <c r="B80" s="180" t="s">
        <v>594</v>
      </c>
      <c r="C80" s="181" t="s">
        <v>595</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
        <v>0</v>
      </c>
      <c r="G80" s="182"/>
      <c r="H80" s="182">
        <f t="shared" si="20"/>
        <v>0</v>
      </c>
      <c r="I80" s="182"/>
      <c r="J80" s="182">
        <f t="shared" si="21"/>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22"/>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23"/>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24"/>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25"/>
        <v>0</v>
      </c>
      <c r="AR80" s="182">
        <f t="shared" si="26"/>
        <v>0</v>
      </c>
    </row>
    <row r="81" spans="2:44">
      <c r="B81" s="180" t="s">
        <v>596</v>
      </c>
      <c r="C81" s="181" t="s">
        <v>597</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
        <v>0</v>
      </c>
      <c r="G81" s="182"/>
      <c r="H81" s="182">
        <f t="shared" si="20"/>
        <v>0</v>
      </c>
      <c r="I81" s="182"/>
      <c r="J81" s="182">
        <f t="shared" si="21"/>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22"/>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23"/>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24"/>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25"/>
        <v>0</v>
      </c>
      <c r="AR81" s="182">
        <f t="shared" si="26"/>
        <v>0</v>
      </c>
    </row>
    <row r="82" spans="2:44">
      <c r="B82" s="180" t="s">
        <v>598</v>
      </c>
      <c r="C82" s="181" t="s">
        <v>599</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
        <v>0</v>
      </c>
      <c r="G82" s="182"/>
      <c r="H82" s="182">
        <f t="shared" si="20"/>
        <v>0</v>
      </c>
      <c r="I82" s="182"/>
      <c r="J82" s="182">
        <f t="shared" si="21"/>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22"/>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23"/>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24"/>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25"/>
        <v>0</v>
      </c>
      <c r="AR82" s="182">
        <f t="shared" si="26"/>
        <v>0</v>
      </c>
    </row>
    <row r="83" spans="2:44">
      <c r="B83" s="189" t="s">
        <v>264</v>
      </c>
      <c r="C83" s="190" t="s">
        <v>148</v>
      </c>
      <c r="D83" s="191">
        <f>SUM(D84:D88)</f>
        <v>0</v>
      </c>
      <c r="E83" s="191">
        <f>SUM(E84:E88)</f>
        <v>0</v>
      </c>
      <c r="F83" s="191">
        <f t="shared" ref="F83:F89" si="27">D83+E83</f>
        <v>0</v>
      </c>
      <c r="G83" s="191">
        <f>SUM(G84:G88)</f>
        <v>0</v>
      </c>
      <c r="H83" s="191">
        <f t="shared" ref="H83:H89" si="28">F83-G83</f>
        <v>0</v>
      </c>
      <c r="I83" s="191">
        <f>SUM(I84:I88)</f>
        <v>0</v>
      </c>
      <c r="J83" s="191">
        <f t="shared" ref="J83:J89" si="29">F83-I83</f>
        <v>0</v>
      </c>
      <c r="K83" s="191">
        <f t="shared" ref="K83:AD83" si="30">SUM(K84:K88)</f>
        <v>0</v>
      </c>
      <c r="L83" s="191">
        <f t="shared" si="30"/>
        <v>0</v>
      </c>
      <c r="M83" s="191">
        <f t="shared" si="30"/>
        <v>0</v>
      </c>
      <c r="N83" s="191">
        <f t="shared" si="30"/>
        <v>0</v>
      </c>
      <c r="O83" s="191">
        <f t="shared" si="30"/>
        <v>0</v>
      </c>
      <c r="P83" s="191">
        <f>SUM(P84:P88)</f>
        <v>0</v>
      </c>
      <c r="Q83" s="191">
        <f>SUM(Q84:Q88)</f>
        <v>0</v>
      </c>
      <c r="R83" s="191">
        <f t="shared" si="30"/>
        <v>0</v>
      </c>
      <c r="S83" s="191">
        <f t="shared" si="30"/>
        <v>0</v>
      </c>
      <c r="T83" s="191">
        <f>SUM(T84:T88)</f>
        <v>0</v>
      </c>
      <c r="U83" s="191">
        <f t="shared" si="30"/>
        <v>0</v>
      </c>
      <c r="V83" s="191">
        <f t="shared" si="30"/>
        <v>0</v>
      </c>
      <c r="W83" s="191">
        <f>SUM(W84:W88)</f>
        <v>0</v>
      </c>
      <c r="X83" s="191">
        <f t="shared" si="30"/>
        <v>0</v>
      </c>
      <c r="Y83" s="191">
        <f>SUM(Y84:Y88)</f>
        <v>0</v>
      </c>
      <c r="Z83" s="191">
        <f>SUM(Z84:Z88)</f>
        <v>0</v>
      </c>
      <c r="AA83" s="191">
        <f t="shared" si="30"/>
        <v>0</v>
      </c>
      <c r="AB83" s="191">
        <f t="shared" si="30"/>
        <v>0</v>
      </c>
      <c r="AC83" s="191">
        <f t="shared" si="30"/>
        <v>0</v>
      </c>
      <c r="AD83" s="191">
        <f t="shared" si="30"/>
        <v>0</v>
      </c>
      <c r="AE83" s="191">
        <f t="shared" ref="AE83:AE89" si="31">AB83+AC83+AD83</f>
        <v>0</v>
      </c>
      <c r="AF83" s="191">
        <f>SUM(AF84:AF88)</f>
        <v>0</v>
      </c>
      <c r="AG83" s="191">
        <f>SUM(AG84:AG88)</f>
        <v>0</v>
      </c>
      <c r="AH83" s="191">
        <f>SUM(AH84:AH88)</f>
        <v>0</v>
      </c>
      <c r="AI83" s="191">
        <f t="shared" ref="AI83:AI89" si="32">AF83+AG83+AH83</f>
        <v>0</v>
      </c>
      <c r="AJ83" s="191">
        <f>SUM(AJ84:AJ88)</f>
        <v>0</v>
      </c>
      <c r="AK83" s="191">
        <f>SUM(AK84:AK88)</f>
        <v>0</v>
      </c>
      <c r="AL83" s="191">
        <f>SUM(AL84:AL88)</f>
        <v>0</v>
      </c>
      <c r="AM83" s="191">
        <f t="shared" ref="AM83:AM89" si="33">AJ83+AK83+AL83</f>
        <v>0</v>
      </c>
      <c r="AN83" s="191">
        <f>SUM(AN84:AN88)</f>
        <v>0</v>
      </c>
      <c r="AO83" s="191">
        <f>SUM(AO84:AO88)</f>
        <v>0</v>
      </c>
      <c r="AP83" s="191">
        <f>SUM(AP84:AP88)</f>
        <v>0</v>
      </c>
      <c r="AQ83" s="191">
        <f t="shared" ref="AQ83:AQ89" si="34">AN83+AO83+AP83</f>
        <v>0</v>
      </c>
      <c r="AR83" s="191">
        <f t="shared" ref="AR83:AR89" si="35">AE83+AI83+AM83+AQ83</f>
        <v>0</v>
      </c>
    </row>
    <row r="84" spans="2:44">
      <c r="B84" s="180" t="s">
        <v>265</v>
      </c>
      <c r="C84" s="181" t="s">
        <v>149</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27"/>
        <v>0</v>
      </c>
      <c r="G84" s="182"/>
      <c r="H84" s="182">
        <f t="shared" si="28"/>
        <v>0</v>
      </c>
      <c r="I84" s="182"/>
      <c r="J84" s="182">
        <f t="shared" si="29"/>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31"/>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32"/>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33"/>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34"/>
        <v>0</v>
      </c>
      <c r="AR84" s="182">
        <f t="shared" si="35"/>
        <v>0</v>
      </c>
    </row>
    <row r="85" spans="2:44">
      <c r="B85" s="180" t="s">
        <v>600</v>
      </c>
      <c r="C85" s="181" t="s">
        <v>601</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si="27"/>
        <v>0</v>
      </c>
      <c r="G85" s="182"/>
      <c r="H85" s="182">
        <f t="shared" si="28"/>
        <v>0</v>
      </c>
      <c r="I85" s="182"/>
      <c r="J85" s="182">
        <f t="shared" si="29"/>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si="31"/>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si="32"/>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si="33"/>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si="34"/>
        <v>0</v>
      </c>
      <c r="AR85" s="182">
        <f t="shared" si="35"/>
        <v>0</v>
      </c>
    </row>
    <row r="86" spans="2:44">
      <c r="B86" s="180" t="s">
        <v>266</v>
      </c>
      <c r="C86" s="181" t="s">
        <v>150</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7"/>
        <v>0</v>
      </c>
      <c r="G86" s="182"/>
      <c r="H86" s="182">
        <f t="shared" si="28"/>
        <v>0</v>
      </c>
      <c r="I86" s="182"/>
      <c r="J86" s="182">
        <f t="shared" si="29"/>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31"/>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32"/>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33"/>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34"/>
        <v>0</v>
      </c>
      <c r="AR86" s="182">
        <f t="shared" si="35"/>
        <v>0</v>
      </c>
    </row>
    <row r="87" spans="2:44">
      <c r="B87" s="180" t="s">
        <v>602</v>
      </c>
      <c r="C87" s="181" t="s">
        <v>603</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si="27"/>
        <v>0</v>
      </c>
      <c r="G87" s="182"/>
      <c r="H87" s="182">
        <f t="shared" si="28"/>
        <v>0</v>
      </c>
      <c r="I87" s="182"/>
      <c r="J87" s="182">
        <f t="shared" si="29"/>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si="31"/>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si="32"/>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si="33"/>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si="34"/>
        <v>0</v>
      </c>
      <c r="AR87" s="182">
        <f t="shared" si="35"/>
        <v>0</v>
      </c>
    </row>
    <row r="88" spans="2:44">
      <c r="B88" s="180" t="s">
        <v>604</v>
      </c>
      <c r="C88" s="181" t="s">
        <v>605</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7"/>
        <v>0</v>
      </c>
      <c r="G88" s="182"/>
      <c r="H88" s="182">
        <f t="shared" si="28"/>
        <v>0</v>
      </c>
      <c r="I88" s="182"/>
      <c r="J88" s="182">
        <f t="shared" si="29"/>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31"/>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32"/>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33"/>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34"/>
        <v>0</v>
      </c>
      <c r="AR88" s="182">
        <f t="shared" si="35"/>
        <v>0</v>
      </c>
    </row>
    <row r="89" spans="2:44">
      <c r="B89" s="189" t="s">
        <v>267</v>
      </c>
      <c r="C89" s="190" t="s">
        <v>151</v>
      </c>
      <c r="D89" s="191">
        <f>SUM(D90:D95)</f>
        <v>0</v>
      </c>
      <c r="E89" s="191">
        <f>SUM(E90:E95)</f>
        <v>0</v>
      </c>
      <c r="F89" s="191">
        <f t="shared" si="27"/>
        <v>0</v>
      </c>
      <c r="G89" s="191">
        <f>SUM(G90:G95)</f>
        <v>0</v>
      </c>
      <c r="H89" s="191">
        <f t="shared" si="28"/>
        <v>0</v>
      </c>
      <c r="I89" s="191">
        <f>SUM(I90:I95)</f>
        <v>0</v>
      </c>
      <c r="J89" s="191">
        <f t="shared" si="29"/>
        <v>0</v>
      </c>
      <c r="K89" s="191">
        <f t="shared" ref="K89:AP89" si="36">SUM(K90:K95)</f>
        <v>0</v>
      </c>
      <c r="L89" s="191">
        <f t="shared" si="36"/>
        <v>0</v>
      </c>
      <c r="M89" s="191">
        <f t="shared" si="36"/>
        <v>0</v>
      </c>
      <c r="N89" s="191">
        <f t="shared" si="36"/>
        <v>0</v>
      </c>
      <c r="O89" s="191">
        <f t="shared" si="36"/>
        <v>0</v>
      </c>
      <c r="P89" s="191">
        <f>SUM(P90:P95)</f>
        <v>0</v>
      </c>
      <c r="Q89" s="191">
        <f>SUM(Q90:Q95)</f>
        <v>0</v>
      </c>
      <c r="R89" s="191">
        <f t="shared" si="36"/>
        <v>0</v>
      </c>
      <c r="S89" s="191">
        <f t="shared" si="36"/>
        <v>0</v>
      </c>
      <c r="T89" s="191">
        <f>SUM(T90:T95)</f>
        <v>0</v>
      </c>
      <c r="U89" s="191">
        <f t="shared" si="36"/>
        <v>0</v>
      </c>
      <c r="V89" s="191">
        <f t="shared" si="36"/>
        <v>0</v>
      </c>
      <c r="W89" s="191">
        <f>SUM(W90:W95)</f>
        <v>0</v>
      </c>
      <c r="X89" s="191">
        <f t="shared" si="36"/>
        <v>0</v>
      </c>
      <c r="Y89" s="191">
        <f>SUM(Y90:Y95)</f>
        <v>0</v>
      </c>
      <c r="Z89" s="191">
        <f>SUM(Z90:Z95)</f>
        <v>0</v>
      </c>
      <c r="AA89" s="191">
        <f t="shared" si="36"/>
        <v>0</v>
      </c>
      <c r="AB89" s="191">
        <f t="shared" si="36"/>
        <v>0</v>
      </c>
      <c r="AC89" s="191">
        <f t="shared" si="36"/>
        <v>0</v>
      </c>
      <c r="AD89" s="191">
        <f t="shared" si="36"/>
        <v>0</v>
      </c>
      <c r="AE89" s="191">
        <f t="shared" si="31"/>
        <v>0</v>
      </c>
      <c r="AF89" s="191">
        <f t="shared" si="36"/>
        <v>0</v>
      </c>
      <c r="AG89" s="191">
        <f t="shared" si="36"/>
        <v>0</v>
      </c>
      <c r="AH89" s="191">
        <f t="shared" si="36"/>
        <v>0</v>
      </c>
      <c r="AI89" s="191">
        <f t="shared" si="32"/>
        <v>0</v>
      </c>
      <c r="AJ89" s="191">
        <f t="shared" si="36"/>
        <v>0</v>
      </c>
      <c r="AK89" s="191">
        <f t="shared" si="36"/>
        <v>0</v>
      </c>
      <c r="AL89" s="191">
        <f t="shared" si="36"/>
        <v>0</v>
      </c>
      <c r="AM89" s="191">
        <f t="shared" si="33"/>
        <v>0</v>
      </c>
      <c r="AN89" s="191">
        <f t="shared" si="36"/>
        <v>0</v>
      </c>
      <c r="AO89" s="191">
        <f t="shared" si="36"/>
        <v>0</v>
      </c>
      <c r="AP89" s="191">
        <f t="shared" si="36"/>
        <v>0</v>
      </c>
      <c r="AQ89" s="191">
        <f t="shared" si="34"/>
        <v>0</v>
      </c>
      <c r="AR89" s="191">
        <f t="shared" si="35"/>
        <v>0</v>
      </c>
    </row>
    <row r="90" spans="2:44">
      <c r="B90" s="180" t="s">
        <v>268</v>
      </c>
      <c r="C90" s="181" t="s">
        <v>152</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37">D90+E90</f>
        <v>0</v>
      </c>
      <c r="G90" s="182"/>
      <c r="H90" s="182">
        <f t="shared" ref="H90:H95" si="38">F90-G90</f>
        <v>0</v>
      </c>
      <c r="I90" s="182"/>
      <c r="J90" s="182">
        <f t="shared" ref="J90:J95" si="39">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40">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41">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42">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43">AN90+AO90+AP90</f>
        <v>0</v>
      </c>
      <c r="AR90" s="182">
        <f t="shared" ref="AR90:AR95" si="44">AE90+AI90+AM90+AQ90</f>
        <v>0</v>
      </c>
    </row>
    <row r="91" spans="2:44">
      <c r="B91" s="180" t="s">
        <v>606</v>
      </c>
      <c r="C91" s="181" t="s">
        <v>607</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37"/>
        <v>0</v>
      </c>
      <c r="G91" s="182"/>
      <c r="H91" s="182">
        <f t="shared" si="38"/>
        <v>0</v>
      </c>
      <c r="I91" s="182"/>
      <c r="J91" s="182">
        <f t="shared" si="39"/>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40"/>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41"/>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42"/>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43"/>
        <v>0</v>
      </c>
      <c r="AR91" s="182">
        <f t="shared" si="44"/>
        <v>0</v>
      </c>
    </row>
    <row r="92" spans="2:44">
      <c r="B92" s="180" t="s">
        <v>269</v>
      </c>
      <c r="C92" s="181" t="s">
        <v>153</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D92+E92</f>
        <v>0</v>
      </c>
      <c r="G92" s="182"/>
      <c r="H92" s="182">
        <f>F92-G92</f>
        <v>0</v>
      </c>
      <c r="I92" s="182"/>
      <c r="J92" s="182">
        <f>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AN92+AO92+AP92</f>
        <v>0</v>
      </c>
      <c r="AR92" s="182">
        <f>AE92+AI92+AM92+AQ92</f>
        <v>0</v>
      </c>
    </row>
    <row r="93" spans="2:44">
      <c r="B93" s="180" t="s">
        <v>608</v>
      </c>
      <c r="C93" s="181" t="s">
        <v>609</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D93+E93</f>
        <v>0</v>
      </c>
      <c r="G93" s="182"/>
      <c r="H93" s="182">
        <f>F93-G93</f>
        <v>0</v>
      </c>
      <c r="I93" s="182"/>
      <c r="J93" s="182">
        <f>F93-I93</f>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AB93+AC93+AD93</f>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AF93+AG93+AH93</f>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AJ93+AK93+AL93</f>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AN93+AO93+AP93</f>
        <v>0</v>
      </c>
      <c r="AR93" s="182">
        <f>AE93+AI93+AM93+AQ93</f>
        <v>0</v>
      </c>
    </row>
    <row r="94" spans="2:44">
      <c r="B94" s="180" t="s">
        <v>610</v>
      </c>
      <c r="C94" s="181" t="s">
        <v>611</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D94+E94</f>
        <v>0</v>
      </c>
      <c r="G94" s="182"/>
      <c r="H94" s="182">
        <f>F94-G94</f>
        <v>0</v>
      </c>
      <c r="I94" s="182"/>
      <c r="J94" s="182">
        <f>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AN94+AO94+AP94</f>
        <v>0</v>
      </c>
      <c r="AR94" s="182">
        <f>AE94+AI94+AM94+AQ94</f>
        <v>0</v>
      </c>
    </row>
    <row r="95" spans="2:44">
      <c r="B95" s="180" t="s">
        <v>612</v>
      </c>
      <c r="C95" s="181" t="s">
        <v>613</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37"/>
        <v>0</v>
      </c>
      <c r="G95" s="182"/>
      <c r="H95" s="182">
        <f t="shared" si="38"/>
        <v>0</v>
      </c>
      <c r="I95" s="182"/>
      <c r="J95" s="182">
        <f t="shared" si="39"/>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40"/>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41"/>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42"/>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43"/>
        <v>0</v>
      </c>
      <c r="AR95" s="182">
        <f t="shared" si="44"/>
        <v>0</v>
      </c>
    </row>
    <row r="96" spans="2:44">
      <c r="B96" s="189" t="s">
        <v>270</v>
      </c>
      <c r="C96" s="190" t="s">
        <v>154</v>
      </c>
      <c r="D96" s="191">
        <f>SUM(D97:D105)</f>
        <v>0</v>
      </c>
      <c r="E96" s="191">
        <f>SUM(E97:E105)</f>
        <v>0</v>
      </c>
      <c r="F96" s="191">
        <f t="shared" ref="F96:F119" si="45">D96+E96</f>
        <v>0</v>
      </c>
      <c r="G96" s="191">
        <f>SUM(G97:G105)</f>
        <v>0</v>
      </c>
      <c r="H96" s="191">
        <f t="shared" ref="H96:H107" si="46">F96-G96</f>
        <v>0</v>
      </c>
      <c r="I96" s="191">
        <f>SUM(I97:I105)</f>
        <v>0</v>
      </c>
      <c r="J96" s="191">
        <f t="shared" ref="J96:J107" si="47">F96-I96</f>
        <v>0</v>
      </c>
      <c r="K96" s="191">
        <f t="shared" ref="K96:AD96" si="48">SUM(K97:K105)</f>
        <v>0</v>
      </c>
      <c r="L96" s="191">
        <f t="shared" si="48"/>
        <v>0</v>
      </c>
      <c r="M96" s="191">
        <f t="shared" si="48"/>
        <v>0</v>
      </c>
      <c r="N96" s="191">
        <f t="shared" si="48"/>
        <v>0</v>
      </c>
      <c r="O96" s="191">
        <f t="shared" si="48"/>
        <v>0</v>
      </c>
      <c r="P96" s="191">
        <f>SUM(P97:P105)</f>
        <v>0</v>
      </c>
      <c r="Q96" s="191">
        <f>SUM(Q97:Q105)</f>
        <v>0</v>
      </c>
      <c r="R96" s="191">
        <f t="shared" si="48"/>
        <v>0</v>
      </c>
      <c r="S96" s="191">
        <f t="shared" si="48"/>
        <v>0</v>
      </c>
      <c r="T96" s="191">
        <f>SUM(T97:T105)</f>
        <v>0</v>
      </c>
      <c r="U96" s="191">
        <f t="shared" si="48"/>
        <v>0</v>
      </c>
      <c r="V96" s="191">
        <f t="shared" si="48"/>
        <v>0</v>
      </c>
      <c r="W96" s="191">
        <f>SUM(W97:W105)</f>
        <v>0</v>
      </c>
      <c r="X96" s="191">
        <f t="shared" si="48"/>
        <v>0</v>
      </c>
      <c r="Y96" s="191">
        <f>SUM(Y97:Y105)</f>
        <v>0</v>
      </c>
      <c r="Z96" s="191">
        <f>SUM(Z97:Z105)</f>
        <v>0</v>
      </c>
      <c r="AA96" s="191">
        <f t="shared" si="48"/>
        <v>0</v>
      </c>
      <c r="AB96" s="191">
        <f t="shared" si="48"/>
        <v>0</v>
      </c>
      <c r="AC96" s="191">
        <f t="shared" si="48"/>
        <v>0</v>
      </c>
      <c r="AD96" s="191">
        <f t="shared" si="48"/>
        <v>0</v>
      </c>
      <c r="AE96" s="191">
        <f t="shared" ref="AE96:AE107" si="49">AB96+AC96+AD96</f>
        <v>0</v>
      </c>
      <c r="AF96" s="191">
        <f>SUM(AF97:AF105)</f>
        <v>0</v>
      </c>
      <c r="AG96" s="191">
        <f>SUM(AG97:AG105)</f>
        <v>0</v>
      </c>
      <c r="AH96" s="191">
        <f>SUM(AH97:AH105)</f>
        <v>0</v>
      </c>
      <c r="AI96" s="191">
        <f t="shared" ref="AI96:AI107" si="50">AF96+AG96+AH96</f>
        <v>0</v>
      </c>
      <c r="AJ96" s="191">
        <f>SUM(AJ97:AJ105)</f>
        <v>0</v>
      </c>
      <c r="AK96" s="191">
        <f>SUM(AK97:AK105)</f>
        <v>0</v>
      </c>
      <c r="AL96" s="191">
        <f>SUM(AL97:AL105)</f>
        <v>0</v>
      </c>
      <c r="AM96" s="191">
        <f t="shared" ref="AM96:AM107" si="51">AJ96+AK96+AL96</f>
        <v>0</v>
      </c>
      <c r="AN96" s="191">
        <f>SUM(AN97:AN105)</f>
        <v>0</v>
      </c>
      <c r="AO96" s="191">
        <f>SUM(AO97:AO105)</f>
        <v>0</v>
      </c>
      <c r="AP96" s="191">
        <f>SUM(AP97:AP105)</f>
        <v>0</v>
      </c>
      <c r="AQ96" s="191">
        <f t="shared" ref="AQ96:AQ107" si="52">AN96+AO96+AP96</f>
        <v>0</v>
      </c>
      <c r="AR96" s="191">
        <f t="shared" ref="AR96:AR107" si="53">AE96+AI96+AM96+AQ96</f>
        <v>0</v>
      </c>
    </row>
    <row r="97" spans="2:44">
      <c r="B97" s="180" t="s">
        <v>618</v>
      </c>
      <c r="C97" s="181" t="s">
        <v>619</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 t="shared" si="45"/>
        <v>0</v>
      </c>
      <c r="G97" s="182"/>
      <c r="H97" s="182">
        <f t="shared" si="46"/>
        <v>0</v>
      </c>
      <c r="I97" s="182"/>
      <c r="J97" s="182">
        <f t="shared" si="47"/>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 t="shared" si="49"/>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 t="shared" si="50"/>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 t="shared" si="51"/>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 t="shared" si="52"/>
        <v>0</v>
      </c>
      <c r="AR97" s="182">
        <f t="shared" si="53"/>
        <v>0</v>
      </c>
    </row>
    <row r="98" spans="2:44">
      <c r="B98" s="180" t="s">
        <v>620</v>
      </c>
      <c r="C98" s="181" t="s">
        <v>621</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si="45"/>
        <v>0</v>
      </c>
      <c r="G98" s="182"/>
      <c r="H98" s="182">
        <f t="shared" si="46"/>
        <v>0</v>
      </c>
      <c r="I98" s="182"/>
      <c r="J98" s="182">
        <f t="shared" si="47"/>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si="49"/>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si="50"/>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si="51"/>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si="52"/>
        <v>0</v>
      </c>
      <c r="AR98" s="182">
        <f t="shared" si="53"/>
        <v>0</v>
      </c>
    </row>
    <row r="99" spans="2:44">
      <c r="B99" s="180" t="s">
        <v>271</v>
      </c>
      <c r="C99" s="181" t="s">
        <v>155</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si="45"/>
        <v>0</v>
      </c>
      <c r="G99" s="182"/>
      <c r="H99" s="182">
        <f t="shared" si="46"/>
        <v>0</v>
      </c>
      <c r="I99" s="182"/>
      <c r="J99" s="182">
        <f t="shared" si="47"/>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si="49"/>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si="50"/>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si="51"/>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si="52"/>
        <v>0</v>
      </c>
      <c r="AR99" s="182">
        <f t="shared" si="53"/>
        <v>0</v>
      </c>
    </row>
    <row r="100" spans="2:44">
      <c r="B100" s="180" t="s">
        <v>614</v>
      </c>
      <c r="C100" s="181" t="s">
        <v>615</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si="45"/>
        <v>0</v>
      </c>
      <c r="G100" s="182"/>
      <c r="H100" s="182">
        <f t="shared" si="46"/>
        <v>0</v>
      </c>
      <c r="I100" s="182"/>
      <c r="J100" s="182">
        <f t="shared" si="47"/>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si="49"/>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si="50"/>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si="51"/>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si="52"/>
        <v>0</v>
      </c>
      <c r="AR100" s="182">
        <f t="shared" si="53"/>
        <v>0</v>
      </c>
    </row>
    <row r="101" spans="2:44">
      <c r="B101" s="180" t="s">
        <v>616</v>
      </c>
      <c r="C101" s="181" t="s">
        <v>617</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si="45"/>
        <v>0</v>
      </c>
      <c r="G101" s="182"/>
      <c r="H101" s="182">
        <f t="shared" si="46"/>
        <v>0</v>
      </c>
      <c r="I101" s="182"/>
      <c r="J101" s="182">
        <f t="shared" si="47"/>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si="49"/>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si="50"/>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si="51"/>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si="52"/>
        <v>0</v>
      </c>
      <c r="AR101" s="182">
        <f t="shared" si="53"/>
        <v>0</v>
      </c>
    </row>
    <row r="102" spans="2:44">
      <c r="B102" s="180" t="s">
        <v>272</v>
      </c>
      <c r="C102" s="181" t="s">
        <v>156</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45"/>
        <v>0</v>
      </c>
      <c r="G102" s="182"/>
      <c r="H102" s="182">
        <f t="shared" si="46"/>
        <v>0</v>
      </c>
      <c r="I102" s="182"/>
      <c r="J102" s="182">
        <f t="shared" si="47"/>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49"/>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50"/>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51"/>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52"/>
        <v>0</v>
      </c>
      <c r="AR102" s="182">
        <f t="shared" si="53"/>
        <v>0</v>
      </c>
    </row>
    <row r="103" spans="2:44">
      <c r="B103" s="180" t="s">
        <v>622</v>
      </c>
      <c r="C103" s="181" t="s">
        <v>619</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 t="shared" si="45"/>
        <v>0</v>
      </c>
      <c r="G103" s="182"/>
      <c r="H103" s="182">
        <f t="shared" si="46"/>
        <v>0</v>
      </c>
      <c r="I103" s="182"/>
      <c r="J103" s="182">
        <f t="shared" si="47"/>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 t="shared" si="49"/>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 t="shared" si="50"/>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 t="shared" si="51"/>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 t="shared" si="52"/>
        <v>0</v>
      </c>
      <c r="AR103" s="182">
        <f t="shared" si="53"/>
        <v>0</v>
      </c>
    </row>
    <row r="104" spans="2:44">
      <c r="B104" s="180" t="s">
        <v>273</v>
      </c>
      <c r="C104" s="181" t="s">
        <v>157</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si="45"/>
        <v>0</v>
      </c>
      <c r="G104" s="182"/>
      <c r="H104" s="182">
        <f t="shared" si="46"/>
        <v>0</v>
      </c>
      <c r="I104" s="182"/>
      <c r="J104" s="182">
        <f t="shared" si="47"/>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si="49"/>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si="50"/>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si="51"/>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si="52"/>
        <v>0</v>
      </c>
      <c r="AR104" s="182">
        <f t="shared" si="53"/>
        <v>0</v>
      </c>
    </row>
    <row r="105" spans="2:44">
      <c r="B105" s="180" t="s">
        <v>623</v>
      </c>
      <c r="C105" s="181" t="s">
        <v>621</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45"/>
        <v>0</v>
      </c>
      <c r="G105" s="182"/>
      <c r="H105" s="182">
        <f t="shared" si="46"/>
        <v>0</v>
      </c>
      <c r="I105" s="182"/>
      <c r="J105" s="182">
        <f t="shared" si="47"/>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49"/>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50"/>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51"/>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52"/>
        <v>0</v>
      </c>
      <c r="AR105" s="182">
        <f t="shared" si="53"/>
        <v>0</v>
      </c>
    </row>
    <row r="106" spans="2:44">
      <c r="B106" s="177" t="s">
        <v>277</v>
      </c>
      <c r="C106" s="178" t="s">
        <v>161</v>
      </c>
      <c r="D106" s="179">
        <f>D107+D118+D133+D149+D164+D190+D207+D214</f>
        <v>819454.86499999999</v>
      </c>
      <c r="E106" s="179">
        <f>E107+E118+E133+E149+E164+E190+E207+E214</f>
        <v>75350</v>
      </c>
      <c r="F106" s="179">
        <f t="shared" si="45"/>
        <v>894804.86499999999</v>
      </c>
      <c r="G106" s="179">
        <f>G107+G118+G133+G149+G164+G190+G207+G214</f>
        <v>0</v>
      </c>
      <c r="H106" s="179">
        <f t="shared" si="46"/>
        <v>894804.86499999999</v>
      </c>
      <c r="I106" s="179">
        <f>I107+I118+I133+I149+I164+I190+I207+I214</f>
        <v>0</v>
      </c>
      <c r="J106" s="179">
        <f t="shared" si="47"/>
        <v>894804.86499999999</v>
      </c>
      <c r="K106" s="179">
        <f t="shared" ref="K106:AD106" si="54">K107+K118+K133+K149+K164+K190+K207+K214</f>
        <v>101374.5</v>
      </c>
      <c r="L106" s="179">
        <f t="shared" si="54"/>
        <v>123000</v>
      </c>
      <c r="M106" s="179">
        <f t="shared" si="54"/>
        <v>0</v>
      </c>
      <c r="N106" s="179">
        <f t="shared" si="54"/>
        <v>0</v>
      </c>
      <c r="O106" s="179">
        <f t="shared" si="54"/>
        <v>0</v>
      </c>
      <c r="P106" s="179">
        <f t="shared" si="54"/>
        <v>125000</v>
      </c>
      <c r="Q106" s="179">
        <f t="shared" si="54"/>
        <v>283430.36499999999</v>
      </c>
      <c r="R106" s="179">
        <f t="shared" si="54"/>
        <v>0</v>
      </c>
      <c r="S106" s="179">
        <f t="shared" si="54"/>
        <v>0</v>
      </c>
      <c r="T106" s="179">
        <f>T107+T118+T133+T149+T164+T190+T207+T214</f>
        <v>0</v>
      </c>
      <c r="U106" s="179">
        <f t="shared" si="54"/>
        <v>0</v>
      </c>
      <c r="V106" s="179">
        <f t="shared" si="54"/>
        <v>0</v>
      </c>
      <c r="W106" s="179">
        <f t="shared" si="54"/>
        <v>262000</v>
      </c>
      <c r="X106" s="179">
        <f t="shared" si="54"/>
        <v>0</v>
      </c>
      <c r="Y106" s="179">
        <f>Y107+Y118+Y133+Y149+Y164+Y190+Y207+Y214</f>
        <v>0</v>
      </c>
      <c r="Z106" s="179">
        <f>Z107+Z118+Z133+Z149+Z164+Z190+Z207+Z214</f>
        <v>0</v>
      </c>
      <c r="AA106" s="179">
        <f t="shared" si="54"/>
        <v>0</v>
      </c>
      <c r="AB106" s="179">
        <f t="shared" si="54"/>
        <v>0</v>
      </c>
      <c r="AC106" s="179">
        <f t="shared" si="54"/>
        <v>516774.5</v>
      </c>
      <c r="AD106" s="179">
        <f t="shared" si="54"/>
        <v>0</v>
      </c>
      <c r="AE106" s="179">
        <f t="shared" si="49"/>
        <v>516774.5</v>
      </c>
      <c r="AF106" s="179">
        <f>AF107+AF118+AF133+AF149+AF164+AF190+AF207+AF214</f>
        <v>377680.36499999999</v>
      </c>
      <c r="AG106" s="179">
        <f>AG107+AG118+AG133+AG149+AG164+AG190+AG207+AG214</f>
        <v>0</v>
      </c>
      <c r="AH106" s="179">
        <f>AH107+AH118+AH133+AH149+AH164+AH190+AH207+AH214</f>
        <v>0</v>
      </c>
      <c r="AI106" s="179">
        <f t="shared" si="50"/>
        <v>377680.36499999999</v>
      </c>
      <c r="AJ106" s="179">
        <f>AJ107+AJ118+AJ133+AJ149+AJ164+AJ190+AJ207+AJ214</f>
        <v>150</v>
      </c>
      <c r="AK106" s="179">
        <f>AK107+AK118+AK133+AK149+AK164+AK190+AK207+AK214</f>
        <v>0</v>
      </c>
      <c r="AL106" s="179">
        <f>AL107+AL118+AL133+AL149+AL164+AL190+AL207+AL214</f>
        <v>0</v>
      </c>
      <c r="AM106" s="179">
        <f t="shared" si="51"/>
        <v>150</v>
      </c>
      <c r="AN106" s="179">
        <f>AN107+AN118+AN133+AN149+AN164+AN190+AN207+AN214</f>
        <v>200</v>
      </c>
      <c r="AO106" s="179">
        <f>AO107+AO118+AO133+AO149+AO164+AO190+AO207+AO214</f>
        <v>0</v>
      </c>
      <c r="AP106" s="179">
        <f>AP107+AP118+AP133+AP149+AP164+AP190+AP207+AP214</f>
        <v>0</v>
      </c>
      <c r="AQ106" s="179">
        <f t="shared" si="52"/>
        <v>200</v>
      </c>
      <c r="AR106" s="179">
        <f t="shared" si="53"/>
        <v>894804.86499999999</v>
      </c>
    </row>
    <row r="107" spans="2:44">
      <c r="B107" s="189" t="s">
        <v>278</v>
      </c>
      <c r="C107" s="190" t="s">
        <v>162</v>
      </c>
      <c r="D107" s="191">
        <f>SUM(D108:D117)</f>
        <v>0</v>
      </c>
      <c r="E107" s="191">
        <f>SUM(E108:E117)</f>
        <v>0</v>
      </c>
      <c r="F107" s="191">
        <f t="shared" si="45"/>
        <v>0</v>
      </c>
      <c r="G107" s="191">
        <f>SUM(G108:G117)</f>
        <v>0</v>
      </c>
      <c r="H107" s="191">
        <f t="shared" si="46"/>
        <v>0</v>
      </c>
      <c r="I107" s="191">
        <f>SUM(I108:I117)</f>
        <v>0</v>
      </c>
      <c r="J107" s="191">
        <f t="shared" si="47"/>
        <v>0</v>
      </c>
      <c r="K107" s="191">
        <f t="shared" ref="K107:AD107" si="55">SUM(K108:K117)</f>
        <v>0</v>
      </c>
      <c r="L107" s="191">
        <f t="shared" si="55"/>
        <v>0</v>
      </c>
      <c r="M107" s="191">
        <f t="shared" si="55"/>
        <v>0</v>
      </c>
      <c r="N107" s="191">
        <f t="shared" si="55"/>
        <v>0</v>
      </c>
      <c r="O107" s="191">
        <f t="shared" si="55"/>
        <v>0</v>
      </c>
      <c r="P107" s="191">
        <f>SUM(P108:P117)</f>
        <v>0</v>
      </c>
      <c r="Q107" s="191">
        <f>SUM(Q108:Q117)</f>
        <v>0</v>
      </c>
      <c r="R107" s="191">
        <f t="shared" si="55"/>
        <v>0</v>
      </c>
      <c r="S107" s="191">
        <f t="shared" si="55"/>
        <v>0</v>
      </c>
      <c r="T107" s="191">
        <f>SUM(T108:T117)</f>
        <v>0</v>
      </c>
      <c r="U107" s="191">
        <f t="shared" si="55"/>
        <v>0</v>
      </c>
      <c r="V107" s="191">
        <f t="shared" si="55"/>
        <v>0</v>
      </c>
      <c r="W107" s="191">
        <f>SUM(W108:W117)</f>
        <v>0</v>
      </c>
      <c r="X107" s="191">
        <f t="shared" si="55"/>
        <v>0</v>
      </c>
      <c r="Y107" s="191">
        <f>SUM(Y108:Y117)</f>
        <v>0</v>
      </c>
      <c r="Z107" s="191">
        <f>SUM(Z108:Z117)</f>
        <v>0</v>
      </c>
      <c r="AA107" s="191">
        <f t="shared" si="55"/>
        <v>0</v>
      </c>
      <c r="AB107" s="191">
        <f t="shared" si="55"/>
        <v>0</v>
      </c>
      <c r="AC107" s="191">
        <f t="shared" si="55"/>
        <v>0</v>
      </c>
      <c r="AD107" s="191">
        <f t="shared" si="55"/>
        <v>0</v>
      </c>
      <c r="AE107" s="191">
        <f t="shared" si="49"/>
        <v>0</v>
      </c>
      <c r="AF107" s="191">
        <f>SUM(AF108:AF117)</f>
        <v>0</v>
      </c>
      <c r="AG107" s="191">
        <f>SUM(AG108:AG117)</f>
        <v>0</v>
      </c>
      <c r="AH107" s="191">
        <f>SUM(AH108:AH117)</f>
        <v>0</v>
      </c>
      <c r="AI107" s="191">
        <f t="shared" si="50"/>
        <v>0</v>
      </c>
      <c r="AJ107" s="191">
        <f>SUM(AJ108:AJ117)</f>
        <v>0</v>
      </c>
      <c r="AK107" s="191">
        <f>SUM(AK108:AK117)</f>
        <v>0</v>
      </c>
      <c r="AL107" s="191">
        <f>SUM(AL108:AL117)</f>
        <v>0</v>
      </c>
      <c r="AM107" s="191">
        <f t="shared" si="51"/>
        <v>0</v>
      </c>
      <c r="AN107" s="191">
        <f>SUM(AN108:AN117)</f>
        <v>0</v>
      </c>
      <c r="AO107" s="191">
        <f>SUM(AO108:AO117)</f>
        <v>0</v>
      </c>
      <c r="AP107" s="191">
        <f>SUM(AP108:AP117)</f>
        <v>0</v>
      </c>
      <c r="AQ107" s="191">
        <f t="shared" si="52"/>
        <v>0</v>
      </c>
      <c r="AR107" s="191">
        <f t="shared" si="53"/>
        <v>0</v>
      </c>
    </row>
    <row r="108" spans="2:44">
      <c r="B108" s="180" t="s">
        <v>624</v>
      </c>
      <c r="C108" s="181" t="s">
        <v>124</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45"/>
        <v>0</v>
      </c>
      <c r="G108" s="182"/>
      <c r="H108" s="182">
        <f t="shared" ref="H108:H115" si="56">F108-G108</f>
        <v>0</v>
      </c>
      <c r="I108" s="182"/>
      <c r="J108" s="182">
        <f t="shared" ref="J108:J115" si="57">F108-I108</f>
        <v>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58">AB108+AC108+AD108</f>
        <v>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5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6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2">
        <f t="shared" ref="AQ108:AQ115" si="61">AN108+AO108+AP108</f>
        <v>0</v>
      </c>
      <c r="AR108" s="182">
        <f t="shared" ref="AR108:AR115" si="62">AE108+AI108+AM108+AQ108</f>
        <v>0</v>
      </c>
    </row>
    <row r="109" spans="2:44">
      <c r="B109" s="180" t="s">
        <v>625</v>
      </c>
      <c r="C109" s="181" t="s">
        <v>626</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si="45"/>
        <v>0</v>
      </c>
      <c r="G109" s="182"/>
      <c r="H109" s="182">
        <f t="shared" si="56"/>
        <v>0</v>
      </c>
      <c r="I109" s="182"/>
      <c r="J109" s="182">
        <f t="shared" si="5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5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5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6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61"/>
        <v>0</v>
      </c>
      <c r="AR109" s="182">
        <f t="shared" si="62"/>
        <v>0</v>
      </c>
    </row>
    <row r="110" spans="2:44">
      <c r="B110" s="180" t="s">
        <v>627</v>
      </c>
      <c r="C110" s="181" t="s">
        <v>628</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45"/>
        <v>0</v>
      </c>
      <c r="G110" s="182"/>
      <c r="H110" s="182">
        <f t="shared" si="56"/>
        <v>0</v>
      </c>
      <c r="I110" s="182"/>
      <c r="J110" s="182">
        <f t="shared" si="5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5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5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6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61"/>
        <v>0</v>
      </c>
      <c r="AR110" s="182">
        <f t="shared" si="62"/>
        <v>0</v>
      </c>
    </row>
    <row r="111" spans="2:44">
      <c r="B111" s="180" t="s">
        <v>279</v>
      </c>
      <c r="C111" s="181" t="s">
        <v>163</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45"/>
        <v>0</v>
      </c>
      <c r="G111" s="182"/>
      <c r="H111" s="182">
        <f>F111-G111</f>
        <v>0</v>
      </c>
      <c r="I111" s="182"/>
      <c r="J111" s="182">
        <f>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AN111+AO111+AP111</f>
        <v>0</v>
      </c>
      <c r="AR111" s="182">
        <f>AE111+AI111+AM111+AQ111</f>
        <v>0</v>
      </c>
    </row>
    <row r="112" spans="2:44">
      <c r="B112" s="180" t="s">
        <v>629</v>
      </c>
      <c r="C112" s="181" t="s">
        <v>630</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45"/>
        <v>0</v>
      </c>
      <c r="G112" s="182"/>
      <c r="H112" s="182">
        <f>F112-G112</f>
        <v>0</v>
      </c>
      <c r="I112" s="182"/>
      <c r="J112" s="182">
        <f>F112-I112</f>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AB112+AC112+AD112</f>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AF112+AG112+AH112</f>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AJ112+AK112+AL112</f>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AN112+AO112+AP112</f>
        <v>0</v>
      </c>
      <c r="AR112" s="182">
        <f>AE112+AI112+AM112+AQ112</f>
        <v>0</v>
      </c>
    </row>
    <row r="113" spans="2:44">
      <c r="B113" s="180" t="s">
        <v>631</v>
      </c>
      <c r="C113" s="181" t="s">
        <v>632</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45"/>
        <v>0</v>
      </c>
      <c r="G113" s="182"/>
      <c r="H113" s="182">
        <f>F113-G113</f>
        <v>0</v>
      </c>
      <c r="I113" s="182"/>
      <c r="J113" s="182">
        <f>F113-I113</f>
        <v>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AB113+AC113+AD113</f>
        <v>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AN113+AO113+AP113</f>
        <v>0</v>
      </c>
      <c r="AR113" s="182">
        <f>AE113+AI113+AM113+AQ113</f>
        <v>0</v>
      </c>
    </row>
    <row r="114" spans="2:44">
      <c r="B114" s="180" t="s">
        <v>633</v>
      </c>
      <c r="C114" s="181" t="s">
        <v>634</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45"/>
        <v>0</v>
      </c>
      <c r="G114" s="182"/>
      <c r="H114" s="182">
        <f>F114-G114</f>
        <v>0</v>
      </c>
      <c r="I114" s="182"/>
      <c r="J114" s="182">
        <f>F114-I114</f>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AB114+AC114+AD114</f>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AF114+AG114+AH114</f>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AJ114+AK114+AL114</f>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AN114+AO114+AP114</f>
        <v>0</v>
      </c>
      <c r="AR114" s="182">
        <f>AE114+AI114+AM114+AQ114</f>
        <v>0</v>
      </c>
    </row>
    <row r="115" spans="2:44">
      <c r="B115" s="180" t="s">
        <v>635</v>
      </c>
      <c r="C115" s="181" t="s">
        <v>636</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si="45"/>
        <v>0</v>
      </c>
      <c r="G115" s="182"/>
      <c r="H115" s="182">
        <f t="shared" si="56"/>
        <v>0</v>
      </c>
      <c r="I115" s="182"/>
      <c r="J115" s="182">
        <f t="shared" si="5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5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5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6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61"/>
        <v>0</v>
      </c>
      <c r="AR115" s="182">
        <f t="shared" si="62"/>
        <v>0</v>
      </c>
    </row>
    <row r="116" spans="2:44">
      <c r="B116" s="180" t="s">
        <v>637</v>
      </c>
      <c r="C116" s="181" t="s">
        <v>638</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si="45"/>
        <v>0</v>
      </c>
      <c r="G116" s="182"/>
      <c r="H116" s="182">
        <f>F116-G116</f>
        <v>0</v>
      </c>
      <c r="I116" s="182"/>
      <c r="J116" s="182">
        <f>F116-I116</f>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AB116+AC116+AD116</f>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AF116+AG116+AH116</f>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AJ116+AK116+AL116</f>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AN116+AO116+AP116</f>
        <v>0</v>
      </c>
      <c r="AR116" s="182">
        <f>AE116+AI116+AM116+AQ116</f>
        <v>0</v>
      </c>
    </row>
    <row r="117" spans="2:44">
      <c r="B117" s="180" t="s">
        <v>639</v>
      </c>
      <c r="C117" s="181" t="s">
        <v>640</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45"/>
        <v>0</v>
      </c>
      <c r="G117" s="182"/>
      <c r="H117" s="182">
        <f>F117-G117</f>
        <v>0</v>
      </c>
      <c r="I117" s="182"/>
      <c r="J117" s="182">
        <f>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AN117+AO117+AP117</f>
        <v>0</v>
      </c>
      <c r="AR117" s="182">
        <f>AE117+AI117+AM117+AQ117</f>
        <v>0</v>
      </c>
    </row>
    <row r="118" spans="2:44">
      <c r="B118" s="189" t="s">
        <v>280</v>
      </c>
      <c r="C118" s="190" t="s">
        <v>164</v>
      </c>
      <c r="D118" s="191">
        <f>SUM(D119:D132)</f>
        <v>0</v>
      </c>
      <c r="E118" s="191">
        <f>SUM(E119:E132)</f>
        <v>0</v>
      </c>
      <c r="F118" s="191">
        <f t="shared" si="45"/>
        <v>0</v>
      </c>
      <c r="G118" s="191">
        <f>SUM(G119:G132)</f>
        <v>0</v>
      </c>
      <c r="H118" s="191">
        <f>F118-G118</f>
        <v>0</v>
      </c>
      <c r="I118" s="191">
        <f>SUM(I119:I132)</f>
        <v>0</v>
      </c>
      <c r="J118" s="191">
        <f>F118-I118</f>
        <v>0</v>
      </c>
      <c r="K118" s="191">
        <f t="shared" ref="K118:AP118" si="63">SUM(K119:K132)</f>
        <v>0</v>
      </c>
      <c r="L118" s="191">
        <f t="shared" si="63"/>
        <v>0</v>
      </c>
      <c r="M118" s="191">
        <f t="shared" si="63"/>
        <v>0</v>
      </c>
      <c r="N118" s="191">
        <f t="shared" si="63"/>
        <v>0</v>
      </c>
      <c r="O118" s="191">
        <f t="shared" si="63"/>
        <v>0</v>
      </c>
      <c r="P118" s="191">
        <f>SUM(P119:P132)</f>
        <v>0</v>
      </c>
      <c r="Q118" s="191">
        <f>SUM(Q119:Q132)</f>
        <v>0</v>
      </c>
      <c r="R118" s="191">
        <f t="shared" si="63"/>
        <v>0</v>
      </c>
      <c r="S118" s="191">
        <f t="shared" si="63"/>
        <v>0</v>
      </c>
      <c r="T118" s="191">
        <f>SUM(T119:T132)</f>
        <v>0</v>
      </c>
      <c r="U118" s="191">
        <f t="shared" si="63"/>
        <v>0</v>
      </c>
      <c r="V118" s="191">
        <f t="shared" si="63"/>
        <v>0</v>
      </c>
      <c r="W118" s="191">
        <f>SUM(W119:W132)</f>
        <v>0</v>
      </c>
      <c r="X118" s="191">
        <f t="shared" si="63"/>
        <v>0</v>
      </c>
      <c r="Y118" s="191">
        <f>SUM(Y119:Y132)</f>
        <v>0</v>
      </c>
      <c r="Z118" s="191">
        <f>SUM(Z119:Z132)</f>
        <v>0</v>
      </c>
      <c r="AA118" s="191">
        <f t="shared" si="63"/>
        <v>0</v>
      </c>
      <c r="AB118" s="191">
        <f t="shared" si="63"/>
        <v>0</v>
      </c>
      <c r="AC118" s="191">
        <f t="shared" si="63"/>
        <v>0</v>
      </c>
      <c r="AD118" s="191">
        <f t="shared" si="63"/>
        <v>0</v>
      </c>
      <c r="AE118" s="191">
        <f>AB118+AC118+AD118</f>
        <v>0</v>
      </c>
      <c r="AF118" s="191">
        <f t="shared" si="63"/>
        <v>0</v>
      </c>
      <c r="AG118" s="191">
        <f t="shared" si="63"/>
        <v>0</v>
      </c>
      <c r="AH118" s="191">
        <f t="shared" si="63"/>
        <v>0</v>
      </c>
      <c r="AI118" s="191">
        <f>AF118+AG118+AH118</f>
        <v>0</v>
      </c>
      <c r="AJ118" s="191">
        <f t="shared" si="63"/>
        <v>0</v>
      </c>
      <c r="AK118" s="191">
        <f t="shared" si="63"/>
        <v>0</v>
      </c>
      <c r="AL118" s="191">
        <f t="shared" si="63"/>
        <v>0</v>
      </c>
      <c r="AM118" s="191">
        <f>AJ118+AK118+AL118</f>
        <v>0</v>
      </c>
      <c r="AN118" s="191">
        <f t="shared" si="63"/>
        <v>0</v>
      </c>
      <c r="AO118" s="191">
        <f t="shared" si="63"/>
        <v>0</v>
      </c>
      <c r="AP118" s="191">
        <f t="shared" si="63"/>
        <v>0</v>
      </c>
      <c r="AQ118" s="191">
        <f>AN118+AO118+AP118</f>
        <v>0</v>
      </c>
      <c r="AR118" s="191">
        <f>AE118+AI118+AM118+AQ118</f>
        <v>0</v>
      </c>
    </row>
    <row r="119" spans="2:44">
      <c r="B119" s="180" t="s">
        <v>281</v>
      </c>
      <c r="C119" s="181" t="s">
        <v>165</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45"/>
        <v>0</v>
      </c>
      <c r="G119" s="182"/>
      <c r="H119" s="182">
        <f>F119-G119</f>
        <v>0</v>
      </c>
      <c r="I119" s="182"/>
      <c r="J119" s="182">
        <f>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AN119+AO119+AP119</f>
        <v>0</v>
      </c>
      <c r="AR119" s="182">
        <f>AE119+AI119+AM119+AQ119</f>
        <v>0</v>
      </c>
    </row>
    <row r="120" spans="2:44">
      <c r="B120" s="180" t="s">
        <v>641</v>
      </c>
      <c r="C120" s="181" t="s">
        <v>642</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64">D120+E120</f>
        <v>0</v>
      </c>
      <c r="G120" s="182"/>
      <c r="H120" s="182">
        <f t="shared" ref="H120:H125" si="65">F120-G120</f>
        <v>0</v>
      </c>
      <c r="I120" s="182"/>
      <c r="J120" s="182">
        <f t="shared" ref="J120:J125" si="66">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67">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68">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69">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70">AN120+AO120+AP120</f>
        <v>0</v>
      </c>
      <c r="AR120" s="182">
        <f t="shared" ref="AR120:AR125" si="71">AE120+AI120+AM120+AQ120</f>
        <v>0</v>
      </c>
    </row>
    <row r="121" spans="2:44">
      <c r="B121" s="180" t="s">
        <v>282</v>
      </c>
      <c r="C121" s="181" t="s">
        <v>166</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64"/>
        <v>0</v>
      </c>
      <c r="G121" s="182"/>
      <c r="H121" s="182">
        <f t="shared" si="65"/>
        <v>0</v>
      </c>
      <c r="I121" s="182"/>
      <c r="J121" s="182">
        <f t="shared" si="66"/>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67"/>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68"/>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69"/>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70"/>
        <v>0</v>
      </c>
      <c r="AR121" s="182">
        <f t="shared" si="71"/>
        <v>0</v>
      </c>
    </row>
    <row r="122" spans="2:44">
      <c r="B122" s="180" t="s">
        <v>643</v>
      </c>
      <c r="C122" s="181" t="s">
        <v>644</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64"/>
        <v>0</v>
      </c>
      <c r="G122" s="182"/>
      <c r="H122" s="182">
        <f t="shared" si="65"/>
        <v>0</v>
      </c>
      <c r="I122" s="182"/>
      <c r="J122" s="182">
        <f t="shared" si="66"/>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67"/>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68"/>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69"/>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70"/>
        <v>0</v>
      </c>
      <c r="AR122" s="182">
        <f t="shared" si="71"/>
        <v>0</v>
      </c>
    </row>
    <row r="123" spans="2:44">
      <c r="B123" s="180" t="s">
        <v>645</v>
      </c>
      <c r="C123" s="181" t="s">
        <v>646</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64"/>
        <v>0</v>
      </c>
      <c r="G123" s="182"/>
      <c r="H123" s="182">
        <f t="shared" si="65"/>
        <v>0</v>
      </c>
      <c r="I123" s="182"/>
      <c r="J123" s="182">
        <f t="shared" si="66"/>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67"/>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68"/>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69"/>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70"/>
        <v>0</v>
      </c>
      <c r="AR123" s="182">
        <f t="shared" si="71"/>
        <v>0</v>
      </c>
    </row>
    <row r="124" spans="2:44">
      <c r="B124" s="180" t="s">
        <v>647</v>
      </c>
      <c r="C124" s="181" t="s">
        <v>648</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64"/>
        <v>0</v>
      </c>
      <c r="G124" s="182"/>
      <c r="H124" s="182">
        <f t="shared" si="65"/>
        <v>0</v>
      </c>
      <c r="I124" s="182"/>
      <c r="J124" s="182">
        <f t="shared" si="66"/>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67"/>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68"/>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69"/>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70"/>
        <v>0</v>
      </c>
      <c r="AR124" s="182">
        <f t="shared" si="71"/>
        <v>0</v>
      </c>
    </row>
    <row r="125" spans="2:44">
      <c r="B125" s="180" t="s">
        <v>649</v>
      </c>
      <c r="C125" s="181" t="s">
        <v>650</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64"/>
        <v>0</v>
      </c>
      <c r="G125" s="182"/>
      <c r="H125" s="182">
        <f t="shared" si="65"/>
        <v>0</v>
      </c>
      <c r="I125" s="182"/>
      <c r="J125" s="182">
        <f t="shared" si="66"/>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67"/>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68"/>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69"/>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70"/>
        <v>0</v>
      </c>
      <c r="AR125" s="182">
        <f t="shared" si="71"/>
        <v>0</v>
      </c>
    </row>
    <row r="126" spans="2:44">
      <c r="B126" s="180" t="s">
        <v>651</v>
      </c>
      <c r="C126" s="181" t="s">
        <v>652</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ref="F126:F137" si="72">D126+E126</f>
        <v>0</v>
      </c>
      <c r="G126" s="182"/>
      <c r="H126" s="182">
        <f t="shared" ref="H126:H133" si="73">F126-G126</f>
        <v>0</v>
      </c>
      <c r="I126" s="182"/>
      <c r="J126" s="182">
        <f t="shared" ref="J126:J133" si="74">F126-I126</f>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ref="AE126:AE133" si="75">AB126+AC126+AD126</f>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ref="AI126:AI133" si="76">AF126+AG126+AH126</f>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ref="AM126:AM133" si="77">AJ126+AK126+AL126</f>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ref="AQ126:AQ133" si="78">AN126+AO126+AP126</f>
        <v>0</v>
      </c>
      <c r="AR126" s="182">
        <f t="shared" ref="AR126:AR133" si="79">AE126+AI126+AM126+AQ126</f>
        <v>0</v>
      </c>
    </row>
    <row r="127" spans="2:44">
      <c r="B127" s="180" t="s">
        <v>653</v>
      </c>
      <c r="C127" s="181" t="s">
        <v>654</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72"/>
        <v>0</v>
      </c>
      <c r="G127" s="182"/>
      <c r="H127" s="182">
        <f t="shared" si="73"/>
        <v>0</v>
      </c>
      <c r="I127" s="182"/>
      <c r="J127" s="182">
        <f t="shared" si="7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7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7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7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78"/>
        <v>0</v>
      </c>
      <c r="AR127" s="182">
        <f t="shared" si="79"/>
        <v>0</v>
      </c>
    </row>
    <row r="128" spans="2:44">
      <c r="B128" s="180" t="s">
        <v>655</v>
      </c>
      <c r="C128" s="181" t="s">
        <v>656</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si="72"/>
        <v>0</v>
      </c>
      <c r="G128" s="182"/>
      <c r="H128" s="182">
        <f t="shared" si="73"/>
        <v>0</v>
      </c>
      <c r="I128" s="182"/>
      <c r="J128" s="182">
        <f t="shared" si="74"/>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si="75"/>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si="76"/>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si="77"/>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si="78"/>
        <v>0</v>
      </c>
      <c r="AR128" s="182">
        <f t="shared" si="79"/>
        <v>0</v>
      </c>
    </row>
    <row r="129" spans="2:44">
      <c r="B129" s="180" t="s">
        <v>283</v>
      </c>
      <c r="C129" s="181" t="s">
        <v>167</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si="72"/>
        <v>0</v>
      </c>
      <c r="G129" s="182"/>
      <c r="H129" s="182">
        <f t="shared" si="73"/>
        <v>0</v>
      </c>
      <c r="I129" s="182"/>
      <c r="J129" s="182">
        <f t="shared" si="74"/>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si="75"/>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si="76"/>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si="77"/>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si="78"/>
        <v>0</v>
      </c>
      <c r="AR129" s="182">
        <f t="shared" si="79"/>
        <v>0</v>
      </c>
    </row>
    <row r="130" spans="2:44">
      <c r="B130" s="180" t="s">
        <v>657</v>
      </c>
      <c r="C130" s="181" t="s">
        <v>658</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72"/>
        <v>0</v>
      </c>
      <c r="G130" s="182"/>
      <c r="H130" s="182">
        <f t="shared" si="73"/>
        <v>0</v>
      </c>
      <c r="I130" s="182"/>
      <c r="J130" s="182">
        <f t="shared" si="74"/>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75"/>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76"/>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77"/>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78"/>
        <v>0</v>
      </c>
      <c r="AR130" s="182">
        <f t="shared" si="79"/>
        <v>0</v>
      </c>
    </row>
    <row r="131" spans="2:44">
      <c r="B131" s="180" t="s">
        <v>659</v>
      </c>
      <c r="C131" s="181" t="s">
        <v>660</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72"/>
        <v>0</v>
      </c>
      <c r="G131" s="182"/>
      <c r="H131" s="182">
        <f t="shared" si="73"/>
        <v>0</v>
      </c>
      <c r="I131" s="182"/>
      <c r="J131" s="182">
        <f t="shared" si="7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7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7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7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78"/>
        <v>0</v>
      </c>
      <c r="AR131" s="182">
        <f t="shared" si="79"/>
        <v>0</v>
      </c>
    </row>
    <row r="132" spans="2:44">
      <c r="B132" s="180" t="s">
        <v>661</v>
      </c>
      <c r="C132" s="181" t="s">
        <v>662</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72"/>
        <v>0</v>
      </c>
      <c r="G132" s="182"/>
      <c r="H132" s="182">
        <f t="shared" si="73"/>
        <v>0</v>
      </c>
      <c r="I132" s="182"/>
      <c r="J132" s="182">
        <f t="shared" si="74"/>
        <v>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75"/>
        <v>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7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7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78"/>
        <v>0</v>
      </c>
      <c r="AR132" s="182">
        <f t="shared" si="79"/>
        <v>0</v>
      </c>
    </row>
    <row r="133" spans="2:44">
      <c r="B133" s="189" t="s">
        <v>284</v>
      </c>
      <c r="C133" s="190" t="s">
        <v>168</v>
      </c>
      <c r="D133" s="191">
        <f>SUM(D134:D148)</f>
        <v>0</v>
      </c>
      <c r="E133" s="191">
        <f>SUM(E134:E148)</f>
        <v>0</v>
      </c>
      <c r="F133" s="191">
        <f t="shared" si="72"/>
        <v>0</v>
      </c>
      <c r="G133" s="191">
        <f>SUM(G134:G148)</f>
        <v>0</v>
      </c>
      <c r="H133" s="191">
        <f t="shared" si="73"/>
        <v>0</v>
      </c>
      <c r="I133" s="191">
        <f>SUM(I134:I148)</f>
        <v>0</v>
      </c>
      <c r="J133" s="191">
        <f t="shared" si="74"/>
        <v>0</v>
      </c>
      <c r="K133" s="191">
        <f t="shared" ref="K133:AP133" si="80">SUM(K134:K148)</f>
        <v>0</v>
      </c>
      <c r="L133" s="191">
        <f t="shared" si="80"/>
        <v>0</v>
      </c>
      <c r="M133" s="191">
        <f t="shared" si="80"/>
        <v>0</v>
      </c>
      <c r="N133" s="191">
        <f t="shared" si="80"/>
        <v>0</v>
      </c>
      <c r="O133" s="191">
        <f t="shared" si="80"/>
        <v>0</v>
      </c>
      <c r="P133" s="191">
        <f>SUM(P134:P148)</f>
        <v>0</v>
      </c>
      <c r="Q133" s="191">
        <f>SUM(Q134:Q148)</f>
        <v>0</v>
      </c>
      <c r="R133" s="191">
        <f t="shared" si="80"/>
        <v>0</v>
      </c>
      <c r="S133" s="191">
        <f t="shared" si="80"/>
        <v>0</v>
      </c>
      <c r="T133" s="191">
        <f>SUM(T134:T148)</f>
        <v>0</v>
      </c>
      <c r="U133" s="191">
        <f t="shared" si="80"/>
        <v>0</v>
      </c>
      <c r="V133" s="191">
        <f t="shared" si="80"/>
        <v>0</v>
      </c>
      <c r="W133" s="191">
        <f>SUM(W134:W148)</f>
        <v>0</v>
      </c>
      <c r="X133" s="191">
        <f t="shared" si="80"/>
        <v>0</v>
      </c>
      <c r="Y133" s="191">
        <f>SUM(Y134:Y148)</f>
        <v>0</v>
      </c>
      <c r="Z133" s="191">
        <f>SUM(Z134:Z148)</f>
        <v>0</v>
      </c>
      <c r="AA133" s="191">
        <f t="shared" si="80"/>
        <v>0</v>
      </c>
      <c r="AB133" s="191">
        <f t="shared" si="80"/>
        <v>0</v>
      </c>
      <c r="AC133" s="191">
        <f t="shared" si="80"/>
        <v>0</v>
      </c>
      <c r="AD133" s="191">
        <f t="shared" si="80"/>
        <v>0</v>
      </c>
      <c r="AE133" s="191">
        <f t="shared" si="75"/>
        <v>0</v>
      </c>
      <c r="AF133" s="191">
        <f t="shared" si="80"/>
        <v>0</v>
      </c>
      <c r="AG133" s="191">
        <f t="shared" si="80"/>
        <v>0</v>
      </c>
      <c r="AH133" s="191">
        <f t="shared" si="80"/>
        <v>0</v>
      </c>
      <c r="AI133" s="191">
        <f t="shared" si="76"/>
        <v>0</v>
      </c>
      <c r="AJ133" s="191">
        <f t="shared" si="80"/>
        <v>0</v>
      </c>
      <c r="AK133" s="191">
        <f t="shared" si="80"/>
        <v>0</v>
      </c>
      <c r="AL133" s="191">
        <f t="shared" si="80"/>
        <v>0</v>
      </c>
      <c r="AM133" s="191">
        <f t="shared" si="77"/>
        <v>0</v>
      </c>
      <c r="AN133" s="191">
        <f t="shared" si="80"/>
        <v>0</v>
      </c>
      <c r="AO133" s="191">
        <f t="shared" si="80"/>
        <v>0</v>
      </c>
      <c r="AP133" s="191">
        <f t="shared" si="80"/>
        <v>0</v>
      </c>
      <c r="AQ133" s="191">
        <f t="shared" si="78"/>
        <v>0</v>
      </c>
      <c r="AR133" s="191">
        <f t="shared" si="79"/>
        <v>0</v>
      </c>
    </row>
    <row r="134" spans="2:44">
      <c r="B134" s="180" t="s">
        <v>663</v>
      </c>
      <c r="C134" s="181" t="s">
        <v>664</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72"/>
        <v>0</v>
      </c>
      <c r="G134" s="182"/>
      <c r="H134" s="182">
        <f t="shared" ref="H134:H148" si="81">F134-G134</f>
        <v>0</v>
      </c>
      <c r="I134" s="182"/>
      <c r="J134" s="182">
        <f t="shared" ref="J134:J148" si="82">F134-I134</f>
        <v>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2">
        <f t="shared" ref="AE134:AE148" si="83">AB134+AC134+AD134</f>
        <v>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2">
        <f t="shared" ref="AI134:AI148" si="84">AF134+AG134+AH134</f>
        <v>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85">AJ134+AK134+AL134</f>
        <v>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86">AN134+AO134+AP134</f>
        <v>0</v>
      </c>
      <c r="AR134" s="182">
        <f t="shared" ref="AR134:AR148" si="87">AE134+AI134+AM134+AQ134</f>
        <v>0</v>
      </c>
    </row>
    <row r="135" spans="2:44">
      <c r="B135" s="180" t="s">
        <v>285</v>
      </c>
      <c r="C135" s="181" t="s">
        <v>169</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72"/>
        <v>0</v>
      </c>
      <c r="G135" s="182"/>
      <c r="H135" s="182">
        <f t="shared" si="81"/>
        <v>0</v>
      </c>
      <c r="I135" s="182"/>
      <c r="J135" s="182">
        <f t="shared" si="82"/>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83"/>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84"/>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85"/>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86"/>
        <v>0</v>
      </c>
      <c r="AR135" s="182">
        <f t="shared" si="87"/>
        <v>0</v>
      </c>
    </row>
    <row r="136" spans="2:44">
      <c r="B136" s="180" t="s">
        <v>665</v>
      </c>
      <c r="C136" s="181" t="s">
        <v>666</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72"/>
        <v>0</v>
      </c>
      <c r="G136" s="182"/>
      <c r="H136" s="182">
        <f t="shared" si="81"/>
        <v>0</v>
      </c>
      <c r="I136" s="182"/>
      <c r="J136" s="182">
        <f t="shared" si="82"/>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83"/>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84"/>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85"/>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86"/>
        <v>0</v>
      </c>
      <c r="AR136" s="182">
        <f t="shared" si="87"/>
        <v>0</v>
      </c>
    </row>
    <row r="137" spans="2:44">
      <c r="B137" s="180" t="s">
        <v>286</v>
      </c>
      <c r="C137" s="181" t="s">
        <v>170</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72"/>
        <v>0</v>
      </c>
      <c r="G137" s="182"/>
      <c r="H137" s="182">
        <f t="shared" si="81"/>
        <v>0</v>
      </c>
      <c r="I137" s="182"/>
      <c r="J137" s="182">
        <f t="shared" si="82"/>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83"/>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84"/>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85"/>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86"/>
        <v>0</v>
      </c>
      <c r="AR137" s="182">
        <f t="shared" si="87"/>
        <v>0</v>
      </c>
    </row>
    <row r="138" spans="2:44">
      <c r="B138" s="180" t="s">
        <v>667</v>
      </c>
      <c r="C138" s="181" t="s">
        <v>668</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88">D138+E138</f>
        <v>0</v>
      </c>
      <c r="G138" s="182"/>
      <c r="H138" s="182">
        <f t="shared" ref="H138:H143" si="89">F138-G138</f>
        <v>0</v>
      </c>
      <c r="I138" s="182"/>
      <c r="J138" s="182">
        <f t="shared" ref="J138:J143" si="90">F138-I138</f>
        <v>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2">
        <f t="shared" ref="AE138:AE143" si="91">AB138+AC138+AD138</f>
        <v>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92">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93">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94">AN138+AO138+AP138</f>
        <v>0</v>
      </c>
      <c r="AR138" s="182">
        <f t="shared" ref="AR138:AR143" si="95">AE138+AI138+AM138+AQ138</f>
        <v>0</v>
      </c>
    </row>
    <row r="139" spans="2:44">
      <c r="B139" s="180" t="s">
        <v>669</v>
      </c>
      <c r="C139" s="181" t="s">
        <v>670</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D139+E139</f>
        <v>0</v>
      </c>
      <c r="G139" s="182"/>
      <c r="H139" s="182">
        <f>F139-G139</f>
        <v>0</v>
      </c>
      <c r="I139" s="182"/>
      <c r="J139" s="182">
        <f>F139-I139</f>
        <v>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2">
        <f>AB139+AC139+AD139</f>
        <v>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AN139+AO139+AP139</f>
        <v>0</v>
      </c>
      <c r="AR139" s="182">
        <f>AE139+AI139+AM139+AQ139</f>
        <v>0</v>
      </c>
    </row>
    <row r="140" spans="2:44">
      <c r="B140" s="180" t="s">
        <v>671</v>
      </c>
      <c r="C140" s="181" t="s">
        <v>672</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D140+E140</f>
        <v>0</v>
      </c>
      <c r="G140" s="182"/>
      <c r="H140" s="182">
        <f>F140-G140</f>
        <v>0</v>
      </c>
      <c r="I140" s="182"/>
      <c r="J140" s="182">
        <f>F140-I140</f>
        <v>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AB140+AC140+AD140</f>
        <v>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AF140+AG140+AH140</f>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AJ140+AK140+AL140</f>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AN140+AO140+AP140</f>
        <v>0</v>
      </c>
      <c r="AR140" s="182">
        <f>AE140+AI140+AM140+AQ140</f>
        <v>0</v>
      </c>
    </row>
    <row r="141" spans="2:44">
      <c r="B141" s="180" t="s">
        <v>673</v>
      </c>
      <c r="C141" s="181" t="s">
        <v>674</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88"/>
        <v>0</v>
      </c>
      <c r="G141" s="182"/>
      <c r="H141" s="182">
        <f t="shared" si="89"/>
        <v>0</v>
      </c>
      <c r="I141" s="182"/>
      <c r="J141" s="182">
        <f t="shared" si="90"/>
        <v>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91"/>
        <v>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92"/>
        <v>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93"/>
        <v>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94"/>
        <v>0</v>
      </c>
      <c r="AR141" s="182">
        <f t="shared" si="95"/>
        <v>0</v>
      </c>
    </row>
    <row r="142" spans="2:44">
      <c r="B142" s="180" t="s">
        <v>675</v>
      </c>
      <c r="C142" s="181" t="s">
        <v>676</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88"/>
        <v>0</v>
      </c>
      <c r="G142" s="182"/>
      <c r="H142" s="182">
        <f t="shared" si="89"/>
        <v>0</v>
      </c>
      <c r="I142" s="182"/>
      <c r="J142" s="182">
        <f t="shared" si="90"/>
        <v>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2">
        <f t="shared" si="91"/>
        <v>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2">
        <f t="shared" si="92"/>
        <v>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93"/>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94"/>
        <v>0</v>
      </c>
      <c r="AR142" s="182">
        <f t="shared" si="95"/>
        <v>0</v>
      </c>
    </row>
    <row r="143" spans="2:44">
      <c r="B143" s="180" t="s">
        <v>677</v>
      </c>
      <c r="C143" s="181" t="s">
        <v>678</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88"/>
        <v>0</v>
      </c>
      <c r="G143" s="182"/>
      <c r="H143" s="182">
        <f t="shared" si="89"/>
        <v>0</v>
      </c>
      <c r="I143" s="182"/>
      <c r="J143" s="182">
        <f t="shared" si="90"/>
        <v>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91"/>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2">
        <f t="shared" si="92"/>
        <v>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93"/>
        <v>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94"/>
        <v>0</v>
      </c>
      <c r="AR143" s="182">
        <f t="shared" si="95"/>
        <v>0</v>
      </c>
    </row>
    <row r="144" spans="2:44">
      <c r="B144" s="180" t="s">
        <v>679</v>
      </c>
      <c r="C144" s="181" t="s">
        <v>680</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ref="F144:F168" si="96">D144+E144</f>
        <v>0</v>
      </c>
      <c r="G144" s="182"/>
      <c r="H144" s="182">
        <f t="shared" si="81"/>
        <v>0</v>
      </c>
      <c r="I144" s="182"/>
      <c r="J144" s="182">
        <f t="shared" si="82"/>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83"/>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84"/>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85"/>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86"/>
        <v>0</v>
      </c>
      <c r="AR144" s="182">
        <f t="shared" si="87"/>
        <v>0</v>
      </c>
    </row>
    <row r="145" spans="2:44">
      <c r="B145" s="180" t="s">
        <v>681</v>
      </c>
      <c r="C145" s="181" t="s">
        <v>682</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96"/>
        <v>0</v>
      </c>
      <c r="G145" s="182"/>
      <c r="H145" s="182">
        <f t="shared" si="81"/>
        <v>0</v>
      </c>
      <c r="I145" s="182"/>
      <c r="J145" s="182">
        <f t="shared" si="82"/>
        <v>0</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83"/>
        <v>0</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2">
        <f t="shared" si="84"/>
        <v>0</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85"/>
        <v>0</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86"/>
        <v>0</v>
      </c>
      <c r="AR145" s="182">
        <f t="shared" si="87"/>
        <v>0</v>
      </c>
    </row>
    <row r="146" spans="2:44">
      <c r="B146" s="180" t="s">
        <v>683</v>
      </c>
      <c r="C146" s="181" t="s">
        <v>684</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si="96"/>
        <v>0</v>
      </c>
      <c r="G146" s="182"/>
      <c r="H146" s="182">
        <f>F146-G146</f>
        <v>0</v>
      </c>
      <c r="I146" s="182"/>
      <c r="J146" s="182">
        <f>F146-I146</f>
        <v>0</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AB146+AC146+AD146</f>
        <v>0</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AF146+AG146+AH146</f>
        <v>0</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AJ146+AK146+AL146</f>
        <v>0</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AN146+AO146+AP146</f>
        <v>0</v>
      </c>
      <c r="AR146" s="182">
        <f>AE146+AI146+AM146+AQ146</f>
        <v>0</v>
      </c>
    </row>
    <row r="147" spans="2:44">
      <c r="B147" s="180" t="s">
        <v>685</v>
      </c>
      <c r="C147" s="181" t="s">
        <v>686</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si="96"/>
        <v>0</v>
      </c>
      <c r="G147" s="182"/>
      <c r="H147" s="182">
        <f>F147-G147</f>
        <v>0</v>
      </c>
      <c r="I147" s="182"/>
      <c r="J147" s="182">
        <f>F147-I147</f>
        <v>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AB147+AC147+AD147</f>
        <v>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AJ147+AK147+AL147</f>
        <v>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AN147+AO147+AP147</f>
        <v>0</v>
      </c>
      <c r="AR147" s="182">
        <f>AE147+AI147+AM147+AQ147</f>
        <v>0</v>
      </c>
    </row>
    <row r="148" spans="2:44">
      <c r="B148" s="180" t="s">
        <v>687</v>
      </c>
      <c r="C148" s="181" t="s">
        <v>688</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96"/>
        <v>0</v>
      </c>
      <c r="G148" s="182"/>
      <c r="H148" s="182">
        <f t="shared" si="81"/>
        <v>0</v>
      </c>
      <c r="I148" s="182"/>
      <c r="J148" s="182">
        <f t="shared" si="82"/>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83"/>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84"/>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85"/>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86"/>
        <v>0</v>
      </c>
      <c r="AR148" s="182">
        <f t="shared" si="87"/>
        <v>0</v>
      </c>
    </row>
    <row r="149" spans="2:44">
      <c r="B149" s="189" t="s">
        <v>287</v>
      </c>
      <c r="C149" s="190" t="s">
        <v>171</v>
      </c>
      <c r="D149" s="191">
        <f>SUM(D150:D163)</f>
        <v>180000</v>
      </c>
      <c r="E149" s="191">
        <f>SUM(E150:E163)</f>
        <v>75000</v>
      </c>
      <c r="F149" s="191">
        <f t="shared" si="96"/>
        <v>255000</v>
      </c>
      <c r="G149" s="191">
        <f>SUM(G150:G163)</f>
        <v>0</v>
      </c>
      <c r="H149" s="191">
        <f t="shared" ref="H149:H168" si="97">F149-G149</f>
        <v>255000</v>
      </c>
      <c r="I149" s="191">
        <f>SUM(I150:I163)</f>
        <v>0</v>
      </c>
      <c r="J149" s="191">
        <f t="shared" ref="J149:J168" si="98">F149-I149</f>
        <v>255000</v>
      </c>
      <c r="K149" s="191">
        <f t="shared" ref="K149:AD149" si="99">SUM(K150:K163)</f>
        <v>0</v>
      </c>
      <c r="L149" s="191">
        <f t="shared" si="99"/>
        <v>75000</v>
      </c>
      <c r="M149" s="191">
        <f t="shared" si="99"/>
        <v>0</v>
      </c>
      <c r="N149" s="191">
        <f t="shared" si="99"/>
        <v>0</v>
      </c>
      <c r="O149" s="191">
        <f t="shared" si="99"/>
        <v>0</v>
      </c>
      <c r="P149" s="191">
        <f>SUM(P150:P163)</f>
        <v>0</v>
      </c>
      <c r="Q149" s="191">
        <f>SUM(Q150:Q163)</f>
        <v>0</v>
      </c>
      <c r="R149" s="191">
        <f t="shared" si="99"/>
        <v>0</v>
      </c>
      <c r="S149" s="191">
        <f t="shared" si="99"/>
        <v>0</v>
      </c>
      <c r="T149" s="191">
        <f>SUM(T150:T163)</f>
        <v>0</v>
      </c>
      <c r="U149" s="191">
        <f t="shared" si="99"/>
        <v>0</v>
      </c>
      <c r="V149" s="191">
        <f t="shared" si="99"/>
        <v>0</v>
      </c>
      <c r="W149" s="191">
        <f>SUM(W150:W163)</f>
        <v>180000</v>
      </c>
      <c r="X149" s="191">
        <f t="shared" si="99"/>
        <v>0</v>
      </c>
      <c r="Y149" s="191">
        <f>SUM(Y150:Y163)</f>
        <v>0</v>
      </c>
      <c r="Z149" s="191">
        <f>SUM(Z150:Z163)</f>
        <v>0</v>
      </c>
      <c r="AA149" s="191">
        <f t="shared" si="99"/>
        <v>0</v>
      </c>
      <c r="AB149" s="191">
        <f t="shared" si="99"/>
        <v>0</v>
      </c>
      <c r="AC149" s="191">
        <f t="shared" si="99"/>
        <v>75000</v>
      </c>
      <c r="AD149" s="191">
        <f t="shared" si="99"/>
        <v>0</v>
      </c>
      <c r="AE149" s="191">
        <f t="shared" ref="AE149:AE168" si="100">AB149+AC149+AD149</f>
        <v>75000</v>
      </c>
      <c r="AF149" s="191">
        <f>SUM(AF150:AF163)</f>
        <v>180000</v>
      </c>
      <c r="AG149" s="191">
        <f>SUM(AG150:AG163)</f>
        <v>0</v>
      </c>
      <c r="AH149" s="191">
        <f>SUM(AH150:AH163)</f>
        <v>0</v>
      </c>
      <c r="AI149" s="191">
        <f t="shared" ref="AI149:AI168" si="101">AF149+AG149+AH149</f>
        <v>180000</v>
      </c>
      <c r="AJ149" s="191">
        <f>SUM(AJ150:AJ163)</f>
        <v>0</v>
      </c>
      <c r="AK149" s="191">
        <f>SUM(AK150:AK163)</f>
        <v>0</v>
      </c>
      <c r="AL149" s="191">
        <f>SUM(AL150:AL163)</f>
        <v>0</v>
      </c>
      <c r="AM149" s="191">
        <f t="shared" ref="AM149:AM168" si="102">AJ149+AK149+AL149</f>
        <v>0</v>
      </c>
      <c r="AN149" s="191">
        <f>SUM(AN150:AN163)</f>
        <v>0</v>
      </c>
      <c r="AO149" s="191">
        <f>SUM(AO150:AO163)</f>
        <v>0</v>
      </c>
      <c r="AP149" s="191">
        <f>SUM(AP150:AP163)</f>
        <v>0</v>
      </c>
      <c r="AQ149" s="191">
        <f t="shared" ref="AQ149:AQ168" si="103">AN149+AO149+AP149</f>
        <v>0</v>
      </c>
      <c r="AR149" s="191">
        <f t="shared" ref="AR149:AR168" si="104">AE149+AI149+AM149+AQ149</f>
        <v>255000</v>
      </c>
    </row>
    <row r="150" spans="2:44">
      <c r="B150" s="180" t="s">
        <v>689</v>
      </c>
      <c r="C150" s="181" t="s">
        <v>690</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96"/>
        <v>0</v>
      </c>
      <c r="G150" s="182"/>
      <c r="H150" s="182">
        <f t="shared" si="97"/>
        <v>0</v>
      </c>
      <c r="I150" s="182"/>
      <c r="J150" s="182">
        <f t="shared" si="98"/>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si="100"/>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si="101"/>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si="102"/>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si="103"/>
        <v>0</v>
      </c>
      <c r="AR150" s="182">
        <f t="shared" si="104"/>
        <v>0</v>
      </c>
    </row>
    <row r="151" spans="2:44">
      <c r="B151" s="180" t="s">
        <v>288</v>
      </c>
      <c r="C151" s="181" t="s">
        <v>172</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96"/>
        <v>0</v>
      </c>
      <c r="G151" s="182"/>
      <c r="H151" s="182">
        <f t="shared" si="97"/>
        <v>0</v>
      </c>
      <c r="I151" s="182"/>
      <c r="J151" s="182">
        <f t="shared" si="98"/>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100"/>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101"/>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102"/>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103"/>
        <v>0</v>
      </c>
      <c r="AR151" s="182">
        <f t="shared" si="104"/>
        <v>0</v>
      </c>
    </row>
    <row r="152" spans="2:44">
      <c r="B152" s="180" t="s">
        <v>691</v>
      </c>
      <c r="C152" s="181" t="s">
        <v>692</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152" s="182">
        <f t="shared" si="96"/>
        <v>75000</v>
      </c>
      <c r="G152" s="182"/>
      <c r="H152" s="182">
        <f t="shared" si="97"/>
        <v>75000</v>
      </c>
      <c r="I152" s="182"/>
      <c r="J152" s="182">
        <f t="shared" si="98"/>
        <v>75000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100"/>
        <v>75000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101"/>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102"/>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103"/>
        <v>0</v>
      </c>
      <c r="AR152" s="182">
        <f t="shared" si="104"/>
        <v>75000</v>
      </c>
    </row>
    <row r="153" spans="2:44">
      <c r="B153" s="180" t="s">
        <v>693</v>
      </c>
      <c r="C153" s="181" t="s">
        <v>694</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96"/>
        <v>0</v>
      </c>
      <c r="G153" s="182"/>
      <c r="H153" s="182">
        <f t="shared" si="97"/>
        <v>0</v>
      </c>
      <c r="I153" s="182"/>
      <c r="J153" s="182">
        <f t="shared" si="98"/>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100"/>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101"/>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102"/>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103"/>
        <v>0</v>
      </c>
      <c r="AR153" s="182">
        <f t="shared" si="104"/>
        <v>0</v>
      </c>
    </row>
    <row r="154" spans="2:44">
      <c r="B154" s="180" t="s">
        <v>289</v>
      </c>
      <c r="C154" s="181" t="s">
        <v>173</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si="96"/>
        <v>0</v>
      </c>
      <c r="G154" s="182"/>
      <c r="H154" s="182">
        <f t="shared" si="97"/>
        <v>0</v>
      </c>
      <c r="I154" s="182"/>
      <c r="J154" s="182">
        <f t="shared" si="98"/>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si="100"/>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si="101"/>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si="102"/>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si="103"/>
        <v>0</v>
      </c>
      <c r="AR154" s="182">
        <f t="shared" si="104"/>
        <v>0</v>
      </c>
    </row>
    <row r="155" spans="2:44">
      <c r="B155" s="180" t="s">
        <v>695</v>
      </c>
      <c r="C155" s="181" t="s">
        <v>696</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96"/>
        <v>0</v>
      </c>
      <c r="G155" s="182"/>
      <c r="H155" s="182">
        <f t="shared" si="97"/>
        <v>0</v>
      </c>
      <c r="I155" s="182"/>
      <c r="J155" s="182">
        <f t="shared" si="98"/>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100"/>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101"/>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102"/>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103"/>
        <v>0</v>
      </c>
      <c r="AR155" s="182">
        <f t="shared" si="104"/>
        <v>0</v>
      </c>
    </row>
    <row r="156" spans="2:44">
      <c r="B156" s="180" t="s">
        <v>697</v>
      </c>
      <c r="C156" s="181" t="s">
        <v>698</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96"/>
        <v>0</v>
      </c>
      <c r="G156" s="182"/>
      <c r="H156" s="182">
        <f t="shared" si="97"/>
        <v>0</v>
      </c>
      <c r="I156" s="182"/>
      <c r="J156" s="182">
        <f t="shared" si="98"/>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100"/>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101"/>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102"/>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103"/>
        <v>0</v>
      </c>
      <c r="AR156" s="182">
        <f t="shared" si="104"/>
        <v>0</v>
      </c>
    </row>
    <row r="157" spans="2:44">
      <c r="B157" s="180" t="s">
        <v>290</v>
      </c>
      <c r="C157" s="181" t="s">
        <v>174</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96"/>
        <v>0</v>
      </c>
      <c r="G157" s="182"/>
      <c r="H157" s="182">
        <f t="shared" si="97"/>
        <v>0</v>
      </c>
      <c r="I157" s="182"/>
      <c r="J157" s="182">
        <f t="shared" si="98"/>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100"/>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101"/>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102"/>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103"/>
        <v>0</v>
      </c>
      <c r="AR157" s="182">
        <f t="shared" si="104"/>
        <v>0</v>
      </c>
    </row>
    <row r="158" spans="2:44">
      <c r="B158" s="180" t="s">
        <v>699</v>
      </c>
      <c r="C158" s="181" t="s">
        <v>700</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2">
        <f t="shared" si="96"/>
        <v>180000</v>
      </c>
      <c r="G158" s="182"/>
      <c r="H158" s="182">
        <f t="shared" si="97"/>
        <v>180000</v>
      </c>
      <c r="I158" s="182"/>
      <c r="J158" s="182">
        <f t="shared" si="98"/>
        <v>180000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100"/>
        <v>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2">
        <f t="shared" si="101"/>
        <v>180000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102"/>
        <v>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103"/>
        <v>0</v>
      </c>
      <c r="AR158" s="182">
        <f t="shared" si="104"/>
        <v>180000</v>
      </c>
    </row>
    <row r="159" spans="2:44">
      <c r="B159" s="180" t="s">
        <v>701</v>
      </c>
      <c r="C159" s="181" t="s">
        <v>702</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si="96"/>
        <v>0</v>
      </c>
      <c r="G159" s="182"/>
      <c r="H159" s="182">
        <f t="shared" si="97"/>
        <v>0</v>
      </c>
      <c r="I159" s="182"/>
      <c r="J159" s="182">
        <f t="shared" si="98"/>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si="100"/>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si="101"/>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si="102"/>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si="103"/>
        <v>0</v>
      </c>
      <c r="AR159" s="182">
        <f t="shared" si="104"/>
        <v>0</v>
      </c>
    </row>
    <row r="160" spans="2:44">
      <c r="B160" s="180" t="s">
        <v>703</v>
      </c>
      <c r="C160" s="181" t="s">
        <v>704</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96"/>
        <v>0</v>
      </c>
      <c r="G160" s="182"/>
      <c r="H160" s="182">
        <f t="shared" si="97"/>
        <v>0</v>
      </c>
      <c r="I160" s="182"/>
      <c r="J160" s="182">
        <f t="shared" si="98"/>
        <v>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100"/>
        <v>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101"/>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102"/>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103"/>
        <v>0</v>
      </c>
      <c r="AR160" s="182">
        <f t="shared" si="104"/>
        <v>0</v>
      </c>
    </row>
    <row r="161" spans="2:44">
      <c r="B161" s="180" t="s">
        <v>291</v>
      </c>
      <c r="C161" s="181" t="s">
        <v>175</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96"/>
        <v>0</v>
      </c>
      <c r="G161" s="182"/>
      <c r="H161" s="182">
        <f t="shared" si="97"/>
        <v>0</v>
      </c>
      <c r="I161" s="182"/>
      <c r="J161" s="182">
        <f t="shared" si="98"/>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100"/>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101"/>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102"/>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103"/>
        <v>0</v>
      </c>
      <c r="AR161" s="182">
        <f t="shared" si="104"/>
        <v>0</v>
      </c>
    </row>
    <row r="162" spans="2:44">
      <c r="B162" s="180" t="s">
        <v>705</v>
      </c>
      <c r="C162" s="181" t="s">
        <v>706</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96"/>
        <v>0</v>
      </c>
      <c r="G162" s="182"/>
      <c r="H162" s="182">
        <f t="shared" si="97"/>
        <v>0</v>
      </c>
      <c r="I162" s="182"/>
      <c r="J162" s="182">
        <f t="shared" si="98"/>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100"/>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101"/>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102"/>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103"/>
        <v>0</v>
      </c>
      <c r="AR162" s="182">
        <f t="shared" si="104"/>
        <v>0</v>
      </c>
    </row>
    <row r="163" spans="2:44">
      <c r="B163" s="180" t="s">
        <v>707</v>
      </c>
      <c r="C163" s="181" t="s">
        <v>708</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96"/>
        <v>0</v>
      </c>
      <c r="G163" s="182"/>
      <c r="H163" s="182">
        <f t="shared" si="97"/>
        <v>0</v>
      </c>
      <c r="I163" s="182"/>
      <c r="J163" s="182">
        <f t="shared" si="98"/>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100"/>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101"/>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102"/>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103"/>
        <v>0</v>
      </c>
      <c r="AR163" s="182">
        <f t="shared" si="104"/>
        <v>0</v>
      </c>
    </row>
    <row r="164" spans="2:44">
      <c r="B164" s="189" t="s">
        <v>292</v>
      </c>
      <c r="C164" s="190" t="s">
        <v>176</v>
      </c>
      <c r="D164" s="191">
        <f>SUM(D165:D189)</f>
        <v>89600</v>
      </c>
      <c r="E164" s="191">
        <f>SUM(E165:E189)</f>
        <v>350</v>
      </c>
      <c r="F164" s="191">
        <f t="shared" si="96"/>
        <v>89950</v>
      </c>
      <c r="G164" s="191">
        <f>SUM(G165:G189)</f>
        <v>0</v>
      </c>
      <c r="H164" s="191">
        <f t="shared" si="97"/>
        <v>89950</v>
      </c>
      <c r="I164" s="191">
        <f>SUM(I165:I189)</f>
        <v>0</v>
      </c>
      <c r="J164" s="191">
        <f t="shared" si="98"/>
        <v>89950</v>
      </c>
      <c r="K164" s="191">
        <f t="shared" ref="K164:AD164" si="105">SUM(K165:K189)</f>
        <v>15600</v>
      </c>
      <c r="L164" s="191">
        <f t="shared" si="105"/>
        <v>19000</v>
      </c>
      <c r="M164" s="191">
        <f t="shared" si="105"/>
        <v>0</v>
      </c>
      <c r="N164" s="191">
        <f t="shared" si="105"/>
        <v>0</v>
      </c>
      <c r="O164" s="191">
        <f t="shared" si="105"/>
        <v>0</v>
      </c>
      <c r="P164" s="191">
        <f>SUM(P165:P189)</f>
        <v>15000</v>
      </c>
      <c r="Q164" s="191">
        <f>SUM(Q165:Q189)</f>
        <v>350</v>
      </c>
      <c r="R164" s="191">
        <f t="shared" si="105"/>
        <v>0</v>
      </c>
      <c r="S164" s="191">
        <f t="shared" si="105"/>
        <v>0</v>
      </c>
      <c r="T164" s="191">
        <f>SUM(T165:T189)</f>
        <v>0</v>
      </c>
      <c r="U164" s="191">
        <f t="shared" si="105"/>
        <v>0</v>
      </c>
      <c r="V164" s="191">
        <f t="shared" si="105"/>
        <v>0</v>
      </c>
      <c r="W164" s="191">
        <f>SUM(W165:W189)</f>
        <v>40000</v>
      </c>
      <c r="X164" s="191">
        <f t="shared" si="105"/>
        <v>0</v>
      </c>
      <c r="Y164" s="191">
        <f>SUM(Y165:Y189)</f>
        <v>0</v>
      </c>
      <c r="Z164" s="191">
        <f>SUM(Z165:Z189)</f>
        <v>0</v>
      </c>
      <c r="AA164" s="191">
        <f t="shared" si="105"/>
        <v>0</v>
      </c>
      <c r="AB164" s="191">
        <f t="shared" si="105"/>
        <v>0</v>
      </c>
      <c r="AC164" s="191">
        <f t="shared" si="105"/>
        <v>74000</v>
      </c>
      <c r="AD164" s="191">
        <f t="shared" si="105"/>
        <v>0</v>
      </c>
      <c r="AE164" s="191">
        <f t="shared" si="100"/>
        <v>74000</v>
      </c>
      <c r="AF164" s="191">
        <f>SUM(AF165:AF189)</f>
        <v>15600</v>
      </c>
      <c r="AG164" s="191">
        <f>SUM(AG165:AG189)</f>
        <v>0</v>
      </c>
      <c r="AH164" s="191">
        <f>SUM(AH165:AH189)</f>
        <v>0</v>
      </c>
      <c r="AI164" s="191">
        <f t="shared" si="101"/>
        <v>15600</v>
      </c>
      <c r="AJ164" s="191">
        <f>SUM(AJ165:AJ189)</f>
        <v>150</v>
      </c>
      <c r="AK164" s="191">
        <f>SUM(AK165:AK189)</f>
        <v>0</v>
      </c>
      <c r="AL164" s="191">
        <f>SUM(AL165:AL189)</f>
        <v>0</v>
      </c>
      <c r="AM164" s="191">
        <f t="shared" si="102"/>
        <v>150</v>
      </c>
      <c r="AN164" s="191">
        <f>SUM(AN165:AN189)</f>
        <v>200</v>
      </c>
      <c r="AO164" s="191">
        <f>SUM(AO165:AO189)</f>
        <v>0</v>
      </c>
      <c r="AP164" s="191">
        <f>SUM(AP165:AP189)</f>
        <v>0</v>
      </c>
      <c r="AQ164" s="191">
        <f t="shared" si="103"/>
        <v>200</v>
      </c>
      <c r="AR164" s="191">
        <f t="shared" si="104"/>
        <v>89950</v>
      </c>
    </row>
    <row r="165" spans="2:44">
      <c r="B165" s="180" t="s">
        <v>293</v>
      </c>
      <c r="C165" s="181" t="s">
        <v>177</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96"/>
        <v>0</v>
      </c>
      <c r="G165" s="182"/>
      <c r="H165" s="182">
        <f t="shared" si="97"/>
        <v>0</v>
      </c>
      <c r="I165" s="182"/>
      <c r="J165" s="182">
        <f t="shared" si="98"/>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si="100"/>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si="101"/>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si="102"/>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si="103"/>
        <v>0</v>
      </c>
      <c r="AR165" s="182">
        <f t="shared" si="104"/>
        <v>0</v>
      </c>
    </row>
    <row r="166" spans="2:44">
      <c r="B166" s="180" t="s">
        <v>709</v>
      </c>
      <c r="C166" s="181" t="s">
        <v>710</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96"/>
        <v>0</v>
      </c>
      <c r="G166" s="182"/>
      <c r="H166" s="182">
        <f t="shared" si="97"/>
        <v>0</v>
      </c>
      <c r="I166" s="182"/>
      <c r="J166" s="182">
        <f t="shared" si="98"/>
        <v>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100"/>
        <v>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101"/>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102"/>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103"/>
        <v>0</v>
      </c>
      <c r="AR166" s="182">
        <f t="shared" si="104"/>
        <v>0</v>
      </c>
    </row>
    <row r="167" spans="2:44">
      <c r="B167" s="180" t="s">
        <v>711</v>
      </c>
      <c r="C167" s="181" t="s">
        <v>712</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si="96"/>
        <v>0</v>
      </c>
      <c r="G167" s="182"/>
      <c r="H167" s="182">
        <f t="shared" si="97"/>
        <v>0</v>
      </c>
      <c r="I167" s="182"/>
      <c r="J167" s="182">
        <f t="shared" si="98"/>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si="100"/>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si="101"/>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si="102"/>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si="103"/>
        <v>0</v>
      </c>
      <c r="AR167" s="182">
        <f t="shared" si="104"/>
        <v>0</v>
      </c>
    </row>
    <row r="168" spans="2:44">
      <c r="B168" s="180" t="s">
        <v>713</v>
      </c>
      <c r="C168" s="181" t="s">
        <v>714</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96"/>
        <v>0</v>
      </c>
      <c r="G168" s="182"/>
      <c r="H168" s="182">
        <f t="shared" si="97"/>
        <v>0</v>
      </c>
      <c r="I168" s="182"/>
      <c r="J168" s="182">
        <f t="shared" si="98"/>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100"/>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101"/>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102"/>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103"/>
        <v>0</v>
      </c>
      <c r="AR168" s="182">
        <f t="shared" si="104"/>
        <v>0</v>
      </c>
    </row>
    <row r="169" spans="2:44">
      <c r="B169" s="180" t="s">
        <v>715</v>
      </c>
      <c r="C169" s="181" t="s">
        <v>716</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106">D169+E169</f>
        <v>0</v>
      </c>
      <c r="G169" s="182"/>
      <c r="H169" s="182">
        <f t="shared" ref="H169:H177" si="107">F169-G169</f>
        <v>0</v>
      </c>
      <c r="I169" s="182"/>
      <c r="J169" s="182">
        <f t="shared" ref="J169:J177" si="108">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109">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110">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111">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112">AN169+AO169+AP169</f>
        <v>0</v>
      </c>
      <c r="AR169" s="182">
        <f t="shared" ref="AR169:AR177" si="113">AE169+AI169+AM169+AQ169</f>
        <v>0</v>
      </c>
    </row>
    <row r="170" spans="2:44">
      <c r="B170" s="180" t="s">
        <v>294</v>
      </c>
      <c r="C170" s="181" t="s">
        <v>178</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106"/>
        <v>0</v>
      </c>
      <c r="G170" s="182"/>
      <c r="H170" s="182">
        <f t="shared" si="107"/>
        <v>0</v>
      </c>
      <c r="I170" s="182"/>
      <c r="J170" s="182">
        <f t="shared" si="108"/>
        <v>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2">
        <f t="shared" si="109"/>
        <v>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110"/>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111"/>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112"/>
        <v>0</v>
      </c>
      <c r="AR170" s="182">
        <f t="shared" si="113"/>
        <v>0</v>
      </c>
    </row>
    <row r="171" spans="2:44">
      <c r="B171" s="180" t="s">
        <v>717</v>
      </c>
      <c r="C171" s="181" t="s">
        <v>718</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34600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v>
      </c>
      <c r="F171" s="182">
        <f t="shared" si="106"/>
        <v>34950</v>
      </c>
      <c r="G171" s="182"/>
      <c r="H171" s="182">
        <f t="shared" si="107"/>
        <v>34950</v>
      </c>
      <c r="I171" s="182"/>
      <c r="J171" s="182">
        <f t="shared" si="108"/>
        <v>34950</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15600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2">
        <f t="shared" si="109"/>
        <v>19000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15600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2">
        <f t="shared" si="110"/>
        <v>15600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2">
        <f t="shared" si="111"/>
        <v>150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112"/>
        <v>200</v>
      </c>
      <c r="AR171" s="182">
        <f t="shared" si="113"/>
        <v>34950</v>
      </c>
    </row>
    <row r="172" spans="2:44">
      <c r="B172" s="180" t="s">
        <v>719</v>
      </c>
      <c r="C172" s="181" t="s">
        <v>720</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106"/>
        <v>0</v>
      </c>
      <c r="G172" s="182"/>
      <c r="H172" s="182">
        <f t="shared" si="107"/>
        <v>0</v>
      </c>
      <c r="I172" s="182"/>
      <c r="J172" s="182">
        <f t="shared" si="108"/>
        <v>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109"/>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2">
        <f t="shared" si="110"/>
        <v>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111"/>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112"/>
        <v>0</v>
      </c>
      <c r="AR172" s="182">
        <f t="shared" si="113"/>
        <v>0</v>
      </c>
    </row>
    <row r="173" spans="2:44">
      <c r="B173" s="180" t="s">
        <v>721</v>
      </c>
      <c r="C173" s="181" t="s">
        <v>722</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106"/>
        <v>0</v>
      </c>
      <c r="G173" s="182"/>
      <c r="H173" s="182">
        <f t="shared" si="107"/>
        <v>0</v>
      </c>
      <c r="I173" s="182"/>
      <c r="J173" s="182">
        <f t="shared" si="108"/>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109"/>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110"/>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111"/>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112"/>
        <v>0</v>
      </c>
      <c r="AR173" s="182">
        <f t="shared" si="113"/>
        <v>0</v>
      </c>
    </row>
    <row r="174" spans="2:44">
      <c r="B174" s="180" t="s">
        <v>723</v>
      </c>
      <c r="C174" s="181" t="s">
        <v>724</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106"/>
        <v>0</v>
      </c>
      <c r="G174" s="182"/>
      <c r="H174" s="182">
        <f t="shared" si="107"/>
        <v>0</v>
      </c>
      <c r="I174" s="182"/>
      <c r="J174" s="182">
        <f t="shared" si="108"/>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109"/>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110"/>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111"/>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112"/>
        <v>0</v>
      </c>
      <c r="AR174" s="182">
        <f t="shared" si="113"/>
        <v>0</v>
      </c>
    </row>
    <row r="175" spans="2:44">
      <c r="B175" s="180" t="s">
        <v>725</v>
      </c>
      <c r="C175" s="181" t="s">
        <v>726</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106"/>
        <v>0</v>
      </c>
      <c r="G175" s="182"/>
      <c r="H175" s="182">
        <f t="shared" si="107"/>
        <v>0</v>
      </c>
      <c r="I175" s="182"/>
      <c r="J175" s="182">
        <f t="shared" si="108"/>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109"/>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110"/>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111"/>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112"/>
        <v>0</v>
      </c>
      <c r="AR175" s="182">
        <f t="shared" si="113"/>
        <v>0</v>
      </c>
    </row>
    <row r="176" spans="2:44">
      <c r="B176" s="180" t="s">
        <v>295</v>
      </c>
      <c r="C176" s="181" t="s">
        <v>727</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106"/>
        <v>0</v>
      </c>
      <c r="G176" s="182"/>
      <c r="H176" s="182">
        <f t="shared" si="107"/>
        <v>0</v>
      </c>
      <c r="I176" s="182"/>
      <c r="J176" s="182">
        <f t="shared" si="108"/>
        <v>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109"/>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110"/>
        <v>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111"/>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112"/>
        <v>0</v>
      </c>
      <c r="AR176" s="182">
        <f t="shared" si="113"/>
        <v>0</v>
      </c>
    </row>
    <row r="177" spans="2:44">
      <c r="B177" s="180" t="s">
        <v>728</v>
      </c>
      <c r="C177" s="181" t="s">
        <v>729</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106"/>
        <v>0</v>
      </c>
      <c r="G177" s="182"/>
      <c r="H177" s="182">
        <f t="shared" si="107"/>
        <v>0</v>
      </c>
      <c r="I177" s="182"/>
      <c r="J177" s="182">
        <f t="shared" si="108"/>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109"/>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110"/>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111"/>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112"/>
        <v>0</v>
      </c>
      <c r="AR177" s="182">
        <f t="shared" si="113"/>
        <v>0</v>
      </c>
    </row>
    <row r="178" spans="2:44">
      <c r="B178" s="180" t="s">
        <v>296</v>
      </c>
      <c r="C178" s="181" t="s">
        <v>730</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114">D178+E178</f>
        <v>15000</v>
      </c>
      <c r="G178" s="182"/>
      <c r="H178" s="182">
        <f t="shared" ref="H178:H185" si="115">F178-G178</f>
        <v>15000</v>
      </c>
      <c r="I178" s="182"/>
      <c r="J178" s="182">
        <f t="shared" ref="J178:J185" si="116">F178-I178</f>
        <v>15000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117">AB178+AC178+AD178</f>
        <v>15000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118">AF178+AG178+AH178</f>
        <v>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119">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120">AN178+AO178+AP178</f>
        <v>0</v>
      </c>
      <c r="AR178" s="182">
        <f t="shared" ref="AR178:AR185" si="121">AE178+AI178+AM178+AQ178</f>
        <v>15000</v>
      </c>
    </row>
    <row r="179" spans="2:44">
      <c r="B179" s="180" t="s">
        <v>731</v>
      </c>
      <c r="C179" s="181" t="s">
        <v>730</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114"/>
        <v>0</v>
      </c>
      <c r="G179" s="182"/>
      <c r="H179" s="182">
        <f t="shared" si="115"/>
        <v>0</v>
      </c>
      <c r="I179" s="182"/>
      <c r="J179" s="182">
        <f t="shared" si="116"/>
        <v>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117"/>
        <v>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118"/>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119"/>
        <v>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120"/>
        <v>0</v>
      </c>
      <c r="AR179" s="182">
        <f t="shared" si="121"/>
        <v>0</v>
      </c>
    </row>
    <row r="180" spans="2:44">
      <c r="B180" s="180" t="s">
        <v>732</v>
      </c>
      <c r="C180" s="181" t="s">
        <v>733</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114"/>
        <v>0</v>
      </c>
      <c r="G180" s="182"/>
      <c r="H180" s="182">
        <f t="shared" si="115"/>
        <v>0</v>
      </c>
      <c r="I180" s="182"/>
      <c r="J180" s="182">
        <f t="shared" si="116"/>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117"/>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118"/>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119"/>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120"/>
        <v>0</v>
      </c>
      <c r="AR180" s="182">
        <f t="shared" si="121"/>
        <v>0</v>
      </c>
    </row>
    <row r="181" spans="2:44">
      <c r="B181" s="180" t="s">
        <v>734</v>
      </c>
      <c r="C181" s="181" t="s">
        <v>735</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114"/>
        <v>0</v>
      </c>
      <c r="G181" s="182"/>
      <c r="H181" s="182">
        <f t="shared" si="115"/>
        <v>0</v>
      </c>
      <c r="I181" s="182"/>
      <c r="J181" s="182">
        <f t="shared" si="116"/>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117"/>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118"/>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119"/>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120"/>
        <v>0</v>
      </c>
      <c r="AR181" s="182">
        <f t="shared" si="121"/>
        <v>0</v>
      </c>
    </row>
    <row r="182" spans="2:44">
      <c r="B182" s="180" t="s">
        <v>297</v>
      </c>
      <c r="C182" s="181" t="s">
        <v>736</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114"/>
        <v>0</v>
      </c>
      <c r="G182" s="182"/>
      <c r="H182" s="182">
        <f t="shared" si="115"/>
        <v>0</v>
      </c>
      <c r="I182" s="182"/>
      <c r="J182" s="182">
        <f t="shared" si="116"/>
        <v>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117"/>
        <v>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118"/>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119"/>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2">
        <f t="shared" si="120"/>
        <v>0</v>
      </c>
      <c r="AR182" s="182">
        <f t="shared" si="121"/>
        <v>0</v>
      </c>
    </row>
    <row r="183" spans="2:44">
      <c r="B183" s="180" t="s">
        <v>737</v>
      </c>
      <c r="C183" s="181" t="s">
        <v>736</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114"/>
        <v>40000</v>
      </c>
      <c r="G183" s="182"/>
      <c r="H183" s="182">
        <f t="shared" si="115"/>
        <v>40000</v>
      </c>
      <c r="I183" s="182"/>
      <c r="J183" s="182">
        <f t="shared" si="116"/>
        <v>40000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117"/>
        <v>40000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118"/>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119"/>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120"/>
        <v>0</v>
      </c>
      <c r="AR183" s="182">
        <f t="shared" si="121"/>
        <v>40000</v>
      </c>
    </row>
    <row r="184" spans="2:44">
      <c r="B184" s="180" t="s">
        <v>738</v>
      </c>
      <c r="C184" s="181" t="s">
        <v>739</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114"/>
        <v>0</v>
      </c>
      <c r="G184" s="182"/>
      <c r="H184" s="182">
        <f t="shared" si="115"/>
        <v>0</v>
      </c>
      <c r="I184" s="182"/>
      <c r="J184" s="182">
        <f t="shared" si="116"/>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117"/>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118"/>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119"/>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120"/>
        <v>0</v>
      </c>
      <c r="AR184" s="182">
        <f t="shared" si="121"/>
        <v>0</v>
      </c>
    </row>
    <row r="185" spans="2:44">
      <c r="B185" s="180" t="s">
        <v>740</v>
      </c>
      <c r="C185" s="181" t="s">
        <v>741</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114"/>
        <v>0</v>
      </c>
      <c r="G185" s="182"/>
      <c r="H185" s="182">
        <f t="shared" si="115"/>
        <v>0</v>
      </c>
      <c r="I185" s="182"/>
      <c r="J185" s="182">
        <f t="shared" si="116"/>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117"/>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118"/>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119"/>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120"/>
        <v>0</v>
      </c>
      <c r="AR185" s="182">
        <f t="shared" si="121"/>
        <v>0</v>
      </c>
    </row>
    <row r="186" spans="2:44">
      <c r="B186" s="180" t="s">
        <v>298</v>
      </c>
      <c r="C186" s="181" t="s">
        <v>742</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217" si="122">D186+E186</f>
        <v>0</v>
      </c>
      <c r="G186" s="182"/>
      <c r="H186" s="182">
        <f t="shared" ref="H186:H199" si="123">F186-G186</f>
        <v>0</v>
      </c>
      <c r="I186" s="182"/>
      <c r="J186" s="182">
        <f t="shared" ref="J186:J199" si="124">F186-I186</f>
        <v>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99" si="125">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99" si="126">AF186+AG186+AH186</f>
        <v>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2">
        <f t="shared" ref="AM186:AM199" si="127">AJ186+AK186+AL186</f>
        <v>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99" si="128">AN186+AO186+AP186</f>
        <v>0</v>
      </c>
      <c r="AR186" s="182">
        <f t="shared" ref="AR186:AR199" si="129">AE186+AI186+AM186+AQ186</f>
        <v>0</v>
      </c>
    </row>
    <row r="187" spans="2:44">
      <c r="B187" s="180" t="s">
        <v>743</v>
      </c>
      <c r="C187" s="181" t="s">
        <v>744</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122"/>
        <v>0</v>
      </c>
      <c r="G187" s="182"/>
      <c r="H187" s="182">
        <f t="shared" si="123"/>
        <v>0</v>
      </c>
      <c r="I187" s="182"/>
      <c r="J187" s="182">
        <f t="shared" si="124"/>
        <v>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2">
        <f t="shared" si="125"/>
        <v>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126"/>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127"/>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128"/>
        <v>0</v>
      </c>
      <c r="AR187" s="182">
        <f t="shared" si="129"/>
        <v>0</v>
      </c>
    </row>
    <row r="188" spans="2:44">
      <c r="B188" s="180" t="s">
        <v>745</v>
      </c>
      <c r="C188" s="181" t="s">
        <v>746</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122"/>
        <v>0</v>
      </c>
      <c r="G188" s="182"/>
      <c r="H188" s="182">
        <f t="shared" si="123"/>
        <v>0</v>
      </c>
      <c r="I188" s="182"/>
      <c r="J188" s="182">
        <f t="shared" si="124"/>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125"/>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126"/>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127"/>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128"/>
        <v>0</v>
      </c>
      <c r="AR188" s="182">
        <f t="shared" si="129"/>
        <v>0</v>
      </c>
    </row>
    <row r="189" spans="2:44">
      <c r="B189" s="180" t="s">
        <v>747</v>
      </c>
      <c r="C189" s="181" t="s">
        <v>748</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122"/>
        <v>0</v>
      </c>
      <c r="G189" s="182"/>
      <c r="H189" s="182">
        <f t="shared" si="123"/>
        <v>0</v>
      </c>
      <c r="I189" s="182"/>
      <c r="J189" s="182">
        <f t="shared" si="124"/>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125"/>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126"/>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127"/>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128"/>
        <v>0</v>
      </c>
      <c r="AR189" s="182">
        <f t="shared" si="129"/>
        <v>0</v>
      </c>
    </row>
    <row r="190" spans="2:44">
      <c r="B190" s="189" t="s">
        <v>299</v>
      </c>
      <c r="C190" s="190" t="s">
        <v>179</v>
      </c>
      <c r="D190" s="191">
        <f>D191+D199</f>
        <v>435080.36499999999</v>
      </c>
      <c r="E190" s="191">
        <f>E191+E199</f>
        <v>0</v>
      </c>
      <c r="F190" s="191">
        <f t="shared" si="122"/>
        <v>435080.36499999999</v>
      </c>
      <c r="G190" s="191">
        <f>G191+G199</f>
        <v>0</v>
      </c>
      <c r="H190" s="191">
        <f t="shared" si="123"/>
        <v>435080.36499999999</v>
      </c>
      <c r="I190" s="191">
        <f>I191+I199</f>
        <v>0</v>
      </c>
      <c r="J190" s="191">
        <f t="shared" si="124"/>
        <v>435080.36499999999</v>
      </c>
      <c r="K190" s="191">
        <f>K191+K199</f>
        <v>50000</v>
      </c>
      <c r="L190" s="191">
        <f t="shared" ref="L190:AA190" si="130">L191+L199</f>
        <v>0</v>
      </c>
      <c r="M190" s="191">
        <f t="shared" si="130"/>
        <v>0</v>
      </c>
      <c r="N190" s="191">
        <f t="shared" si="130"/>
        <v>0</v>
      </c>
      <c r="O190" s="191">
        <f t="shared" si="130"/>
        <v>0</v>
      </c>
      <c r="P190" s="191">
        <f t="shared" si="130"/>
        <v>90000</v>
      </c>
      <c r="Q190" s="191">
        <f t="shared" si="130"/>
        <v>283080.36499999999</v>
      </c>
      <c r="R190" s="191">
        <f t="shared" si="130"/>
        <v>0</v>
      </c>
      <c r="S190" s="191">
        <f t="shared" si="130"/>
        <v>0</v>
      </c>
      <c r="T190" s="191">
        <f t="shared" si="130"/>
        <v>0</v>
      </c>
      <c r="U190" s="191">
        <f t="shared" si="130"/>
        <v>0</v>
      </c>
      <c r="V190" s="191">
        <f t="shared" si="130"/>
        <v>0</v>
      </c>
      <c r="W190" s="191">
        <f t="shared" si="130"/>
        <v>12000</v>
      </c>
      <c r="X190" s="191">
        <f t="shared" si="130"/>
        <v>0</v>
      </c>
      <c r="Y190" s="191">
        <f>Y191+Y199</f>
        <v>0</v>
      </c>
      <c r="Z190" s="191">
        <f>Z191+Z199</f>
        <v>0</v>
      </c>
      <c r="AA190" s="191">
        <f t="shared" si="130"/>
        <v>0</v>
      </c>
      <c r="AB190" s="191">
        <f>AB191+AB199</f>
        <v>0</v>
      </c>
      <c r="AC190" s="191">
        <f>AC191+AC199</f>
        <v>310000</v>
      </c>
      <c r="AD190" s="191">
        <f>AD191+AD199</f>
        <v>0</v>
      </c>
      <c r="AE190" s="191">
        <f t="shared" si="125"/>
        <v>310000</v>
      </c>
      <c r="AF190" s="191">
        <f>AF191+AF199</f>
        <v>125080.36500000001</v>
      </c>
      <c r="AG190" s="191">
        <f>AG191+AG199</f>
        <v>0</v>
      </c>
      <c r="AH190" s="191">
        <f>AH191+AH199</f>
        <v>0</v>
      </c>
      <c r="AI190" s="191">
        <f t="shared" si="126"/>
        <v>125080.36500000001</v>
      </c>
      <c r="AJ190" s="191">
        <f>AJ191+AJ199</f>
        <v>0</v>
      </c>
      <c r="AK190" s="191">
        <f>AK191+AK199</f>
        <v>0</v>
      </c>
      <c r="AL190" s="191">
        <f>AL191+AL199</f>
        <v>0</v>
      </c>
      <c r="AM190" s="191">
        <f t="shared" si="127"/>
        <v>0</v>
      </c>
      <c r="AN190" s="191">
        <f>AN191+AN199</f>
        <v>0</v>
      </c>
      <c r="AO190" s="191">
        <f>AO191+AO199</f>
        <v>0</v>
      </c>
      <c r="AP190" s="191">
        <f>AP191+AP199</f>
        <v>0</v>
      </c>
      <c r="AQ190" s="191">
        <f t="shared" si="128"/>
        <v>0</v>
      </c>
      <c r="AR190" s="191">
        <f t="shared" si="129"/>
        <v>435080.36499999999</v>
      </c>
    </row>
    <row r="191" spans="2:44">
      <c r="B191" s="189" t="s">
        <v>300</v>
      </c>
      <c r="C191" s="190" t="s">
        <v>180</v>
      </c>
      <c r="D191" s="191">
        <f>SUM(D192:D198)</f>
        <v>0</v>
      </c>
      <c r="E191" s="191">
        <f>SUM(E192:E198)</f>
        <v>0</v>
      </c>
      <c r="F191" s="191">
        <f t="shared" si="122"/>
        <v>0</v>
      </c>
      <c r="G191" s="191">
        <f>SUM(G192:G198)</f>
        <v>0</v>
      </c>
      <c r="H191" s="191">
        <f t="shared" si="123"/>
        <v>0</v>
      </c>
      <c r="I191" s="191">
        <f>SUM(I192:I198)</f>
        <v>0</v>
      </c>
      <c r="J191" s="191">
        <f t="shared" si="124"/>
        <v>0</v>
      </c>
      <c r="K191" s="191">
        <f t="shared" ref="K191:AD191" si="131">SUM(K192:K198)</f>
        <v>0</v>
      </c>
      <c r="L191" s="191">
        <f t="shared" si="131"/>
        <v>0</v>
      </c>
      <c r="M191" s="191">
        <f t="shared" si="131"/>
        <v>0</v>
      </c>
      <c r="N191" s="191">
        <f t="shared" si="131"/>
        <v>0</v>
      </c>
      <c r="O191" s="191">
        <f t="shared" si="131"/>
        <v>0</v>
      </c>
      <c r="P191" s="191">
        <f>SUM(P192:P198)</f>
        <v>0</v>
      </c>
      <c r="Q191" s="191">
        <f>SUM(Q192:Q198)</f>
        <v>0</v>
      </c>
      <c r="R191" s="191">
        <f t="shared" si="131"/>
        <v>0</v>
      </c>
      <c r="S191" s="191">
        <f t="shared" si="131"/>
        <v>0</v>
      </c>
      <c r="T191" s="191">
        <f>SUM(T192:T198)</f>
        <v>0</v>
      </c>
      <c r="U191" s="191">
        <f t="shared" si="131"/>
        <v>0</v>
      </c>
      <c r="V191" s="191">
        <f t="shared" si="131"/>
        <v>0</v>
      </c>
      <c r="W191" s="191">
        <f>SUM(W192:W198)</f>
        <v>0</v>
      </c>
      <c r="X191" s="191">
        <f t="shared" si="131"/>
        <v>0</v>
      </c>
      <c r="Y191" s="191">
        <f>SUM(Y192:Y198)</f>
        <v>0</v>
      </c>
      <c r="Z191" s="191">
        <f>SUM(Z192:Z198)</f>
        <v>0</v>
      </c>
      <c r="AA191" s="191">
        <f t="shared" si="131"/>
        <v>0</v>
      </c>
      <c r="AB191" s="191">
        <f t="shared" si="131"/>
        <v>0</v>
      </c>
      <c r="AC191" s="191">
        <f t="shared" si="131"/>
        <v>0</v>
      </c>
      <c r="AD191" s="191">
        <f t="shared" si="131"/>
        <v>0</v>
      </c>
      <c r="AE191" s="191">
        <f t="shared" si="125"/>
        <v>0</v>
      </c>
      <c r="AF191" s="191">
        <f>SUM(AF192:AF198)</f>
        <v>0</v>
      </c>
      <c r="AG191" s="191">
        <f>SUM(AG192:AG198)</f>
        <v>0</v>
      </c>
      <c r="AH191" s="191">
        <f>SUM(AH192:AH198)</f>
        <v>0</v>
      </c>
      <c r="AI191" s="191">
        <f t="shared" si="126"/>
        <v>0</v>
      </c>
      <c r="AJ191" s="191">
        <f>SUM(AJ192:AJ198)</f>
        <v>0</v>
      </c>
      <c r="AK191" s="191">
        <f>SUM(AK192:AK198)</f>
        <v>0</v>
      </c>
      <c r="AL191" s="191">
        <f>SUM(AL192:AL198)</f>
        <v>0</v>
      </c>
      <c r="AM191" s="191">
        <f t="shared" si="127"/>
        <v>0</v>
      </c>
      <c r="AN191" s="191">
        <f>SUM(AN192:AN198)</f>
        <v>0</v>
      </c>
      <c r="AO191" s="191">
        <f>SUM(AO192:AO198)</f>
        <v>0</v>
      </c>
      <c r="AP191" s="191">
        <f>SUM(AP192:AP198)</f>
        <v>0</v>
      </c>
      <c r="AQ191" s="191">
        <f t="shared" si="128"/>
        <v>0</v>
      </c>
      <c r="AR191" s="191">
        <f t="shared" si="129"/>
        <v>0</v>
      </c>
    </row>
    <row r="192" spans="2:44">
      <c r="B192" s="180" t="s">
        <v>306</v>
      </c>
      <c r="C192" s="181" t="s">
        <v>186</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si="122"/>
        <v>0</v>
      </c>
      <c r="G192" s="182"/>
      <c r="H192" s="182">
        <f t="shared" si="123"/>
        <v>0</v>
      </c>
      <c r="I192" s="182"/>
      <c r="J192" s="182">
        <f t="shared" si="124"/>
        <v>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 t="shared" si="125"/>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 t="shared" si="126"/>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 t="shared" si="127"/>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 t="shared" si="128"/>
        <v>0</v>
      </c>
      <c r="AR192" s="182">
        <f t="shared" si="129"/>
        <v>0</v>
      </c>
    </row>
    <row r="193" spans="2:44">
      <c r="B193" s="180" t="s">
        <v>749</v>
      </c>
      <c r="C193" s="181" t="s">
        <v>750</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2">
        <f t="shared" si="122"/>
        <v>0</v>
      </c>
      <c r="G193" s="182"/>
      <c r="H193" s="182">
        <f t="shared" si="123"/>
        <v>0</v>
      </c>
      <c r="I193" s="182"/>
      <c r="J193" s="182">
        <f t="shared" si="124"/>
        <v>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si="125"/>
        <v>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2">
        <f t="shared" si="126"/>
        <v>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2">
        <f t="shared" si="127"/>
        <v>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si="128"/>
        <v>0</v>
      </c>
      <c r="AR193" s="182">
        <f t="shared" si="129"/>
        <v>0</v>
      </c>
    </row>
    <row r="194" spans="2:44">
      <c r="B194" s="180" t="s">
        <v>751</v>
      </c>
      <c r="C194" s="181" t="s">
        <v>752</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122"/>
        <v>0</v>
      </c>
      <c r="G194" s="182"/>
      <c r="H194" s="182">
        <f t="shared" si="123"/>
        <v>0</v>
      </c>
      <c r="I194" s="182"/>
      <c r="J194" s="182">
        <f t="shared" si="124"/>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 t="shared" si="125"/>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 t="shared" si="126"/>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 t="shared" si="127"/>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 t="shared" si="128"/>
        <v>0</v>
      </c>
      <c r="AR194" s="182">
        <f t="shared" si="129"/>
        <v>0</v>
      </c>
    </row>
    <row r="195" spans="2:44">
      <c r="B195" s="180" t="s">
        <v>753</v>
      </c>
      <c r="C195" s="181" t="s">
        <v>754</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 t="shared" si="122"/>
        <v>0</v>
      </c>
      <c r="G195" s="182"/>
      <c r="H195" s="182">
        <f t="shared" si="123"/>
        <v>0</v>
      </c>
      <c r="I195" s="182"/>
      <c r="J195" s="182">
        <f t="shared" si="124"/>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si="125"/>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si="126"/>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si="127"/>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si="128"/>
        <v>0</v>
      </c>
      <c r="AR195" s="182">
        <f t="shared" si="129"/>
        <v>0</v>
      </c>
    </row>
    <row r="196" spans="2:44">
      <c r="B196" s="180" t="s">
        <v>755</v>
      </c>
      <c r="C196" s="181" t="s">
        <v>756</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si="122"/>
        <v>0</v>
      </c>
      <c r="G196" s="182"/>
      <c r="H196" s="182">
        <f t="shared" si="123"/>
        <v>0</v>
      </c>
      <c r="I196" s="182"/>
      <c r="J196" s="182">
        <f t="shared" si="124"/>
        <v>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125"/>
        <v>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126"/>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127"/>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128"/>
        <v>0</v>
      </c>
      <c r="AR196" s="182">
        <f t="shared" si="129"/>
        <v>0</v>
      </c>
    </row>
    <row r="197" spans="2:44">
      <c r="B197" s="180" t="s">
        <v>757</v>
      </c>
      <c r="C197" s="181" t="s">
        <v>758</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si="122"/>
        <v>0</v>
      </c>
      <c r="G197" s="182"/>
      <c r="H197" s="182">
        <f t="shared" si="123"/>
        <v>0</v>
      </c>
      <c r="I197" s="182"/>
      <c r="J197" s="182">
        <f t="shared" si="124"/>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 t="shared" si="125"/>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 t="shared" si="126"/>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 t="shared" si="127"/>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 t="shared" si="128"/>
        <v>0</v>
      </c>
      <c r="AR197" s="182">
        <f t="shared" si="129"/>
        <v>0</v>
      </c>
    </row>
    <row r="198" spans="2:44">
      <c r="B198" s="180" t="s">
        <v>759</v>
      </c>
      <c r="C198" s="181" t="s">
        <v>760</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 t="shared" si="122"/>
        <v>0</v>
      </c>
      <c r="G198" s="182"/>
      <c r="H198" s="182">
        <f t="shared" si="123"/>
        <v>0</v>
      </c>
      <c r="I198" s="182"/>
      <c r="J198" s="182">
        <f t="shared" si="124"/>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si="125"/>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si="126"/>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si="127"/>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si="128"/>
        <v>0</v>
      </c>
      <c r="AR198" s="182">
        <f t="shared" si="129"/>
        <v>0</v>
      </c>
    </row>
    <row r="199" spans="2:44">
      <c r="B199" s="189" t="s">
        <v>301</v>
      </c>
      <c r="C199" s="190" t="s">
        <v>181</v>
      </c>
      <c r="D199" s="191">
        <f>SUM(D200:D206)</f>
        <v>435080.36499999999</v>
      </c>
      <c r="E199" s="191">
        <f>SUM(E200:E206)</f>
        <v>0</v>
      </c>
      <c r="F199" s="191">
        <f t="shared" si="122"/>
        <v>435080.36499999999</v>
      </c>
      <c r="G199" s="191">
        <f>SUM(G200:G206)</f>
        <v>0</v>
      </c>
      <c r="H199" s="191">
        <f t="shared" si="123"/>
        <v>435080.36499999999</v>
      </c>
      <c r="I199" s="191">
        <f>SUM(I200:I206)</f>
        <v>0</v>
      </c>
      <c r="J199" s="191">
        <f t="shared" si="124"/>
        <v>435080.36499999999</v>
      </c>
      <c r="K199" s="191">
        <f t="shared" ref="K199:AP199" si="132">SUM(K200:K206)</f>
        <v>50000</v>
      </c>
      <c r="L199" s="191">
        <f t="shared" si="132"/>
        <v>0</v>
      </c>
      <c r="M199" s="191">
        <f t="shared" si="132"/>
        <v>0</v>
      </c>
      <c r="N199" s="191">
        <f t="shared" si="132"/>
        <v>0</v>
      </c>
      <c r="O199" s="191">
        <f t="shared" si="132"/>
        <v>0</v>
      </c>
      <c r="P199" s="191">
        <f>SUM(P200:P206)</f>
        <v>90000</v>
      </c>
      <c r="Q199" s="191">
        <f>SUM(Q200:Q206)</f>
        <v>283080.36499999999</v>
      </c>
      <c r="R199" s="191">
        <f t="shared" si="132"/>
        <v>0</v>
      </c>
      <c r="S199" s="191">
        <f t="shared" si="132"/>
        <v>0</v>
      </c>
      <c r="T199" s="191">
        <f>SUM(T200:T206)</f>
        <v>0</v>
      </c>
      <c r="U199" s="191">
        <f t="shared" si="132"/>
        <v>0</v>
      </c>
      <c r="V199" s="191">
        <f t="shared" si="132"/>
        <v>0</v>
      </c>
      <c r="W199" s="191">
        <f>SUM(W200:W206)</f>
        <v>12000</v>
      </c>
      <c r="X199" s="191">
        <f t="shared" si="132"/>
        <v>0</v>
      </c>
      <c r="Y199" s="191">
        <f>SUM(Y200:Y206)</f>
        <v>0</v>
      </c>
      <c r="Z199" s="191">
        <f>SUM(Z200:Z206)</f>
        <v>0</v>
      </c>
      <c r="AA199" s="191">
        <f t="shared" si="132"/>
        <v>0</v>
      </c>
      <c r="AB199" s="191">
        <f t="shared" si="132"/>
        <v>0</v>
      </c>
      <c r="AC199" s="191">
        <f t="shared" si="132"/>
        <v>310000</v>
      </c>
      <c r="AD199" s="191">
        <f t="shared" si="132"/>
        <v>0</v>
      </c>
      <c r="AE199" s="191">
        <f t="shared" si="125"/>
        <v>310000</v>
      </c>
      <c r="AF199" s="191">
        <f t="shared" si="132"/>
        <v>125080.36500000001</v>
      </c>
      <c r="AG199" s="191">
        <f t="shared" si="132"/>
        <v>0</v>
      </c>
      <c r="AH199" s="191">
        <f t="shared" si="132"/>
        <v>0</v>
      </c>
      <c r="AI199" s="191">
        <f t="shared" si="126"/>
        <v>125080.36500000001</v>
      </c>
      <c r="AJ199" s="191">
        <f t="shared" si="132"/>
        <v>0</v>
      </c>
      <c r="AK199" s="191">
        <f t="shared" si="132"/>
        <v>0</v>
      </c>
      <c r="AL199" s="191">
        <f t="shared" si="132"/>
        <v>0</v>
      </c>
      <c r="AM199" s="191">
        <f t="shared" si="127"/>
        <v>0</v>
      </c>
      <c r="AN199" s="191">
        <f t="shared" si="132"/>
        <v>0</v>
      </c>
      <c r="AO199" s="191">
        <f t="shared" si="132"/>
        <v>0</v>
      </c>
      <c r="AP199" s="191">
        <f t="shared" si="132"/>
        <v>0</v>
      </c>
      <c r="AQ199" s="191">
        <f t="shared" si="128"/>
        <v>0</v>
      </c>
      <c r="AR199" s="191">
        <f t="shared" si="129"/>
        <v>435080.36499999999</v>
      </c>
    </row>
    <row r="200" spans="2:44">
      <c r="B200" s="180" t="s">
        <v>307</v>
      </c>
      <c r="C200" s="181" t="s">
        <v>187</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 t="shared" si="122"/>
        <v>260000</v>
      </c>
      <c r="G200" s="182"/>
      <c r="H200" s="182">
        <f t="shared" ref="H200:H206" si="133">F200-G200</f>
        <v>260000</v>
      </c>
      <c r="I200" s="182"/>
      <c r="J200" s="182">
        <f t="shared" ref="J200:J206" si="134">F200-I200</f>
        <v>260000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2">
        <f t="shared" ref="AE200:AE206" si="135">AB200+AC200+AD200</f>
        <v>260000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136">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137">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138">AN200+AO200+AP200</f>
        <v>0</v>
      </c>
      <c r="AR200" s="182">
        <f t="shared" ref="AR200:AR206" si="139">AE200+AI200+AM200+AQ200</f>
        <v>260000</v>
      </c>
    </row>
    <row r="201" spans="2:44">
      <c r="B201" s="180" t="s">
        <v>761</v>
      </c>
      <c r="C201" s="181" t="s">
        <v>762</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2">
        <f t="shared" si="122"/>
        <v>0</v>
      </c>
      <c r="G201" s="182"/>
      <c r="H201" s="182">
        <f t="shared" si="133"/>
        <v>0</v>
      </c>
      <c r="I201" s="182"/>
      <c r="J201" s="182">
        <f t="shared" si="134"/>
        <v>0</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2">
        <f t="shared" si="135"/>
        <v>0</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2">
        <f t="shared" si="136"/>
        <v>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2">
        <f t="shared" si="137"/>
        <v>0</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138"/>
        <v>0</v>
      </c>
      <c r="AR201" s="182">
        <f t="shared" si="139"/>
        <v>0</v>
      </c>
    </row>
    <row r="202" spans="2:44">
      <c r="B202" s="180" t="s">
        <v>763</v>
      </c>
      <c r="C202" s="181" t="s">
        <v>762</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si="122"/>
        <v>0</v>
      </c>
      <c r="G202" s="182"/>
      <c r="H202" s="182">
        <f>F202-G202</f>
        <v>0</v>
      </c>
      <c r="I202" s="182"/>
      <c r="J202" s="182">
        <f>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AN202+AO202+AP202</f>
        <v>0</v>
      </c>
      <c r="AR202" s="182">
        <f>AE202+AI202+AM202+AQ202</f>
        <v>0</v>
      </c>
    </row>
    <row r="203" spans="2:44">
      <c r="B203" s="180" t="s">
        <v>764</v>
      </c>
      <c r="C203" s="181" t="s">
        <v>765</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122"/>
        <v>0</v>
      </c>
      <c r="G203" s="182"/>
      <c r="H203" s="182">
        <f>F203-G203</f>
        <v>0</v>
      </c>
      <c r="I203" s="182"/>
      <c r="J203" s="182">
        <f>F203-I203</f>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AB203+AC203+AD203</f>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AF203+AG203+AH203</f>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AJ203+AK203+AL203</f>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AN203+AO203+AP203</f>
        <v>0</v>
      </c>
      <c r="AR203" s="182">
        <f>AE203+AI203+AM203+AQ203</f>
        <v>0</v>
      </c>
    </row>
    <row r="204" spans="2:44">
      <c r="B204" s="180" t="s">
        <v>308</v>
      </c>
      <c r="C204" s="181" t="s">
        <v>766</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23080.365000000002</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122"/>
        <v>23080.365000000002</v>
      </c>
      <c r="G204" s="182"/>
      <c r="H204" s="182">
        <f>F204-G204</f>
        <v>23080.365000000002</v>
      </c>
      <c r="I204" s="182"/>
      <c r="J204" s="182">
        <f>F204-I204</f>
        <v>23080.365000000002</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23080.365000000002</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2">
        <f>AB204+AC204+AD204</f>
        <v>0</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23080.365000000002</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AF204+AG204+AH204</f>
        <v>23080.365000000002</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2">
        <f>AJ204+AK204+AL204</f>
        <v>0</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AN204+AO204+AP204</f>
        <v>0</v>
      </c>
      <c r="AR204" s="182">
        <f>AE204+AI204+AM204+AQ204</f>
        <v>23080.365000000002</v>
      </c>
    </row>
    <row r="205" spans="2:44">
      <c r="B205" s="180" t="s">
        <v>767</v>
      </c>
      <c r="C205" s="181" t="s">
        <v>766</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si="122"/>
        <v>0</v>
      </c>
      <c r="G205" s="182"/>
      <c r="H205" s="182">
        <f>F205-G205</f>
        <v>0</v>
      </c>
      <c r="I205" s="182"/>
      <c r="J205" s="182">
        <f>F205-I205</f>
        <v>0</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AB205+AC205+AD205</f>
        <v>0</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2">
        <f>AF205+AG205+AH205</f>
        <v>0</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2">
        <f>AJ205+AK205+AL205</f>
        <v>0</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AN205+AO205+AP205</f>
        <v>0</v>
      </c>
      <c r="AR205" s="182">
        <f>AE205+AI205+AM205+AQ205</f>
        <v>0</v>
      </c>
    </row>
    <row r="206" spans="2:44">
      <c r="B206" s="180" t="s">
        <v>768</v>
      </c>
      <c r="C206" s="181" t="s">
        <v>769</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152000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 t="shared" si="122"/>
        <v>152000</v>
      </c>
      <c r="G206" s="182"/>
      <c r="H206" s="182">
        <f t="shared" si="133"/>
        <v>152000</v>
      </c>
      <c r="I206" s="182"/>
      <c r="J206" s="182">
        <f t="shared" si="134"/>
        <v>152000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135"/>
        <v>50000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136"/>
        <v>102000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137"/>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138"/>
        <v>0</v>
      </c>
      <c r="AR206" s="182">
        <f t="shared" si="139"/>
        <v>152000</v>
      </c>
    </row>
    <row r="207" spans="2:44">
      <c r="B207" s="189" t="s">
        <v>302</v>
      </c>
      <c r="C207" s="190" t="s">
        <v>182</v>
      </c>
      <c r="D207" s="191">
        <f>SUM(D208:D213)</f>
        <v>0</v>
      </c>
      <c r="E207" s="191">
        <f>SUM(E208:E213)</f>
        <v>0</v>
      </c>
      <c r="F207" s="191">
        <f t="shared" si="122"/>
        <v>0</v>
      </c>
      <c r="G207" s="191">
        <f>SUM(G208:G213)</f>
        <v>0</v>
      </c>
      <c r="H207" s="191">
        <f t="shared" ref="H207:H244" si="140">F207-G207</f>
        <v>0</v>
      </c>
      <c r="I207" s="191">
        <f>SUM(I208:I213)</f>
        <v>0</v>
      </c>
      <c r="J207" s="191">
        <f t="shared" ref="J207:J244" si="141">F207-I207</f>
        <v>0</v>
      </c>
      <c r="K207" s="191">
        <f t="shared" ref="K207:AD207" si="142">SUM(K208:K213)</f>
        <v>0</v>
      </c>
      <c r="L207" s="191">
        <f t="shared" si="142"/>
        <v>0</v>
      </c>
      <c r="M207" s="191">
        <f t="shared" si="142"/>
        <v>0</v>
      </c>
      <c r="N207" s="191">
        <f t="shared" si="142"/>
        <v>0</v>
      </c>
      <c r="O207" s="191">
        <f t="shared" si="142"/>
        <v>0</v>
      </c>
      <c r="P207" s="191">
        <f>SUM(P208:P213)</f>
        <v>0</v>
      </c>
      <c r="Q207" s="191">
        <f>SUM(Q208:Q213)</f>
        <v>0</v>
      </c>
      <c r="R207" s="191">
        <f t="shared" si="142"/>
        <v>0</v>
      </c>
      <c r="S207" s="191">
        <f t="shared" si="142"/>
        <v>0</v>
      </c>
      <c r="T207" s="191">
        <f>SUM(T208:T213)</f>
        <v>0</v>
      </c>
      <c r="U207" s="191">
        <f t="shared" si="142"/>
        <v>0</v>
      </c>
      <c r="V207" s="191">
        <f t="shared" si="142"/>
        <v>0</v>
      </c>
      <c r="W207" s="191">
        <f>SUM(W208:W213)</f>
        <v>0</v>
      </c>
      <c r="X207" s="191">
        <f t="shared" si="142"/>
        <v>0</v>
      </c>
      <c r="Y207" s="191">
        <f>SUM(Y208:Y213)</f>
        <v>0</v>
      </c>
      <c r="Z207" s="191">
        <f>SUM(Z208:Z213)</f>
        <v>0</v>
      </c>
      <c r="AA207" s="191">
        <f t="shared" si="142"/>
        <v>0</v>
      </c>
      <c r="AB207" s="191">
        <f t="shared" si="142"/>
        <v>0</v>
      </c>
      <c r="AC207" s="191">
        <f t="shared" si="142"/>
        <v>0</v>
      </c>
      <c r="AD207" s="191">
        <f t="shared" si="142"/>
        <v>0</v>
      </c>
      <c r="AE207" s="191">
        <f t="shared" ref="AE207:AE244" si="143">AB207+AC207+AD207</f>
        <v>0</v>
      </c>
      <c r="AF207" s="191">
        <f>SUM(AF208:AF213)</f>
        <v>0</v>
      </c>
      <c r="AG207" s="191">
        <f>SUM(AG208:AG213)</f>
        <v>0</v>
      </c>
      <c r="AH207" s="191">
        <f>SUM(AH208:AH213)</f>
        <v>0</v>
      </c>
      <c r="AI207" s="191">
        <f t="shared" ref="AI207:AI244" si="144">AF207+AG207+AH207</f>
        <v>0</v>
      </c>
      <c r="AJ207" s="191">
        <f>SUM(AJ208:AJ213)</f>
        <v>0</v>
      </c>
      <c r="AK207" s="191">
        <f>SUM(AK208:AK213)</f>
        <v>0</v>
      </c>
      <c r="AL207" s="191">
        <f>SUM(AL208:AL213)</f>
        <v>0</v>
      </c>
      <c r="AM207" s="191">
        <f t="shared" ref="AM207:AM244" si="145">AJ207+AK207+AL207</f>
        <v>0</v>
      </c>
      <c r="AN207" s="191">
        <f>SUM(AN208:AN213)</f>
        <v>0</v>
      </c>
      <c r="AO207" s="191">
        <f>SUM(AO208:AO213)</f>
        <v>0</v>
      </c>
      <c r="AP207" s="191">
        <f>SUM(AP208:AP213)</f>
        <v>0</v>
      </c>
      <c r="AQ207" s="191">
        <f t="shared" ref="AQ207:AQ244" si="146">AN207+AO207+AP207</f>
        <v>0</v>
      </c>
      <c r="AR207" s="191">
        <f t="shared" ref="AR207:AR244" si="147">AE207+AI207+AM207+AQ207</f>
        <v>0</v>
      </c>
    </row>
    <row r="208" spans="2:44">
      <c r="B208" s="180" t="s">
        <v>303</v>
      </c>
      <c r="C208" s="181" t="s">
        <v>183</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122"/>
        <v>0</v>
      </c>
      <c r="G208" s="182"/>
      <c r="H208" s="182">
        <f t="shared" si="140"/>
        <v>0</v>
      </c>
      <c r="I208" s="182"/>
      <c r="J208" s="182">
        <f t="shared" si="141"/>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si="143"/>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si="144"/>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si="145"/>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si="146"/>
        <v>0</v>
      </c>
      <c r="AR208" s="182">
        <f t="shared" si="147"/>
        <v>0</v>
      </c>
    </row>
    <row r="209" spans="2:44">
      <c r="B209" s="180" t="s">
        <v>770</v>
      </c>
      <c r="C209" s="181" t="s">
        <v>771</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si="122"/>
        <v>0</v>
      </c>
      <c r="G209" s="182"/>
      <c r="H209" s="182">
        <f t="shared" si="140"/>
        <v>0</v>
      </c>
      <c r="I209" s="182"/>
      <c r="J209" s="182">
        <f t="shared" si="141"/>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143"/>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144"/>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145"/>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146"/>
        <v>0</v>
      </c>
      <c r="AR209" s="182">
        <f t="shared" si="147"/>
        <v>0</v>
      </c>
    </row>
    <row r="210" spans="2:44">
      <c r="B210" s="180" t="s">
        <v>772</v>
      </c>
      <c r="C210" s="181" t="s">
        <v>773</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122"/>
        <v>0</v>
      </c>
      <c r="G210" s="182"/>
      <c r="H210" s="182">
        <f t="shared" si="140"/>
        <v>0</v>
      </c>
      <c r="I210" s="182"/>
      <c r="J210" s="182">
        <f t="shared" si="141"/>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si="143"/>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si="144"/>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si="145"/>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si="146"/>
        <v>0</v>
      </c>
      <c r="AR210" s="182">
        <f t="shared" si="147"/>
        <v>0</v>
      </c>
    </row>
    <row r="211" spans="2:44">
      <c r="B211" s="180" t="s">
        <v>774</v>
      </c>
      <c r="C211" s="181" t="s">
        <v>775</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si="122"/>
        <v>0</v>
      </c>
      <c r="G211" s="182"/>
      <c r="H211" s="182">
        <f t="shared" si="140"/>
        <v>0</v>
      </c>
      <c r="I211" s="182"/>
      <c r="J211" s="182">
        <f t="shared" si="141"/>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143"/>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144"/>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145"/>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146"/>
        <v>0</v>
      </c>
      <c r="AR211" s="182">
        <f t="shared" si="147"/>
        <v>0</v>
      </c>
    </row>
    <row r="212" spans="2:44">
      <c r="B212" s="180" t="s">
        <v>776</v>
      </c>
      <c r="C212" s="181" t="s">
        <v>777</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si="122"/>
        <v>0</v>
      </c>
      <c r="G212" s="182"/>
      <c r="H212" s="182">
        <f t="shared" si="140"/>
        <v>0</v>
      </c>
      <c r="I212" s="182"/>
      <c r="J212" s="182">
        <f t="shared" si="141"/>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143"/>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44"/>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45"/>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46"/>
        <v>0</v>
      </c>
      <c r="AR212" s="182">
        <f t="shared" si="147"/>
        <v>0</v>
      </c>
    </row>
    <row r="213" spans="2:44">
      <c r="B213" s="180" t="s">
        <v>778</v>
      </c>
      <c r="C213" s="181" t="s">
        <v>779</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122"/>
        <v>0</v>
      </c>
      <c r="G213" s="182"/>
      <c r="H213" s="182">
        <f t="shared" si="140"/>
        <v>0</v>
      </c>
      <c r="I213" s="182"/>
      <c r="J213" s="182">
        <f t="shared" si="141"/>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si="143"/>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si="144"/>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si="145"/>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si="146"/>
        <v>0</v>
      </c>
      <c r="AR213" s="182">
        <f t="shared" si="147"/>
        <v>0</v>
      </c>
    </row>
    <row r="214" spans="2:44">
      <c r="B214" s="189" t="s">
        <v>304</v>
      </c>
      <c r="C214" s="190" t="s">
        <v>184</v>
      </c>
      <c r="D214" s="191">
        <f>SUM(D215:D221)</f>
        <v>114774.5</v>
      </c>
      <c r="E214" s="191">
        <f>SUM(E215:E221)</f>
        <v>0</v>
      </c>
      <c r="F214" s="191">
        <f t="shared" si="122"/>
        <v>114774.5</v>
      </c>
      <c r="G214" s="191">
        <f>SUM(G215:G221)</f>
        <v>0</v>
      </c>
      <c r="H214" s="191">
        <f t="shared" si="140"/>
        <v>114774.5</v>
      </c>
      <c r="I214" s="191">
        <f>SUM(I215:I221)</f>
        <v>0</v>
      </c>
      <c r="J214" s="191">
        <f t="shared" si="141"/>
        <v>114774.5</v>
      </c>
      <c r="K214" s="191">
        <f t="shared" ref="K214:AD214" si="148">SUM(K215:K221)</f>
        <v>35774.5</v>
      </c>
      <c r="L214" s="191">
        <f t="shared" si="148"/>
        <v>29000</v>
      </c>
      <c r="M214" s="191">
        <f t="shared" si="148"/>
        <v>0</v>
      </c>
      <c r="N214" s="191">
        <f t="shared" si="148"/>
        <v>0</v>
      </c>
      <c r="O214" s="191">
        <f t="shared" si="148"/>
        <v>0</v>
      </c>
      <c r="P214" s="191">
        <f>SUM(P215:P221)</f>
        <v>20000</v>
      </c>
      <c r="Q214" s="191">
        <f>SUM(Q215:Q221)</f>
        <v>0</v>
      </c>
      <c r="R214" s="191">
        <f t="shared" si="148"/>
        <v>0</v>
      </c>
      <c r="S214" s="191">
        <f t="shared" si="148"/>
        <v>0</v>
      </c>
      <c r="T214" s="191">
        <f>SUM(T215:T221)</f>
        <v>0</v>
      </c>
      <c r="U214" s="191">
        <f t="shared" si="148"/>
        <v>0</v>
      </c>
      <c r="V214" s="191">
        <f t="shared" si="148"/>
        <v>0</v>
      </c>
      <c r="W214" s="191">
        <f>SUM(W215:W221)</f>
        <v>30000</v>
      </c>
      <c r="X214" s="191">
        <f t="shared" si="148"/>
        <v>0</v>
      </c>
      <c r="Y214" s="191">
        <f>SUM(Y215:Y221)</f>
        <v>0</v>
      </c>
      <c r="Z214" s="191">
        <f>SUM(Z215:Z221)</f>
        <v>0</v>
      </c>
      <c r="AA214" s="191">
        <f t="shared" si="148"/>
        <v>0</v>
      </c>
      <c r="AB214" s="191">
        <f t="shared" si="148"/>
        <v>0</v>
      </c>
      <c r="AC214" s="191">
        <f t="shared" si="148"/>
        <v>57774.5</v>
      </c>
      <c r="AD214" s="191">
        <f t="shared" si="148"/>
        <v>0</v>
      </c>
      <c r="AE214" s="191">
        <f t="shared" si="143"/>
        <v>57774.5</v>
      </c>
      <c r="AF214" s="191">
        <f>SUM(AF215:AF221)</f>
        <v>57000</v>
      </c>
      <c r="AG214" s="191">
        <f>SUM(AG215:AG221)</f>
        <v>0</v>
      </c>
      <c r="AH214" s="191">
        <f>SUM(AH215:AH221)</f>
        <v>0</v>
      </c>
      <c r="AI214" s="191">
        <f t="shared" si="144"/>
        <v>57000</v>
      </c>
      <c r="AJ214" s="191">
        <f>SUM(AJ215:AJ221)</f>
        <v>0</v>
      </c>
      <c r="AK214" s="191">
        <f>SUM(AK215:AK221)</f>
        <v>0</v>
      </c>
      <c r="AL214" s="191">
        <f>SUM(AL215:AL221)</f>
        <v>0</v>
      </c>
      <c r="AM214" s="191">
        <f t="shared" si="145"/>
        <v>0</v>
      </c>
      <c r="AN214" s="191">
        <f>SUM(AN215:AN221)</f>
        <v>0</v>
      </c>
      <c r="AO214" s="191">
        <f>SUM(AO215:AO221)</f>
        <v>0</v>
      </c>
      <c r="AP214" s="191">
        <f>SUM(AP215:AP221)</f>
        <v>0</v>
      </c>
      <c r="AQ214" s="191">
        <f t="shared" si="146"/>
        <v>0</v>
      </c>
      <c r="AR214" s="191">
        <f t="shared" si="147"/>
        <v>114774.5</v>
      </c>
    </row>
    <row r="215" spans="2:44">
      <c r="B215" s="180" t="s">
        <v>305</v>
      </c>
      <c r="C215" s="181" t="s">
        <v>185</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si="122"/>
        <v>0</v>
      </c>
      <c r="G215" s="182"/>
      <c r="H215" s="182">
        <f t="shared" si="140"/>
        <v>0</v>
      </c>
      <c r="I215" s="182"/>
      <c r="J215" s="182">
        <f t="shared" si="141"/>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143"/>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44"/>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45"/>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46"/>
        <v>0</v>
      </c>
      <c r="AR215" s="182">
        <f t="shared" si="147"/>
        <v>0</v>
      </c>
    </row>
    <row r="216" spans="2:44">
      <c r="B216" s="180" t="s">
        <v>780</v>
      </c>
      <c r="C216" s="181" t="s">
        <v>781</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122"/>
        <v>0</v>
      </c>
      <c r="G216" s="182"/>
      <c r="H216" s="182">
        <f t="shared" si="140"/>
        <v>0</v>
      </c>
      <c r="I216" s="182"/>
      <c r="J216" s="182">
        <f t="shared" si="141"/>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143"/>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44"/>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45"/>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46"/>
        <v>0</v>
      </c>
      <c r="AR216" s="182">
        <f t="shared" si="147"/>
        <v>0</v>
      </c>
    </row>
    <row r="217" spans="2:44">
      <c r="B217" s="180" t="s">
        <v>782</v>
      </c>
      <c r="C217" s="181" t="s">
        <v>783</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114774.5</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122"/>
        <v>114774.5</v>
      </c>
      <c r="G217" s="182"/>
      <c r="H217" s="182">
        <f t="shared" si="140"/>
        <v>114774.5</v>
      </c>
      <c r="I217" s="182"/>
      <c r="J217" s="182">
        <f t="shared" si="141"/>
        <v>114774.5</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35774.5</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57774.5</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si="143"/>
        <v>57774.5</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57000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si="144"/>
        <v>57000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si="145"/>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si="146"/>
        <v>0</v>
      </c>
      <c r="AR217" s="182">
        <f t="shared" si="147"/>
        <v>114774.5</v>
      </c>
    </row>
    <row r="218" spans="2:44">
      <c r="B218" s="180" t="s">
        <v>784</v>
      </c>
      <c r="C218" s="181" t="s">
        <v>785</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ref="F218:F244" si="149">D218+E218</f>
        <v>0</v>
      </c>
      <c r="G218" s="182"/>
      <c r="H218" s="182">
        <f t="shared" si="140"/>
        <v>0</v>
      </c>
      <c r="I218" s="182"/>
      <c r="J218" s="182">
        <f t="shared" si="141"/>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si="143"/>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si="144"/>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si="145"/>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si="146"/>
        <v>0</v>
      </c>
      <c r="AR218" s="182">
        <f t="shared" si="147"/>
        <v>0</v>
      </c>
    </row>
    <row r="219" spans="2:44">
      <c r="B219" s="180" t="s">
        <v>786</v>
      </c>
      <c r="C219" s="181" t="s">
        <v>787</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si="149"/>
        <v>0</v>
      </c>
      <c r="G219" s="182"/>
      <c r="H219" s="182">
        <f t="shared" si="140"/>
        <v>0</v>
      </c>
      <c r="I219" s="182"/>
      <c r="J219" s="182">
        <f t="shared" si="141"/>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143"/>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144"/>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145"/>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146"/>
        <v>0</v>
      </c>
      <c r="AR219" s="182">
        <f t="shared" si="147"/>
        <v>0</v>
      </c>
    </row>
    <row r="220" spans="2:44">
      <c r="B220" s="180" t="s">
        <v>788</v>
      </c>
      <c r="C220" s="181" t="s">
        <v>789</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si="149"/>
        <v>0</v>
      </c>
      <c r="G220" s="182"/>
      <c r="H220" s="182">
        <f t="shared" si="140"/>
        <v>0</v>
      </c>
      <c r="I220" s="182"/>
      <c r="J220" s="182">
        <f t="shared" si="141"/>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143"/>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44"/>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45"/>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46"/>
        <v>0</v>
      </c>
      <c r="AR220" s="182">
        <f t="shared" si="147"/>
        <v>0</v>
      </c>
    </row>
    <row r="221" spans="2:44">
      <c r="B221" s="180" t="s">
        <v>790</v>
      </c>
      <c r="C221" s="181" t="s">
        <v>791</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149"/>
        <v>0</v>
      </c>
      <c r="G221" s="182"/>
      <c r="H221" s="182">
        <f t="shared" si="140"/>
        <v>0</v>
      </c>
      <c r="I221" s="182"/>
      <c r="J221" s="182">
        <f t="shared" si="141"/>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si="143"/>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si="144"/>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si="145"/>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si="146"/>
        <v>0</v>
      </c>
      <c r="AR221" s="182">
        <f t="shared" si="147"/>
        <v>0</v>
      </c>
    </row>
    <row r="222" spans="2:44">
      <c r="B222" s="177" t="s">
        <v>309</v>
      </c>
      <c r="C222" s="178" t="s">
        <v>188</v>
      </c>
      <c r="D222" s="179">
        <f>D223+D235+D243+D260+D267+D312</f>
        <v>1330192</v>
      </c>
      <c r="E222" s="179">
        <f>E223+E235+E243+E260+E267+E312</f>
        <v>721478.33333333326</v>
      </c>
      <c r="F222" s="179">
        <f t="shared" si="149"/>
        <v>2051670.3333333333</v>
      </c>
      <c r="G222" s="179">
        <f>G223+G235+G243+G260+G267+G312</f>
        <v>0</v>
      </c>
      <c r="H222" s="179">
        <f t="shared" si="140"/>
        <v>2051670.3333333333</v>
      </c>
      <c r="I222" s="179">
        <f>I223+I235+I243+I260+I267+I312</f>
        <v>0</v>
      </c>
      <c r="J222" s="179">
        <f t="shared" si="141"/>
        <v>2051670.3333333333</v>
      </c>
      <c r="K222" s="179">
        <f t="shared" ref="K222:AD222" si="150">K223+K235+K243+K260+K267+K312</f>
        <v>51142</v>
      </c>
      <c r="L222" s="179">
        <f t="shared" si="150"/>
        <v>80100</v>
      </c>
      <c r="M222" s="179">
        <f t="shared" si="150"/>
        <v>9000</v>
      </c>
      <c r="N222" s="179">
        <f t="shared" si="150"/>
        <v>22230</v>
      </c>
      <c r="O222" s="179">
        <f t="shared" si="150"/>
        <v>725500</v>
      </c>
      <c r="P222" s="179">
        <f t="shared" si="150"/>
        <v>0</v>
      </c>
      <c r="Q222" s="179">
        <f t="shared" si="150"/>
        <v>12278.333333333334</v>
      </c>
      <c r="R222" s="179">
        <f t="shared" si="150"/>
        <v>0</v>
      </c>
      <c r="S222" s="179">
        <f t="shared" si="150"/>
        <v>50420</v>
      </c>
      <c r="T222" s="179">
        <f>T223+T235+T243+T260+T267+T312</f>
        <v>14000</v>
      </c>
      <c r="U222" s="179">
        <f t="shared" si="150"/>
        <v>907000</v>
      </c>
      <c r="V222" s="179">
        <f t="shared" si="150"/>
        <v>180000</v>
      </c>
      <c r="W222" s="179">
        <f t="shared" si="150"/>
        <v>0</v>
      </c>
      <c r="X222" s="179">
        <f t="shared" si="150"/>
        <v>0</v>
      </c>
      <c r="Y222" s="179">
        <f>Y223+Y235+Y243+Y260+Y267+Y312</f>
        <v>0</v>
      </c>
      <c r="Z222" s="179">
        <f>Z223+Z235+Z243+Z260+Z267+Z312</f>
        <v>0</v>
      </c>
      <c r="AA222" s="179">
        <f t="shared" si="150"/>
        <v>0</v>
      </c>
      <c r="AB222" s="179">
        <f t="shared" si="150"/>
        <v>670000</v>
      </c>
      <c r="AC222" s="179">
        <f t="shared" si="150"/>
        <v>268910</v>
      </c>
      <c r="AD222" s="179">
        <f t="shared" si="150"/>
        <v>0</v>
      </c>
      <c r="AE222" s="179">
        <f t="shared" si="143"/>
        <v>938910</v>
      </c>
      <c r="AF222" s="179">
        <f>AF223+AF235+AF243+AF260+AF267+AF312</f>
        <v>1100482</v>
      </c>
      <c r="AG222" s="179">
        <f>AG223+AG235+AG243+AG260+AG267+AG312</f>
        <v>4500</v>
      </c>
      <c r="AH222" s="179">
        <f>AH223+AH235+AH243+AH260+AH267+AH312</f>
        <v>0</v>
      </c>
      <c r="AI222" s="179">
        <f t="shared" si="144"/>
        <v>1104982</v>
      </c>
      <c r="AJ222" s="179">
        <f>AJ223+AJ235+AJ243+AJ260+AJ267+AJ312</f>
        <v>4500</v>
      </c>
      <c r="AK222" s="179">
        <f>AK223+AK235+AK243+AK260+AK267+AK312</f>
        <v>0</v>
      </c>
      <c r="AL222" s="179">
        <f>AL223+AL235+AL243+AL260+AL267+AL312</f>
        <v>0</v>
      </c>
      <c r="AM222" s="179">
        <f t="shared" si="145"/>
        <v>4500</v>
      </c>
      <c r="AN222" s="179">
        <f>AN223+AN235+AN243+AN260+AN267+AN312</f>
        <v>3278.3333333333335</v>
      </c>
      <c r="AO222" s="179">
        <f>AO223+AO235+AO243+AO260+AO267+AO312</f>
        <v>0</v>
      </c>
      <c r="AP222" s="179">
        <f>AP223+AP235+AP243+AP260+AP267+AP312</f>
        <v>0</v>
      </c>
      <c r="AQ222" s="179">
        <f t="shared" si="146"/>
        <v>3278.3333333333335</v>
      </c>
      <c r="AR222" s="179">
        <f t="shared" si="147"/>
        <v>2051670.3333333333</v>
      </c>
    </row>
    <row r="223" spans="2:44">
      <c r="B223" s="189" t="s">
        <v>310</v>
      </c>
      <c r="C223" s="190" t="s">
        <v>189</v>
      </c>
      <c r="D223" s="191">
        <f>SUM(D224:D234)</f>
        <v>555340</v>
      </c>
      <c r="E223" s="191">
        <f>SUM(E224:E234)</f>
        <v>12000</v>
      </c>
      <c r="F223" s="191">
        <f t="shared" si="149"/>
        <v>567340</v>
      </c>
      <c r="G223" s="191">
        <f>SUM(G224:G234)</f>
        <v>0</v>
      </c>
      <c r="H223" s="191">
        <f t="shared" si="140"/>
        <v>567340</v>
      </c>
      <c r="I223" s="191">
        <f>SUM(I224:I234)</f>
        <v>0</v>
      </c>
      <c r="J223" s="191">
        <f t="shared" si="141"/>
        <v>567340</v>
      </c>
      <c r="K223" s="191">
        <f t="shared" ref="K223:AD223" si="151">SUM(K224:K234)</f>
        <v>46800</v>
      </c>
      <c r="L223" s="191">
        <f t="shared" si="151"/>
        <v>33500</v>
      </c>
      <c r="M223" s="191">
        <f t="shared" si="151"/>
        <v>9000</v>
      </c>
      <c r="N223" s="191">
        <f t="shared" si="151"/>
        <v>17100</v>
      </c>
      <c r="O223" s="191">
        <f t="shared" si="151"/>
        <v>6000</v>
      </c>
      <c r="P223" s="191">
        <f t="shared" si="151"/>
        <v>0</v>
      </c>
      <c r="Q223" s="191">
        <f t="shared" si="151"/>
        <v>12000</v>
      </c>
      <c r="R223" s="191">
        <f t="shared" si="151"/>
        <v>0</v>
      </c>
      <c r="S223" s="191">
        <f t="shared" si="151"/>
        <v>37940</v>
      </c>
      <c r="T223" s="191">
        <f>SUM(T224:T234)</f>
        <v>0</v>
      </c>
      <c r="U223" s="191">
        <f t="shared" si="151"/>
        <v>225000</v>
      </c>
      <c r="V223" s="191">
        <f t="shared" si="151"/>
        <v>180000</v>
      </c>
      <c r="W223" s="191">
        <f t="shared" si="151"/>
        <v>0</v>
      </c>
      <c r="X223" s="191">
        <f t="shared" si="151"/>
        <v>0</v>
      </c>
      <c r="Y223" s="191">
        <f>SUM(Y224:Y234)</f>
        <v>0</v>
      </c>
      <c r="Z223" s="191">
        <f>SUM(Z224:Z234)</f>
        <v>0</v>
      </c>
      <c r="AA223" s="191">
        <f t="shared" si="151"/>
        <v>0</v>
      </c>
      <c r="AB223" s="191">
        <f t="shared" si="151"/>
        <v>0</v>
      </c>
      <c r="AC223" s="191">
        <f t="shared" si="151"/>
        <v>195000</v>
      </c>
      <c r="AD223" s="191">
        <f t="shared" si="151"/>
        <v>0</v>
      </c>
      <c r="AE223" s="191">
        <f t="shared" si="143"/>
        <v>195000</v>
      </c>
      <c r="AF223" s="191">
        <f>SUM(AF224:AF234)</f>
        <v>360340</v>
      </c>
      <c r="AG223" s="191">
        <f>SUM(AG224:AG234)</f>
        <v>4500</v>
      </c>
      <c r="AH223" s="191">
        <f>SUM(AH224:AH234)</f>
        <v>0</v>
      </c>
      <c r="AI223" s="191">
        <f t="shared" si="144"/>
        <v>364840</v>
      </c>
      <c r="AJ223" s="191">
        <f>SUM(AJ224:AJ234)</f>
        <v>4500</v>
      </c>
      <c r="AK223" s="191">
        <f>SUM(AK224:AK234)</f>
        <v>0</v>
      </c>
      <c r="AL223" s="191">
        <f>SUM(AL224:AL234)</f>
        <v>0</v>
      </c>
      <c r="AM223" s="191">
        <f t="shared" si="145"/>
        <v>4500</v>
      </c>
      <c r="AN223" s="191">
        <f>SUM(AN224:AN234)</f>
        <v>3000</v>
      </c>
      <c r="AO223" s="191">
        <f>SUM(AO224:AO234)</f>
        <v>0</v>
      </c>
      <c r="AP223" s="191">
        <f>SUM(AP224:AP234)</f>
        <v>0</v>
      </c>
      <c r="AQ223" s="191">
        <f t="shared" si="146"/>
        <v>3000</v>
      </c>
      <c r="AR223" s="191">
        <f t="shared" si="147"/>
        <v>567340</v>
      </c>
    </row>
    <row r="224" spans="2:44">
      <c r="B224" s="180" t="s">
        <v>311</v>
      </c>
      <c r="C224" s="181" t="s">
        <v>190</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149"/>
        <v>0</v>
      </c>
      <c r="G224" s="182"/>
      <c r="H224" s="182">
        <f t="shared" si="140"/>
        <v>0</v>
      </c>
      <c r="I224" s="182"/>
      <c r="J224" s="182">
        <f t="shared" si="141"/>
        <v>0</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143"/>
        <v>0</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2">
        <f t="shared" si="144"/>
        <v>0</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2">
        <f t="shared" si="145"/>
        <v>0</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2">
        <f t="shared" si="146"/>
        <v>0</v>
      </c>
      <c r="AR224" s="182">
        <f t="shared" si="147"/>
        <v>0</v>
      </c>
    </row>
    <row r="225" spans="2:44">
      <c r="B225" s="180" t="s">
        <v>792</v>
      </c>
      <c r="C225" s="181" t="s">
        <v>793</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555340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225" s="182">
        <f t="shared" si="149"/>
        <v>567340</v>
      </c>
      <c r="G225" s="182"/>
      <c r="H225" s="182">
        <f t="shared" si="140"/>
        <v>567340</v>
      </c>
      <c r="I225" s="182"/>
      <c r="J225" s="182">
        <f t="shared" si="141"/>
        <v>567340</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46800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33500</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17100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37940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225000</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195000</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2">
        <f t="shared" si="143"/>
        <v>195000</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360340</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2">
        <f t="shared" si="144"/>
        <v>364840</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2">
        <f t="shared" si="145"/>
        <v>4500</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2">
        <f t="shared" si="146"/>
        <v>3000</v>
      </c>
      <c r="AR225" s="182">
        <f t="shared" si="147"/>
        <v>567340</v>
      </c>
    </row>
    <row r="226" spans="2:44">
      <c r="B226" s="180" t="s">
        <v>794</v>
      </c>
      <c r="C226" s="181" t="s">
        <v>795</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149"/>
        <v>0</v>
      </c>
      <c r="G226" s="182"/>
      <c r="H226" s="182">
        <f t="shared" si="140"/>
        <v>0</v>
      </c>
      <c r="I226" s="182"/>
      <c r="J226" s="182">
        <f t="shared" si="141"/>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143"/>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144"/>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145"/>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146"/>
        <v>0</v>
      </c>
      <c r="AR226" s="182">
        <f t="shared" si="147"/>
        <v>0</v>
      </c>
    </row>
    <row r="227" spans="2:44">
      <c r="B227" s="180" t="s">
        <v>796</v>
      </c>
      <c r="C227" s="181" t="s">
        <v>797</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si="149"/>
        <v>0</v>
      </c>
      <c r="G227" s="182"/>
      <c r="H227" s="182">
        <f t="shared" si="140"/>
        <v>0</v>
      </c>
      <c r="I227" s="182"/>
      <c r="J227" s="182">
        <f t="shared" si="141"/>
        <v>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si="143"/>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si="144"/>
        <v>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si="145"/>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si="146"/>
        <v>0</v>
      </c>
      <c r="AR227" s="182">
        <f t="shared" si="147"/>
        <v>0</v>
      </c>
    </row>
    <row r="228" spans="2:44">
      <c r="B228" s="180" t="s">
        <v>798</v>
      </c>
      <c r="C228" s="181" t="s">
        <v>799</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149"/>
        <v>0</v>
      </c>
      <c r="G228" s="182"/>
      <c r="H228" s="182">
        <f t="shared" si="140"/>
        <v>0</v>
      </c>
      <c r="I228" s="182"/>
      <c r="J228" s="182">
        <f t="shared" si="141"/>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143"/>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144"/>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145"/>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146"/>
        <v>0</v>
      </c>
      <c r="AR228" s="182">
        <f t="shared" si="147"/>
        <v>0</v>
      </c>
    </row>
    <row r="229" spans="2:44">
      <c r="B229" s="180" t="s">
        <v>312</v>
      </c>
      <c r="C229" s="181" t="s">
        <v>800</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149"/>
        <v>0</v>
      </c>
      <c r="G229" s="182"/>
      <c r="H229" s="182">
        <f t="shared" si="140"/>
        <v>0</v>
      </c>
      <c r="I229" s="182"/>
      <c r="J229" s="182">
        <f t="shared" si="141"/>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143"/>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144"/>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145"/>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146"/>
        <v>0</v>
      </c>
      <c r="AR229" s="182">
        <f t="shared" si="147"/>
        <v>0</v>
      </c>
    </row>
    <row r="230" spans="2:44">
      <c r="B230" s="180" t="s">
        <v>801</v>
      </c>
      <c r="C230" s="181" t="s">
        <v>802</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 t="shared" si="149"/>
        <v>0</v>
      </c>
      <c r="G230" s="182"/>
      <c r="H230" s="182">
        <f t="shared" si="140"/>
        <v>0</v>
      </c>
      <c r="I230" s="182"/>
      <c r="J230" s="182">
        <f t="shared" si="141"/>
        <v>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 t="shared" si="143"/>
        <v>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 t="shared" si="144"/>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 t="shared" si="145"/>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 t="shared" si="146"/>
        <v>0</v>
      </c>
      <c r="AR230" s="182">
        <f t="shared" si="147"/>
        <v>0</v>
      </c>
    </row>
    <row r="231" spans="2:44">
      <c r="B231" s="180" t="s">
        <v>329</v>
      </c>
      <c r="C231" s="181" t="s">
        <v>201</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 t="shared" si="149"/>
        <v>0</v>
      </c>
      <c r="G231" s="182"/>
      <c r="H231" s="182">
        <f t="shared" si="140"/>
        <v>0</v>
      </c>
      <c r="I231" s="182"/>
      <c r="J231" s="182">
        <f t="shared" si="141"/>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 t="shared" si="143"/>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 t="shared" si="144"/>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 t="shared" si="145"/>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 t="shared" si="146"/>
        <v>0</v>
      </c>
      <c r="AR231" s="182">
        <f t="shared" si="147"/>
        <v>0</v>
      </c>
    </row>
    <row r="232" spans="2:44">
      <c r="B232" s="180" t="s">
        <v>839</v>
      </c>
      <c r="C232" s="181" t="s">
        <v>840</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si="149"/>
        <v>0</v>
      </c>
      <c r="G232" s="182"/>
      <c r="H232" s="182">
        <f t="shared" si="140"/>
        <v>0</v>
      </c>
      <c r="I232" s="182"/>
      <c r="J232" s="182">
        <f t="shared" si="141"/>
        <v>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2">
        <f t="shared" si="143"/>
        <v>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si="144"/>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si="145"/>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si="146"/>
        <v>0</v>
      </c>
      <c r="AR232" s="182">
        <f t="shared" si="147"/>
        <v>0</v>
      </c>
    </row>
    <row r="233" spans="2:44">
      <c r="B233" s="180" t="s">
        <v>841</v>
      </c>
      <c r="C233" s="181" t="s">
        <v>842</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si="149"/>
        <v>0</v>
      </c>
      <c r="G233" s="182"/>
      <c r="H233" s="182">
        <f t="shared" si="140"/>
        <v>0</v>
      </c>
      <c r="I233" s="182"/>
      <c r="J233" s="182">
        <f t="shared" si="141"/>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si="143"/>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si="144"/>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si="145"/>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si="146"/>
        <v>0</v>
      </c>
      <c r="AR233" s="182">
        <f t="shared" si="147"/>
        <v>0</v>
      </c>
    </row>
    <row r="234" spans="2:44">
      <c r="B234" s="180" t="s">
        <v>843</v>
      </c>
      <c r="C234" s="181" t="s">
        <v>844</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 t="shared" si="149"/>
        <v>0</v>
      </c>
      <c r="G234" s="182"/>
      <c r="H234" s="182">
        <f t="shared" si="140"/>
        <v>0</v>
      </c>
      <c r="I234" s="182"/>
      <c r="J234" s="182">
        <f t="shared" si="141"/>
        <v>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 t="shared" si="143"/>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 t="shared" si="144"/>
        <v>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 t="shared" si="145"/>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 t="shared" si="146"/>
        <v>0</v>
      </c>
      <c r="AR234" s="182">
        <f t="shared" si="147"/>
        <v>0</v>
      </c>
    </row>
    <row r="235" spans="2:44">
      <c r="B235" s="189" t="s">
        <v>313</v>
      </c>
      <c r="C235" s="190" t="s">
        <v>191</v>
      </c>
      <c r="D235" s="191">
        <f>SUM(D236:D242)</f>
        <v>0</v>
      </c>
      <c r="E235" s="191">
        <f>SUM(E236:E242)</f>
        <v>0</v>
      </c>
      <c r="F235" s="191">
        <f t="shared" si="149"/>
        <v>0</v>
      </c>
      <c r="G235" s="191">
        <f>SUM(G236:G242)</f>
        <v>0</v>
      </c>
      <c r="H235" s="191">
        <f t="shared" si="140"/>
        <v>0</v>
      </c>
      <c r="I235" s="191">
        <f>SUM(I236:I242)</f>
        <v>0</v>
      </c>
      <c r="J235" s="191">
        <f t="shared" si="141"/>
        <v>0</v>
      </c>
      <c r="K235" s="191">
        <f t="shared" ref="K235:AD235" si="152">SUM(K236:K242)</f>
        <v>0</v>
      </c>
      <c r="L235" s="191">
        <f t="shared" si="152"/>
        <v>0</v>
      </c>
      <c r="M235" s="191">
        <f t="shared" si="152"/>
        <v>0</v>
      </c>
      <c r="N235" s="191">
        <f t="shared" si="152"/>
        <v>0</v>
      </c>
      <c r="O235" s="191">
        <f t="shared" si="152"/>
        <v>0</v>
      </c>
      <c r="P235" s="191">
        <f>SUM(P236:P242)</f>
        <v>0</v>
      </c>
      <c r="Q235" s="191">
        <f>SUM(Q236:Q242)</f>
        <v>0</v>
      </c>
      <c r="R235" s="191">
        <f t="shared" si="152"/>
        <v>0</v>
      </c>
      <c r="S235" s="191">
        <f t="shared" si="152"/>
        <v>0</v>
      </c>
      <c r="T235" s="191">
        <f>SUM(T236:T242)</f>
        <v>0</v>
      </c>
      <c r="U235" s="191">
        <f t="shared" si="152"/>
        <v>0</v>
      </c>
      <c r="V235" s="191">
        <f t="shared" si="152"/>
        <v>0</v>
      </c>
      <c r="W235" s="191">
        <f>SUM(W236:W242)</f>
        <v>0</v>
      </c>
      <c r="X235" s="191">
        <f t="shared" si="152"/>
        <v>0</v>
      </c>
      <c r="Y235" s="191">
        <f>SUM(Y236:Y242)</f>
        <v>0</v>
      </c>
      <c r="Z235" s="191">
        <f>SUM(Z236:Z242)</f>
        <v>0</v>
      </c>
      <c r="AA235" s="191">
        <f t="shared" si="152"/>
        <v>0</v>
      </c>
      <c r="AB235" s="191">
        <f t="shared" si="152"/>
        <v>0</v>
      </c>
      <c r="AC235" s="191">
        <f t="shared" si="152"/>
        <v>0</v>
      </c>
      <c r="AD235" s="191">
        <f t="shared" si="152"/>
        <v>0</v>
      </c>
      <c r="AE235" s="191">
        <f t="shared" si="143"/>
        <v>0</v>
      </c>
      <c r="AF235" s="191">
        <f>SUM(AF236:AF242)</f>
        <v>0</v>
      </c>
      <c r="AG235" s="191">
        <f>SUM(AG236:AG242)</f>
        <v>0</v>
      </c>
      <c r="AH235" s="191">
        <f>SUM(AH236:AH242)</f>
        <v>0</v>
      </c>
      <c r="AI235" s="191">
        <f t="shared" si="144"/>
        <v>0</v>
      </c>
      <c r="AJ235" s="191">
        <f>SUM(AJ236:AJ242)</f>
        <v>0</v>
      </c>
      <c r="AK235" s="191">
        <f>SUM(AK236:AK242)</f>
        <v>0</v>
      </c>
      <c r="AL235" s="191">
        <f>SUM(AL236:AL242)</f>
        <v>0</v>
      </c>
      <c r="AM235" s="191">
        <f t="shared" si="145"/>
        <v>0</v>
      </c>
      <c r="AN235" s="191">
        <f>SUM(AN236:AN242)</f>
        <v>0</v>
      </c>
      <c r="AO235" s="191">
        <f>SUM(AO236:AO242)</f>
        <v>0</v>
      </c>
      <c r="AP235" s="191">
        <f>SUM(AP236:AP242)</f>
        <v>0</v>
      </c>
      <c r="AQ235" s="191">
        <f t="shared" si="146"/>
        <v>0</v>
      </c>
      <c r="AR235" s="191">
        <f t="shared" si="147"/>
        <v>0</v>
      </c>
    </row>
    <row r="236" spans="2:44">
      <c r="B236" s="180" t="s">
        <v>803</v>
      </c>
      <c r="C236" s="181" t="s">
        <v>804</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si="149"/>
        <v>0</v>
      </c>
      <c r="G236" s="182"/>
      <c r="H236" s="182">
        <f t="shared" si="140"/>
        <v>0</v>
      </c>
      <c r="I236" s="182"/>
      <c r="J236" s="182">
        <f t="shared" si="141"/>
        <v>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si="143"/>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si="144"/>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si="145"/>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2">
        <f t="shared" si="146"/>
        <v>0</v>
      </c>
      <c r="AR236" s="182">
        <f t="shared" si="147"/>
        <v>0</v>
      </c>
    </row>
    <row r="237" spans="2:44">
      <c r="B237" s="180" t="s">
        <v>805</v>
      </c>
      <c r="C237" s="181" t="s">
        <v>806</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149"/>
        <v>0</v>
      </c>
      <c r="G237" s="182"/>
      <c r="H237" s="182">
        <f t="shared" si="140"/>
        <v>0</v>
      </c>
      <c r="I237" s="182"/>
      <c r="J237" s="182">
        <f t="shared" si="141"/>
        <v>0</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143"/>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2">
        <f t="shared" si="144"/>
        <v>0</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145"/>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146"/>
        <v>0</v>
      </c>
      <c r="AR237" s="182">
        <f t="shared" si="147"/>
        <v>0</v>
      </c>
    </row>
    <row r="238" spans="2:44">
      <c r="B238" s="180" t="s">
        <v>314</v>
      </c>
      <c r="C238" s="181" t="s">
        <v>807</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149"/>
        <v>0</v>
      </c>
      <c r="G238" s="182"/>
      <c r="H238" s="182">
        <f t="shared" si="140"/>
        <v>0</v>
      </c>
      <c r="I238" s="182"/>
      <c r="J238" s="182">
        <f t="shared" si="141"/>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143"/>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144"/>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145"/>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146"/>
        <v>0</v>
      </c>
      <c r="AR238" s="182">
        <f t="shared" si="147"/>
        <v>0</v>
      </c>
    </row>
    <row r="239" spans="2:44">
      <c r="B239" s="180" t="s">
        <v>808</v>
      </c>
      <c r="C239" s="181" t="s">
        <v>809</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149"/>
        <v>0</v>
      </c>
      <c r="G239" s="182"/>
      <c r="H239" s="182">
        <f t="shared" si="140"/>
        <v>0</v>
      </c>
      <c r="I239" s="182"/>
      <c r="J239" s="182">
        <f t="shared" si="141"/>
        <v>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143"/>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144"/>
        <v>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145"/>
        <v>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146"/>
        <v>0</v>
      </c>
      <c r="AR239" s="182">
        <f t="shared" si="147"/>
        <v>0</v>
      </c>
    </row>
    <row r="240" spans="2:44">
      <c r="B240" s="180" t="s">
        <v>810</v>
      </c>
      <c r="C240" s="181" t="s">
        <v>807</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149"/>
        <v>0</v>
      </c>
      <c r="G240" s="182"/>
      <c r="H240" s="182">
        <f t="shared" si="140"/>
        <v>0</v>
      </c>
      <c r="I240" s="182"/>
      <c r="J240" s="182">
        <f t="shared" si="141"/>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143"/>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144"/>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145"/>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146"/>
        <v>0</v>
      </c>
      <c r="AR240" s="182">
        <f t="shared" si="147"/>
        <v>0</v>
      </c>
    </row>
    <row r="241" spans="2:44">
      <c r="B241" s="180" t="s">
        <v>811</v>
      </c>
      <c r="C241" s="181" t="s">
        <v>812</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si="149"/>
        <v>0</v>
      </c>
      <c r="G241" s="182"/>
      <c r="H241" s="182">
        <f t="shared" si="140"/>
        <v>0</v>
      </c>
      <c r="I241" s="182"/>
      <c r="J241" s="182">
        <f t="shared" si="141"/>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si="143"/>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si="144"/>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si="145"/>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si="146"/>
        <v>0</v>
      </c>
      <c r="AR241" s="182">
        <f t="shared" si="147"/>
        <v>0</v>
      </c>
    </row>
    <row r="242" spans="2:44">
      <c r="B242" s="180" t="s">
        <v>813</v>
      </c>
      <c r="C242" s="181" t="s">
        <v>814</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si="149"/>
        <v>0</v>
      </c>
      <c r="G242" s="182"/>
      <c r="H242" s="182">
        <f t="shared" si="140"/>
        <v>0</v>
      </c>
      <c r="I242" s="182"/>
      <c r="J242" s="182">
        <f t="shared" si="141"/>
        <v>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si="143"/>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si="144"/>
        <v>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si="145"/>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si="146"/>
        <v>0</v>
      </c>
      <c r="AR242" s="182">
        <f t="shared" si="147"/>
        <v>0</v>
      </c>
    </row>
    <row r="243" spans="2:44">
      <c r="B243" s="189" t="s">
        <v>315</v>
      </c>
      <c r="C243" s="190" t="s">
        <v>192</v>
      </c>
      <c r="D243" s="191">
        <f>SUM(D244:D259)</f>
        <v>241176</v>
      </c>
      <c r="E243" s="191">
        <f>SUM(E244:E259)</f>
        <v>85</v>
      </c>
      <c r="F243" s="191">
        <f t="shared" si="149"/>
        <v>241261</v>
      </c>
      <c r="G243" s="191">
        <f>SUM(G244:G259)</f>
        <v>0</v>
      </c>
      <c r="H243" s="191">
        <f t="shared" si="140"/>
        <v>241261</v>
      </c>
      <c r="I243" s="191">
        <f>SUM(I244:I259)</f>
        <v>0</v>
      </c>
      <c r="J243" s="191">
        <f t="shared" si="141"/>
        <v>241261</v>
      </c>
      <c r="K243" s="191">
        <f t="shared" ref="K243:AD243" si="153">SUM(K244:K259)</f>
        <v>1326</v>
      </c>
      <c r="L243" s="191">
        <f t="shared" si="153"/>
        <v>41400</v>
      </c>
      <c r="M243" s="191">
        <f t="shared" si="153"/>
        <v>0</v>
      </c>
      <c r="N243" s="191">
        <f t="shared" si="153"/>
        <v>5130</v>
      </c>
      <c r="O243" s="191">
        <f t="shared" si="153"/>
        <v>10300</v>
      </c>
      <c r="P243" s="191">
        <f>SUM(P244:P259)</f>
        <v>0</v>
      </c>
      <c r="Q243" s="191">
        <f>SUM(Q244:Q259)</f>
        <v>85</v>
      </c>
      <c r="R243" s="191">
        <f t="shared" si="153"/>
        <v>0</v>
      </c>
      <c r="S243" s="191">
        <f t="shared" si="153"/>
        <v>7020</v>
      </c>
      <c r="T243" s="191">
        <f>SUM(T244:T259)</f>
        <v>14000</v>
      </c>
      <c r="U243" s="191">
        <f t="shared" si="153"/>
        <v>162000</v>
      </c>
      <c r="V243" s="191">
        <f t="shared" si="153"/>
        <v>0</v>
      </c>
      <c r="W243" s="191">
        <f>SUM(W244:W259)</f>
        <v>0</v>
      </c>
      <c r="X243" s="191">
        <f t="shared" si="153"/>
        <v>0</v>
      </c>
      <c r="Y243" s="191">
        <f>SUM(Y244:Y259)</f>
        <v>0</v>
      </c>
      <c r="Z243" s="191">
        <f>SUM(Z244:Z259)</f>
        <v>0</v>
      </c>
      <c r="AA243" s="191">
        <f t="shared" si="153"/>
        <v>0</v>
      </c>
      <c r="AB243" s="191">
        <f t="shared" si="153"/>
        <v>150000</v>
      </c>
      <c r="AC243" s="191">
        <f t="shared" si="153"/>
        <v>63250</v>
      </c>
      <c r="AD243" s="191">
        <f t="shared" si="153"/>
        <v>0</v>
      </c>
      <c r="AE243" s="191">
        <f t="shared" si="143"/>
        <v>213250</v>
      </c>
      <c r="AF243" s="191">
        <f>SUM(AF244:AF259)</f>
        <v>27926</v>
      </c>
      <c r="AG243" s="191">
        <f>SUM(AG244:AG259)</f>
        <v>0</v>
      </c>
      <c r="AH243" s="191">
        <f>SUM(AH244:AH259)</f>
        <v>0</v>
      </c>
      <c r="AI243" s="191">
        <f t="shared" si="144"/>
        <v>27926</v>
      </c>
      <c r="AJ243" s="191">
        <f>SUM(AJ244:AJ259)</f>
        <v>0</v>
      </c>
      <c r="AK243" s="191">
        <f>SUM(AK244:AK259)</f>
        <v>0</v>
      </c>
      <c r="AL243" s="191">
        <f>SUM(AL244:AL259)</f>
        <v>0</v>
      </c>
      <c r="AM243" s="191">
        <f t="shared" si="145"/>
        <v>0</v>
      </c>
      <c r="AN243" s="191">
        <f>SUM(AN244:AN259)</f>
        <v>85</v>
      </c>
      <c r="AO243" s="191">
        <f>SUM(AO244:AO259)</f>
        <v>0</v>
      </c>
      <c r="AP243" s="191">
        <f>SUM(AP244:AP259)</f>
        <v>0</v>
      </c>
      <c r="AQ243" s="191">
        <f t="shared" si="146"/>
        <v>85</v>
      </c>
      <c r="AR243" s="191">
        <f t="shared" si="147"/>
        <v>241261</v>
      </c>
    </row>
    <row r="244" spans="2:44">
      <c r="B244" s="180" t="s">
        <v>815</v>
      </c>
      <c r="C244" s="181" t="s">
        <v>816</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149"/>
        <v>0</v>
      </c>
      <c r="G244" s="182"/>
      <c r="H244" s="182">
        <f t="shared" si="140"/>
        <v>0</v>
      </c>
      <c r="I244" s="182"/>
      <c r="J244" s="182">
        <f t="shared" si="141"/>
        <v>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2">
        <f t="shared" si="143"/>
        <v>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2">
        <f t="shared" si="144"/>
        <v>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2">
        <f t="shared" si="145"/>
        <v>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146"/>
        <v>0</v>
      </c>
      <c r="AR244" s="182">
        <f t="shared" si="147"/>
        <v>0</v>
      </c>
    </row>
    <row r="245" spans="2:44">
      <c r="B245" s="180" t="s">
        <v>817</v>
      </c>
      <c r="C245" s="181" t="s">
        <v>818</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154">D245+E245</f>
        <v>0</v>
      </c>
      <c r="G245" s="182"/>
      <c r="H245" s="182">
        <f t="shared" ref="H245:H253" si="155">F245-G245</f>
        <v>0</v>
      </c>
      <c r="I245" s="182"/>
      <c r="J245" s="182">
        <f t="shared" ref="J245:J253" si="156">F245-I245</f>
        <v>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157">AB245+AC245+AD245</f>
        <v>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15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15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160">AN245+AO245+AP245</f>
        <v>0</v>
      </c>
      <c r="AR245" s="182">
        <f t="shared" ref="AR245:AR253" si="161">AE245+AI245+AM245+AQ245</f>
        <v>0</v>
      </c>
    </row>
    <row r="246" spans="2:44">
      <c r="B246" s="180" t="s">
        <v>819</v>
      </c>
      <c r="C246" s="181" t="s">
        <v>820</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154"/>
        <v>0</v>
      </c>
      <c r="G246" s="182"/>
      <c r="H246" s="182">
        <f t="shared" si="155"/>
        <v>0</v>
      </c>
      <c r="I246" s="182"/>
      <c r="J246" s="182">
        <f t="shared" si="156"/>
        <v>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157"/>
        <v>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2">
        <f t="shared" si="158"/>
        <v>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2">
        <f t="shared" si="159"/>
        <v>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160"/>
        <v>0</v>
      </c>
      <c r="AR246" s="182">
        <f t="shared" si="161"/>
        <v>0</v>
      </c>
    </row>
    <row r="247" spans="2:44">
      <c r="B247" s="180" t="s">
        <v>316</v>
      </c>
      <c r="C247" s="181" t="s">
        <v>193</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154"/>
        <v>0</v>
      </c>
      <c r="G247" s="182"/>
      <c r="H247" s="182">
        <f t="shared" si="155"/>
        <v>0</v>
      </c>
      <c r="I247" s="182"/>
      <c r="J247" s="182">
        <f t="shared" si="156"/>
        <v>0</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157"/>
        <v>0</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15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15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160"/>
        <v>0</v>
      </c>
      <c r="AR247" s="182">
        <f t="shared" si="161"/>
        <v>0</v>
      </c>
    </row>
    <row r="248" spans="2:44">
      <c r="B248" s="180" t="s">
        <v>821</v>
      </c>
      <c r="C248" s="181" t="s">
        <v>822</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91176</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v>
      </c>
      <c r="F248" s="182">
        <f t="shared" si="154"/>
        <v>91261</v>
      </c>
      <c r="G248" s="182"/>
      <c r="H248" s="182">
        <f t="shared" si="155"/>
        <v>91261</v>
      </c>
      <c r="I248" s="182"/>
      <c r="J248" s="182">
        <f t="shared" si="156"/>
        <v>91261</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1326</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41400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5130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10300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7020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63250</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157"/>
        <v>63250</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27926</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2">
        <f t="shared" si="158"/>
        <v>27926</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2">
        <f t="shared" si="159"/>
        <v>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160"/>
        <v>85</v>
      </c>
      <c r="AR248" s="182">
        <f t="shared" si="161"/>
        <v>91261</v>
      </c>
    </row>
    <row r="249" spans="2:44">
      <c r="B249" s="180" t="s">
        <v>823</v>
      </c>
      <c r="C249" s="181" t="s">
        <v>824</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154"/>
        <v>0</v>
      </c>
      <c r="G249" s="182"/>
      <c r="H249" s="182">
        <f t="shared" si="155"/>
        <v>0</v>
      </c>
      <c r="I249" s="182"/>
      <c r="J249" s="182">
        <f t="shared" si="15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15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15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15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160"/>
        <v>0</v>
      </c>
      <c r="AR249" s="182">
        <f t="shared" si="161"/>
        <v>0</v>
      </c>
    </row>
    <row r="250" spans="2:44">
      <c r="B250" s="180" t="s">
        <v>317</v>
      </c>
      <c r="C250" s="181" t="s">
        <v>194</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154"/>
        <v>0</v>
      </c>
      <c r="G250" s="182"/>
      <c r="H250" s="182">
        <f t="shared" si="155"/>
        <v>0</v>
      </c>
      <c r="I250" s="182"/>
      <c r="J250" s="182">
        <f t="shared" si="15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15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15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15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160"/>
        <v>0</v>
      </c>
      <c r="AR250" s="182">
        <f t="shared" si="161"/>
        <v>0</v>
      </c>
    </row>
    <row r="251" spans="2:44">
      <c r="B251" s="180" t="s">
        <v>825</v>
      </c>
      <c r="C251" s="181" t="s">
        <v>826</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154"/>
        <v>0</v>
      </c>
      <c r="G251" s="182"/>
      <c r="H251" s="182">
        <f t="shared" si="155"/>
        <v>0</v>
      </c>
      <c r="I251" s="182"/>
      <c r="J251" s="182">
        <f t="shared" si="156"/>
        <v>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15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158"/>
        <v>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15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160"/>
        <v>0</v>
      </c>
      <c r="AR251" s="182">
        <f t="shared" si="161"/>
        <v>0</v>
      </c>
    </row>
    <row r="252" spans="2:44">
      <c r="B252" s="180" t="s">
        <v>827</v>
      </c>
      <c r="C252" s="181" t="s">
        <v>828</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154"/>
        <v>0</v>
      </c>
      <c r="G252" s="182"/>
      <c r="H252" s="182">
        <f t="shared" si="155"/>
        <v>0</v>
      </c>
      <c r="I252" s="182"/>
      <c r="J252" s="182">
        <f t="shared" si="15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15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15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15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160"/>
        <v>0</v>
      </c>
      <c r="AR252" s="182">
        <f t="shared" si="161"/>
        <v>0</v>
      </c>
    </row>
    <row r="253" spans="2:44">
      <c r="B253" s="180" t="s">
        <v>318</v>
      </c>
      <c r="C253" s="181" t="s">
        <v>195</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154"/>
        <v>150000</v>
      </c>
      <c r="G253" s="182"/>
      <c r="H253" s="182">
        <f t="shared" si="155"/>
        <v>150000</v>
      </c>
      <c r="I253" s="182"/>
      <c r="J253" s="182">
        <f t="shared" si="156"/>
        <v>150000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157"/>
        <v>150000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15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15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160"/>
        <v>0</v>
      </c>
      <c r="AR253" s="182">
        <f t="shared" si="161"/>
        <v>150000</v>
      </c>
    </row>
    <row r="254" spans="2:44">
      <c r="B254" s="180" t="s">
        <v>829</v>
      </c>
      <c r="C254" s="181" t="s">
        <v>830</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ref="F254:F268" si="162">D254+E254</f>
        <v>0</v>
      </c>
      <c r="G254" s="182"/>
      <c r="H254" s="182">
        <f t="shared" ref="H254:H268" si="163">F254-G254</f>
        <v>0</v>
      </c>
      <c r="I254" s="182"/>
      <c r="J254" s="182">
        <f t="shared" ref="J254:J268" si="164">F254-I254</f>
        <v>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2">
        <f t="shared" ref="AE254:AE268" si="165">AB254+AC254+AD254</f>
        <v>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ref="AI254:AI268" si="166">AF254+AG254+AH254</f>
        <v>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ref="AM254:AM268" si="167">AJ254+AK254+AL254</f>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ref="AQ254:AQ268" si="168">AN254+AO254+AP254</f>
        <v>0</v>
      </c>
      <c r="AR254" s="182">
        <f t="shared" ref="AR254:AR268" si="169">AE254+AI254+AM254+AQ254</f>
        <v>0</v>
      </c>
    </row>
    <row r="255" spans="2:44">
      <c r="B255" s="180" t="s">
        <v>831</v>
      </c>
      <c r="C255" s="181" t="s">
        <v>832</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162"/>
        <v>0</v>
      </c>
      <c r="G255" s="182"/>
      <c r="H255" s="182">
        <f t="shared" si="163"/>
        <v>0</v>
      </c>
      <c r="I255" s="182"/>
      <c r="J255" s="182">
        <f t="shared" si="16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165"/>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166"/>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167"/>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168"/>
        <v>0</v>
      </c>
      <c r="AR255" s="182">
        <f t="shared" si="169"/>
        <v>0</v>
      </c>
    </row>
    <row r="256" spans="2:44">
      <c r="B256" s="180" t="s">
        <v>833</v>
      </c>
      <c r="C256" s="181" t="s">
        <v>834</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162"/>
        <v>0</v>
      </c>
      <c r="G256" s="182"/>
      <c r="H256" s="182">
        <f t="shared" si="163"/>
        <v>0</v>
      </c>
      <c r="I256" s="182"/>
      <c r="J256" s="182">
        <f t="shared" si="16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165"/>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166"/>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167"/>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168"/>
        <v>0</v>
      </c>
      <c r="AR256" s="182">
        <f t="shared" si="169"/>
        <v>0</v>
      </c>
    </row>
    <row r="257" spans="2:44">
      <c r="B257" s="180" t="s">
        <v>835</v>
      </c>
      <c r="C257" s="181" t="s">
        <v>836</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si="162"/>
        <v>0</v>
      </c>
      <c r="G257" s="182"/>
      <c r="H257" s="182">
        <f t="shared" si="163"/>
        <v>0</v>
      </c>
      <c r="I257" s="182"/>
      <c r="J257" s="182">
        <f t="shared" si="164"/>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si="165"/>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si="166"/>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si="167"/>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si="168"/>
        <v>0</v>
      </c>
      <c r="AR257" s="182">
        <f t="shared" si="169"/>
        <v>0</v>
      </c>
    </row>
    <row r="258" spans="2:44">
      <c r="B258" s="180" t="s">
        <v>319</v>
      </c>
      <c r="C258" s="181" t="s">
        <v>196</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162"/>
        <v>0</v>
      </c>
      <c r="G258" s="182"/>
      <c r="H258" s="182">
        <f t="shared" si="163"/>
        <v>0</v>
      </c>
      <c r="I258" s="182"/>
      <c r="J258" s="182">
        <f t="shared" si="16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16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16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16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168"/>
        <v>0</v>
      </c>
      <c r="AR258" s="182">
        <f t="shared" si="169"/>
        <v>0</v>
      </c>
    </row>
    <row r="259" spans="2:44">
      <c r="B259" s="180" t="s">
        <v>837</v>
      </c>
      <c r="C259" s="181" t="s">
        <v>838</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162"/>
        <v>0</v>
      </c>
      <c r="G259" s="182"/>
      <c r="H259" s="182">
        <f t="shared" si="163"/>
        <v>0</v>
      </c>
      <c r="I259" s="182"/>
      <c r="J259" s="182">
        <f t="shared" si="16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16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16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16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168"/>
        <v>0</v>
      </c>
      <c r="AR259" s="182">
        <f t="shared" si="169"/>
        <v>0</v>
      </c>
    </row>
    <row r="260" spans="2:44">
      <c r="B260" s="189" t="s">
        <v>320</v>
      </c>
      <c r="C260" s="190" t="s">
        <v>197</v>
      </c>
      <c r="D260" s="191">
        <f>SUM(D261:D266)</f>
        <v>0</v>
      </c>
      <c r="E260" s="191">
        <f>SUM(E261:E266)</f>
        <v>0</v>
      </c>
      <c r="F260" s="191">
        <f t="shared" si="162"/>
        <v>0</v>
      </c>
      <c r="G260" s="191">
        <f>SUM(G261:G266)</f>
        <v>0</v>
      </c>
      <c r="H260" s="191">
        <f t="shared" si="163"/>
        <v>0</v>
      </c>
      <c r="I260" s="191">
        <f>SUM(I261:I266)</f>
        <v>0</v>
      </c>
      <c r="J260" s="191">
        <f t="shared" si="164"/>
        <v>0</v>
      </c>
      <c r="K260" s="191">
        <f t="shared" ref="K260:AD260" si="170">SUM(K261:K266)</f>
        <v>0</v>
      </c>
      <c r="L260" s="191">
        <f t="shared" si="170"/>
        <v>0</v>
      </c>
      <c r="M260" s="191">
        <f t="shared" si="170"/>
        <v>0</v>
      </c>
      <c r="N260" s="191">
        <f t="shared" si="170"/>
        <v>0</v>
      </c>
      <c r="O260" s="191">
        <f t="shared" si="170"/>
        <v>0</v>
      </c>
      <c r="P260" s="191">
        <f>SUM(P261:P266)</f>
        <v>0</v>
      </c>
      <c r="Q260" s="191">
        <f>SUM(Q261:Q266)</f>
        <v>0</v>
      </c>
      <c r="R260" s="191">
        <f t="shared" si="170"/>
        <v>0</v>
      </c>
      <c r="S260" s="191">
        <f t="shared" si="170"/>
        <v>0</v>
      </c>
      <c r="T260" s="191">
        <f>SUM(T261:T266)</f>
        <v>0</v>
      </c>
      <c r="U260" s="191">
        <f t="shared" si="170"/>
        <v>0</v>
      </c>
      <c r="V260" s="191">
        <f t="shared" si="170"/>
        <v>0</v>
      </c>
      <c r="W260" s="191">
        <f>SUM(W261:W266)</f>
        <v>0</v>
      </c>
      <c r="X260" s="191">
        <f t="shared" si="170"/>
        <v>0</v>
      </c>
      <c r="Y260" s="191">
        <f>SUM(Y261:Y266)</f>
        <v>0</v>
      </c>
      <c r="Z260" s="191">
        <f>SUM(Z261:Z266)</f>
        <v>0</v>
      </c>
      <c r="AA260" s="191">
        <f t="shared" si="170"/>
        <v>0</v>
      </c>
      <c r="AB260" s="191">
        <f t="shared" si="170"/>
        <v>0</v>
      </c>
      <c r="AC260" s="191">
        <f t="shared" si="170"/>
        <v>0</v>
      </c>
      <c r="AD260" s="191">
        <f t="shared" si="170"/>
        <v>0</v>
      </c>
      <c r="AE260" s="191">
        <f t="shared" si="165"/>
        <v>0</v>
      </c>
      <c r="AF260" s="191">
        <f>SUM(AF261:AF266)</f>
        <v>0</v>
      </c>
      <c r="AG260" s="191">
        <f>SUM(AG261:AG266)</f>
        <v>0</v>
      </c>
      <c r="AH260" s="191">
        <f>SUM(AH261:AH266)</f>
        <v>0</v>
      </c>
      <c r="AI260" s="191">
        <f t="shared" si="166"/>
        <v>0</v>
      </c>
      <c r="AJ260" s="191">
        <f>SUM(AJ261:AJ266)</f>
        <v>0</v>
      </c>
      <c r="AK260" s="191">
        <f>SUM(AK261:AK266)</f>
        <v>0</v>
      </c>
      <c r="AL260" s="191">
        <f>SUM(AL261:AL266)</f>
        <v>0</v>
      </c>
      <c r="AM260" s="191">
        <f t="shared" si="167"/>
        <v>0</v>
      </c>
      <c r="AN260" s="191">
        <f>SUM(AN261:AN266)</f>
        <v>0</v>
      </c>
      <c r="AO260" s="191">
        <f>SUM(AO261:AO266)</f>
        <v>0</v>
      </c>
      <c r="AP260" s="191">
        <f>SUM(AP261:AP266)</f>
        <v>0</v>
      </c>
      <c r="AQ260" s="191">
        <f t="shared" si="168"/>
        <v>0</v>
      </c>
      <c r="AR260" s="191">
        <f t="shared" si="169"/>
        <v>0</v>
      </c>
    </row>
    <row r="261" spans="2:44">
      <c r="B261" s="180" t="s">
        <v>845</v>
      </c>
      <c r="C261" s="181" t="s">
        <v>846</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162"/>
        <v>0</v>
      </c>
      <c r="G261" s="182"/>
      <c r="H261" s="182">
        <f t="shared" si="163"/>
        <v>0</v>
      </c>
      <c r="I261" s="182"/>
      <c r="J261" s="182">
        <f t="shared" si="16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165"/>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166"/>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167"/>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168"/>
        <v>0</v>
      </c>
      <c r="AR261" s="182">
        <f t="shared" si="169"/>
        <v>0</v>
      </c>
    </row>
    <row r="262" spans="2:44">
      <c r="B262" s="180" t="s">
        <v>847</v>
      </c>
      <c r="C262" s="181" t="s">
        <v>848</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162"/>
        <v>0</v>
      </c>
      <c r="G262" s="182"/>
      <c r="H262" s="182">
        <f t="shared" si="163"/>
        <v>0</v>
      </c>
      <c r="I262" s="182"/>
      <c r="J262" s="182">
        <f t="shared" si="16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165"/>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166"/>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167"/>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168"/>
        <v>0</v>
      </c>
      <c r="AR262" s="182">
        <f t="shared" si="169"/>
        <v>0</v>
      </c>
    </row>
    <row r="263" spans="2:44">
      <c r="B263" s="180" t="s">
        <v>321</v>
      </c>
      <c r="C263" s="181" t="s">
        <v>198</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162"/>
        <v>0</v>
      </c>
      <c r="G263" s="182"/>
      <c r="H263" s="182">
        <f t="shared" si="163"/>
        <v>0</v>
      </c>
      <c r="I263" s="182"/>
      <c r="J263" s="182">
        <f t="shared" si="16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165"/>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166"/>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167"/>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168"/>
        <v>0</v>
      </c>
      <c r="AR263" s="182">
        <f t="shared" si="169"/>
        <v>0</v>
      </c>
    </row>
    <row r="264" spans="2:44">
      <c r="B264" s="180" t="s">
        <v>849</v>
      </c>
      <c r="C264" s="181" t="s">
        <v>850</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si="162"/>
        <v>0</v>
      </c>
      <c r="G264" s="182"/>
      <c r="H264" s="182">
        <f t="shared" si="163"/>
        <v>0</v>
      </c>
      <c r="I264" s="182"/>
      <c r="J264" s="182">
        <f t="shared" si="164"/>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si="165"/>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si="166"/>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si="167"/>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si="168"/>
        <v>0</v>
      </c>
      <c r="AR264" s="182">
        <f t="shared" si="169"/>
        <v>0</v>
      </c>
    </row>
    <row r="265" spans="2:44">
      <c r="B265" s="180" t="s">
        <v>851</v>
      </c>
      <c r="C265" s="181" t="s">
        <v>852</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162"/>
        <v>0</v>
      </c>
      <c r="G265" s="182"/>
      <c r="H265" s="182">
        <f t="shared" si="163"/>
        <v>0</v>
      </c>
      <c r="I265" s="182"/>
      <c r="J265" s="182">
        <f t="shared" si="164"/>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165"/>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166"/>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167"/>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168"/>
        <v>0</v>
      </c>
      <c r="AR265" s="182">
        <f t="shared" si="169"/>
        <v>0</v>
      </c>
    </row>
    <row r="266" spans="2:44">
      <c r="B266" s="180" t="s">
        <v>853</v>
      </c>
      <c r="C266" s="181" t="s">
        <v>854</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162"/>
        <v>0</v>
      </c>
      <c r="G266" s="182"/>
      <c r="H266" s="182">
        <f t="shared" si="163"/>
        <v>0</v>
      </c>
      <c r="I266" s="182"/>
      <c r="J266" s="182">
        <f t="shared" si="164"/>
        <v>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2">
        <f t="shared" si="165"/>
        <v>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166"/>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167"/>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168"/>
        <v>0</v>
      </c>
      <c r="AR266" s="182">
        <f t="shared" si="169"/>
        <v>0</v>
      </c>
    </row>
    <row r="267" spans="2:44">
      <c r="B267" s="189" t="s">
        <v>322</v>
      </c>
      <c r="C267" s="190" t="s">
        <v>199</v>
      </c>
      <c r="D267" s="191">
        <f>SUM(D268:D311)</f>
        <v>50000</v>
      </c>
      <c r="E267" s="191">
        <f>SUM(E268:E311)</f>
        <v>309200</v>
      </c>
      <c r="F267" s="191">
        <f t="shared" si="162"/>
        <v>359200</v>
      </c>
      <c r="G267" s="191">
        <f>SUM(G268:G311)</f>
        <v>0</v>
      </c>
      <c r="H267" s="191">
        <f t="shared" si="163"/>
        <v>359200</v>
      </c>
      <c r="I267" s="191">
        <f>SUM(I268:I311)</f>
        <v>0</v>
      </c>
      <c r="J267" s="191">
        <f t="shared" si="164"/>
        <v>359200</v>
      </c>
      <c r="K267" s="191">
        <f t="shared" ref="K267:AD267" si="171">SUM(K268:K311)</f>
        <v>0</v>
      </c>
      <c r="L267" s="191">
        <f t="shared" si="171"/>
        <v>0</v>
      </c>
      <c r="M267" s="191">
        <f t="shared" si="171"/>
        <v>0</v>
      </c>
      <c r="N267" s="191">
        <f t="shared" si="171"/>
        <v>0</v>
      </c>
      <c r="O267" s="191">
        <f t="shared" si="171"/>
        <v>309200</v>
      </c>
      <c r="P267" s="191">
        <f>SUM(P268:P311)</f>
        <v>0</v>
      </c>
      <c r="Q267" s="191">
        <f>SUM(Q268:Q311)</f>
        <v>0</v>
      </c>
      <c r="R267" s="191">
        <f t="shared" si="171"/>
        <v>0</v>
      </c>
      <c r="S267" s="191">
        <f t="shared" si="171"/>
        <v>0</v>
      </c>
      <c r="T267" s="191">
        <f>SUM(T268:T311)</f>
        <v>0</v>
      </c>
      <c r="U267" s="191">
        <f t="shared" si="171"/>
        <v>50000</v>
      </c>
      <c r="V267" s="191">
        <f t="shared" si="171"/>
        <v>0</v>
      </c>
      <c r="W267" s="191">
        <f>SUM(W268:W311)</f>
        <v>0</v>
      </c>
      <c r="X267" s="191">
        <f t="shared" si="171"/>
        <v>0</v>
      </c>
      <c r="Y267" s="191">
        <f>SUM(Y268:Y311)</f>
        <v>0</v>
      </c>
      <c r="Z267" s="191">
        <f>SUM(Z268:Z311)</f>
        <v>0</v>
      </c>
      <c r="AA267" s="191">
        <f t="shared" si="171"/>
        <v>0</v>
      </c>
      <c r="AB267" s="191">
        <f t="shared" si="171"/>
        <v>50000</v>
      </c>
      <c r="AC267" s="191">
        <f t="shared" si="171"/>
        <v>0</v>
      </c>
      <c r="AD267" s="191">
        <f t="shared" si="171"/>
        <v>0</v>
      </c>
      <c r="AE267" s="191">
        <f t="shared" si="165"/>
        <v>50000</v>
      </c>
      <c r="AF267" s="191">
        <f>SUM(AF268:AF311)</f>
        <v>309200</v>
      </c>
      <c r="AG267" s="191">
        <f>SUM(AG268:AG311)</f>
        <v>0</v>
      </c>
      <c r="AH267" s="191">
        <f>SUM(AH268:AH311)</f>
        <v>0</v>
      </c>
      <c r="AI267" s="191">
        <f t="shared" si="166"/>
        <v>309200</v>
      </c>
      <c r="AJ267" s="191">
        <f>SUM(AJ268:AJ311)</f>
        <v>0</v>
      </c>
      <c r="AK267" s="191">
        <f>SUM(AK268:AK311)</f>
        <v>0</v>
      </c>
      <c r="AL267" s="191">
        <f>SUM(AL268:AL311)</f>
        <v>0</v>
      </c>
      <c r="AM267" s="191">
        <f t="shared" si="167"/>
        <v>0</v>
      </c>
      <c r="AN267" s="191">
        <f>SUM(AN268:AN311)</f>
        <v>0</v>
      </c>
      <c r="AO267" s="191">
        <f>SUM(AO268:AO311)</f>
        <v>0</v>
      </c>
      <c r="AP267" s="191">
        <f>SUM(AP268:AP311)</f>
        <v>0</v>
      </c>
      <c r="AQ267" s="191">
        <f t="shared" si="168"/>
        <v>0</v>
      </c>
      <c r="AR267" s="191">
        <f t="shared" si="169"/>
        <v>359200</v>
      </c>
    </row>
    <row r="268" spans="2:44">
      <c r="B268" s="180" t="s">
        <v>855</v>
      </c>
      <c r="C268" s="181" t="s">
        <v>856</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162"/>
        <v>0</v>
      </c>
      <c r="G268" s="182"/>
      <c r="H268" s="182">
        <f t="shared" si="163"/>
        <v>0</v>
      </c>
      <c r="I268" s="182"/>
      <c r="J268" s="182">
        <f t="shared" si="164"/>
        <v>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165"/>
        <v>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166"/>
        <v>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167"/>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168"/>
        <v>0</v>
      </c>
      <c r="AR268" s="182">
        <f t="shared" si="169"/>
        <v>0</v>
      </c>
    </row>
    <row r="269" spans="2:44">
      <c r="B269" s="180" t="s">
        <v>323</v>
      </c>
      <c r="C269" s="181" t="s">
        <v>857</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309200</v>
      </c>
      <c r="F269" s="182">
        <f t="shared" ref="F269:F300" si="172">D269+E269</f>
        <v>309200</v>
      </c>
      <c r="G269" s="182"/>
      <c r="H269" s="182">
        <f t="shared" ref="H269:H300" si="173">F269-G269</f>
        <v>309200</v>
      </c>
      <c r="I269" s="182"/>
      <c r="J269" s="182">
        <f t="shared" ref="J269:J300" si="174">F269-I269</f>
        <v>309200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309200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2">
        <f t="shared" ref="AE269:AE300" si="175">AB269+AC269+AD269</f>
        <v>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309200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176">AF269+AG269+AH269</f>
        <v>309200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177">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178">AN269+AO269+AP269</f>
        <v>0</v>
      </c>
      <c r="AR269" s="182">
        <f t="shared" ref="AR269:AR300" si="179">AE269+AI269+AM269+AQ269</f>
        <v>309200</v>
      </c>
    </row>
    <row r="270" spans="2:44">
      <c r="B270" s="180" t="s">
        <v>858</v>
      </c>
      <c r="C270" s="181" t="s">
        <v>859</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172"/>
        <v>0</v>
      </c>
      <c r="G270" s="182"/>
      <c r="H270" s="182">
        <f t="shared" si="173"/>
        <v>0</v>
      </c>
      <c r="I270" s="182"/>
      <c r="J270" s="182">
        <f t="shared" si="174"/>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175"/>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176"/>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177"/>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178"/>
        <v>0</v>
      </c>
      <c r="AR270" s="182">
        <f t="shared" si="179"/>
        <v>0</v>
      </c>
    </row>
    <row r="271" spans="2:44">
      <c r="B271" s="180" t="s">
        <v>860</v>
      </c>
      <c r="C271" s="181" t="s">
        <v>861</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172"/>
        <v>0</v>
      </c>
      <c r="G271" s="182"/>
      <c r="H271" s="182">
        <f t="shared" si="173"/>
        <v>0</v>
      </c>
      <c r="I271" s="182"/>
      <c r="J271" s="182">
        <f t="shared" si="174"/>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175"/>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176"/>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177"/>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178"/>
        <v>0</v>
      </c>
      <c r="AR271" s="182">
        <f t="shared" si="179"/>
        <v>0</v>
      </c>
    </row>
    <row r="272" spans="2:44">
      <c r="B272" s="180" t="s">
        <v>862</v>
      </c>
      <c r="C272" s="181" t="s">
        <v>863</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172"/>
        <v>0</v>
      </c>
      <c r="G272" s="182"/>
      <c r="H272" s="182">
        <f t="shared" si="173"/>
        <v>0</v>
      </c>
      <c r="I272" s="182"/>
      <c r="J272" s="182">
        <f t="shared" si="174"/>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175"/>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176"/>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177"/>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178"/>
        <v>0</v>
      </c>
      <c r="AR272" s="182">
        <f t="shared" si="179"/>
        <v>0</v>
      </c>
    </row>
    <row r="273" spans="2:44">
      <c r="B273" s="180" t="s">
        <v>864</v>
      </c>
      <c r="C273" s="181" t="s">
        <v>865</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172"/>
        <v>0</v>
      </c>
      <c r="G273" s="182"/>
      <c r="H273" s="182">
        <f t="shared" si="173"/>
        <v>0</v>
      </c>
      <c r="I273" s="182"/>
      <c r="J273" s="182">
        <f t="shared" si="174"/>
        <v>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175"/>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176"/>
        <v>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177"/>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178"/>
        <v>0</v>
      </c>
      <c r="AR273" s="182">
        <f t="shared" si="179"/>
        <v>0</v>
      </c>
    </row>
    <row r="274" spans="2:44">
      <c r="B274" s="180" t="s">
        <v>866</v>
      </c>
      <c r="C274" s="181" t="s">
        <v>867</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172"/>
        <v>0</v>
      </c>
      <c r="G274" s="182"/>
      <c r="H274" s="182">
        <f t="shared" si="173"/>
        <v>0</v>
      </c>
      <c r="I274" s="182"/>
      <c r="J274" s="182">
        <f t="shared" si="174"/>
        <v>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175"/>
        <v>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176"/>
        <v>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177"/>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178"/>
        <v>0</v>
      </c>
      <c r="AR274" s="182">
        <f t="shared" si="179"/>
        <v>0</v>
      </c>
    </row>
    <row r="275" spans="2:44">
      <c r="B275" s="180" t="s">
        <v>868</v>
      </c>
      <c r="C275" s="181" t="s">
        <v>869</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172"/>
        <v>50000</v>
      </c>
      <c r="G275" s="182"/>
      <c r="H275" s="182">
        <f t="shared" si="173"/>
        <v>50000</v>
      </c>
      <c r="I275" s="182"/>
      <c r="J275" s="182">
        <f t="shared" si="174"/>
        <v>50000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175"/>
        <v>50000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176"/>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177"/>
        <v>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178"/>
        <v>0</v>
      </c>
      <c r="AR275" s="182">
        <f t="shared" si="179"/>
        <v>50000</v>
      </c>
    </row>
    <row r="276" spans="2:44">
      <c r="B276" s="180" t="s">
        <v>324</v>
      </c>
      <c r="C276" s="181" t="s">
        <v>870</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172"/>
        <v>0</v>
      </c>
      <c r="G276" s="182"/>
      <c r="H276" s="182">
        <f t="shared" si="173"/>
        <v>0</v>
      </c>
      <c r="I276" s="182"/>
      <c r="J276" s="182">
        <f t="shared" si="174"/>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175"/>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176"/>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177"/>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178"/>
        <v>0</v>
      </c>
      <c r="AR276" s="182">
        <f t="shared" si="179"/>
        <v>0</v>
      </c>
    </row>
    <row r="277" spans="2:44">
      <c r="B277" s="180" t="s">
        <v>871</v>
      </c>
      <c r="C277" s="181" t="s">
        <v>872</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172"/>
        <v>0</v>
      </c>
      <c r="G277" s="182"/>
      <c r="H277" s="182">
        <f t="shared" si="173"/>
        <v>0</v>
      </c>
      <c r="I277" s="182"/>
      <c r="J277" s="182">
        <f t="shared" si="174"/>
        <v>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175"/>
        <v>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176"/>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177"/>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178"/>
        <v>0</v>
      </c>
      <c r="AR277" s="182">
        <f t="shared" si="179"/>
        <v>0</v>
      </c>
    </row>
    <row r="278" spans="2:44">
      <c r="B278" s="180" t="s">
        <v>873</v>
      </c>
      <c r="C278" s="181" t="s">
        <v>874</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172"/>
        <v>0</v>
      </c>
      <c r="G278" s="182"/>
      <c r="H278" s="182">
        <f t="shared" si="173"/>
        <v>0</v>
      </c>
      <c r="I278" s="182"/>
      <c r="J278" s="182">
        <f t="shared" si="174"/>
        <v>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2">
        <f t="shared" si="175"/>
        <v>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176"/>
        <v>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177"/>
        <v>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178"/>
        <v>0</v>
      </c>
      <c r="AR278" s="182">
        <f t="shared" si="179"/>
        <v>0</v>
      </c>
    </row>
    <row r="279" spans="2:44">
      <c r="B279" s="180" t="s">
        <v>875</v>
      </c>
      <c r="C279" s="181" t="s">
        <v>876</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172"/>
        <v>0</v>
      </c>
      <c r="G279" s="182"/>
      <c r="H279" s="182">
        <f t="shared" si="173"/>
        <v>0</v>
      </c>
      <c r="I279" s="182"/>
      <c r="J279" s="182">
        <f t="shared" si="174"/>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175"/>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176"/>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177"/>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178"/>
        <v>0</v>
      </c>
      <c r="AR279" s="182">
        <f t="shared" si="179"/>
        <v>0</v>
      </c>
    </row>
    <row r="280" spans="2:44">
      <c r="B280" s="180" t="s">
        <v>877</v>
      </c>
      <c r="C280" s="181" t="s">
        <v>878</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172"/>
        <v>0</v>
      </c>
      <c r="G280" s="182"/>
      <c r="H280" s="182">
        <f t="shared" si="173"/>
        <v>0</v>
      </c>
      <c r="I280" s="182"/>
      <c r="J280" s="182">
        <f t="shared" si="174"/>
        <v>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175"/>
        <v>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176"/>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177"/>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178"/>
        <v>0</v>
      </c>
      <c r="AR280" s="182">
        <f t="shared" si="179"/>
        <v>0</v>
      </c>
    </row>
    <row r="281" spans="2:44">
      <c r="B281" s="180" t="s">
        <v>879</v>
      </c>
      <c r="C281" s="181" t="s">
        <v>880</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172"/>
        <v>0</v>
      </c>
      <c r="G281" s="182"/>
      <c r="H281" s="182">
        <f t="shared" si="173"/>
        <v>0</v>
      </c>
      <c r="I281" s="182"/>
      <c r="J281" s="182">
        <f t="shared" si="174"/>
        <v>0</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175"/>
        <v>0</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176"/>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177"/>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178"/>
        <v>0</v>
      </c>
      <c r="AR281" s="182">
        <f t="shared" si="179"/>
        <v>0</v>
      </c>
    </row>
    <row r="282" spans="2:44">
      <c r="B282" s="180" t="s">
        <v>881</v>
      </c>
      <c r="C282" s="181" t="s">
        <v>882</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172"/>
        <v>0</v>
      </c>
      <c r="G282" s="182"/>
      <c r="H282" s="182">
        <f t="shared" si="173"/>
        <v>0</v>
      </c>
      <c r="I282" s="182"/>
      <c r="J282" s="182">
        <f t="shared" si="174"/>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175"/>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176"/>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177"/>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178"/>
        <v>0</v>
      </c>
      <c r="AR282" s="182">
        <f t="shared" si="179"/>
        <v>0</v>
      </c>
    </row>
    <row r="283" spans="2:44">
      <c r="B283" s="180" t="s">
        <v>883</v>
      </c>
      <c r="C283" s="181" t="s">
        <v>884</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172"/>
        <v>0</v>
      </c>
      <c r="G283" s="182"/>
      <c r="H283" s="182">
        <f t="shared" si="173"/>
        <v>0</v>
      </c>
      <c r="I283" s="182"/>
      <c r="J283" s="182">
        <f t="shared" si="174"/>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175"/>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176"/>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177"/>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178"/>
        <v>0</v>
      </c>
      <c r="AR283" s="182">
        <f t="shared" si="179"/>
        <v>0</v>
      </c>
    </row>
    <row r="284" spans="2:44">
      <c r="B284" s="180" t="s">
        <v>885</v>
      </c>
      <c r="C284" s="181" t="s">
        <v>886</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172"/>
        <v>0</v>
      </c>
      <c r="G284" s="182"/>
      <c r="H284" s="182">
        <f t="shared" si="173"/>
        <v>0</v>
      </c>
      <c r="I284" s="182"/>
      <c r="J284" s="182">
        <f t="shared" si="174"/>
        <v>0</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2">
        <f t="shared" si="175"/>
        <v>0</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176"/>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177"/>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178"/>
        <v>0</v>
      </c>
      <c r="AR284" s="182">
        <f t="shared" si="179"/>
        <v>0</v>
      </c>
    </row>
    <row r="285" spans="2:44">
      <c r="B285" s="180" t="s">
        <v>325</v>
      </c>
      <c r="C285" s="181" t="s">
        <v>887</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172"/>
        <v>0</v>
      </c>
      <c r="G285" s="182"/>
      <c r="H285" s="182">
        <f t="shared" si="173"/>
        <v>0</v>
      </c>
      <c r="I285" s="182"/>
      <c r="J285" s="182">
        <f t="shared" si="174"/>
        <v>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2">
        <f t="shared" si="175"/>
        <v>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176"/>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177"/>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178"/>
        <v>0</v>
      </c>
      <c r="AR285" s="182">
        <f t="shared" si="179"/>
        <v>0</v>
      </c>
    </row>
    <row r="286" spans="2:44">
      <c r="B286" s="180" t="s">
        <v>888</v>
      </c>
      <c r="C286" s="181" t="s">
        <v>889</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172"/>
        <v>0</v>
      </c>
      <c r="G286" s="182"/>
      <c r="H286" s="182">
        <f t="shared" si="173"/>
        <v>0</v>
      </c>
      <c r="I286" s="182"/>
      <c r="J286" s="182">
        <f t="shared" si="174"/>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175"/>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176"/>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177"/>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178"/>
        <v>0</v>
      </c>
      <c r="AR286" s="182">
        <f t="shared" si="179"/>
        <v>0</v>
      </c>
    </row>
    <row r="287" spans="2:44">
      <c r="B287" s="180" t="s">
        <v>890</v>
      </c>
      <c r="C287" s="181" t="s">
        <v>891</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172"/>
        <v>0</v>
      </c>
      <c r="G287" s="182"/>
      <c r="H287" s="182">
        <f t="shared" si="173"/>
        <v>0</v>
      </c>
      <c r="I287" s="182"/>
      <c r="J287" s="182">
        <f t="shared" si="174"/>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175"/>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176"/>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177"/>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178"/>
        <v>0</v>
      </c>
      <c r="AR287" s="182">
        <f t="shared" si="179"/>
        <v>0</v>
      </c>
    </row>
    <row r="288" spans="2:44">
      <c r="B288" s="180" t="s">
        <v>892</v>
      </c>
      <c r="C288" s="181" t="s">
        <v>893</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172"/>
        <v>0</v>
      </c>
      <c r="G288" s="182"/>
      <c r="H288" s="182">
        <f t="shared" si="173"/>
        <v>0</v>
      </c>
      <c r="I288" s="182"/>
      <c r="J288" s="182">
        <f t="shared" si="174"/>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175"/>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176"/>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177"/>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178"/>
        <v>0</v>
      </c>
      <c r="AR288" s="182">
        <f t="shared" si="179"/>
        <v>0</v>
      </c>
    </row>
    <row r="289" spans="2:44">
      <c r="B289" s="180" t="s">
        <v>894</v>
      </c>
      <c r="C289" s="181" t="s">
        <v>887</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172"/>
        <v>0</v>
      </c>
      <c r="G289" s="182"/>
      <c r="H289" s="182">
        <f t="shared" si="173"/>
        <v>0</v>
      </c>
      <c r="I289" s="182"/>
      <c r="J289" s="182">
        <f t="shared" si="174"/>
        <v>0</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175"/>
        <v>0</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176"/>
        <v>0</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177"/>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178"/>
        <v>0</v>
      </c>
      <c r="AR289" s="182">
        <f t="shared" si="179"/>
        <v>0</v>
      </c>
    </row>
    <row r="290" spans="2:44">
      <c r="B290" s="180" t="s">
        <v>895</v>
      </c>
      <c r="C290" s="181" t="s">
        <v>896</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172"/>
        <v>0</v>
      </c>
      <c r="G290" s="182"/>
      <c r="H290" s="182">
        <f t="shared" si="173"/>
        <v>0</v>
      </c>
      <c r="I290" s="182"/>
      <c r="J290" s="182">
        <f t="shared" si="174"/>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175"/>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176"/>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177"/>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178"/>
        <v>0</v>
      </c>
      <c r="AR290" s="182">
        <f t="shared" si="179"/>
        <v>0</v>
      </c>
    </row>
    <row r="291" spans="2:44">
      <c r="B291" s="180" t="s">
        <v>897</v>
      </c>
      <c r="C291" s="181" t="s">
        <v>898</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172"/>
        <v>0</v>
      </c>
      <c r="G291" s="182"/>
      <c r="H291" s="182">
        <f t="shared" si="173"/>
        <v>0</v>
      </c>
      <c r="I291" s="182"/>
      <c r="J291" s="182">
        <f t="shared" si="174"/>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175"/>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176"/>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177"/>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178"/>
        <v>0</v>
      </c>
      <c r="AR291" s="182">
        <f t="shared" si="179"/>
        <v>0</v>
      </c>
    </row>
    <row r="292" spans="2:44">
      <c r="B292" s="180" t="s">
        <v>899</v>
      </c>
      <c r="C292" s="181" t="s">
        <v>900</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172"/>
        <v>0</v>
      </c>
      <c r="G292" s="182"/>
      <c r="H292" s="182">
        <f t="shared" si="173"/>
        <v>0</v>
      </c>
      <c r="I292" s="182"/>
      <c r="J292" s="182">
        <f t="shared" si="174"/>
        <v>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175"/>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176"/>
        <v>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177"/>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178"/>
        <v>0</v>
      </c>
      <c r="AR292" s="182">
        <f t="shared" si="179"/>
        <v>0</v>
      </c>
    </row>
    <row r="293" spans="2:44">
      <c r="B293" s="180" t="s">
        <v>901</v>
      </c>
      <c r="C293" s="181" t="s">
        <v>902</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172"/>
        <v>0</v>
      </c>
      <c r="G293" s="182"/>
      <c r="H293" s="182">
        <f t="shared" si="173"/>
        <v>0</v>
      </c>
      <c r="I293" s="182"/>
      <c r="J293" s="182">
        <f t="shared" si="174"/>
        <v>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175"/>
        <v>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176"/>
        <v>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177"/>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178"/>
        <v>0</v>
      </c>
      <c r="AR293" s="182">
        <f t="shared" si="179"/>
        <v>0</v>
      </c>
    </row>
    <row r="294" spans="2:44">
      <c r="B294" s="180" t="s">
        <v>903</v>
      </c>
      <c r="C294" s="181" t="s">
        <v>904</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172"/>
        <v>0</v>
      </c>
      <c r="G294" s="182"/>
      <c r="H294" s="182">
        <f t="shared" si="173"/>
        <v>0</v>
      </c>
      <c r="I294" s="182"/>
      <c r="J294" s="182">
        <f t="shared" si="174"/>
        <v>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175"/>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176"/>
        <v>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177"/>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178"/>
        <v>0</v>
      </c>
      <c r="AR294" s="182">
        <f t="shared" si="179"/>
        <v>0</v>
      </c>
    </row>
    <row r="295" spans="2:44">
      <c r="B295" s="180" t="s">
        <v>905</v>
      </c>
      <c r="C295" s="181" t="s">
        <v>906</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172"/>
        <v>0</v>
      </c>
      <c r="G295" s="182"/>
      <c r="H295" s="182">
        <f t="shared" si="173"/>
        <v>0</v>
      </c>
      <c r="I295" s="182"/>
      <c r="J295" s="182">
        <f t="shared" si="174"/>
        <v>0</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175"/>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176"/>
        <v>0</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177"/>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178"/>
        <v>0</v>
      </c>
      <c r="AR295" s="182">
        <f t="shared" si="179"/>
        <v>0</v>
      </c>
    </row>
    <row r="296" spans="2:44">
      <c r="B296" s="180" t="s">
        <v>907</v>
      </c>
      <c r="C296" s="181" t="s">
        <v>908</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172"/>
        <v>0</v>
      </c>
      <c r="G296" s="182"/>
      <c r="H296" s="182">
        <f t="shared" si="173"/>
        <v>0</v>
      </c>
      <c r="I296" s="182"/>
      <c r="J296" s="182">
        <f t="shared" si="174"/>
        <v>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175"/>
        <v>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2">
        <f t="shared" si="176"/>
        <v>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177"/>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178"/>
        <v>0</v>
      </c>
      <c r="AR296" s="182">
        <f t="shared" si="179"/>
        <v>0</v>
      </c>
    </row>
    <row r="297" spans="2:44">
      <c r="B297" s="180" t="s">
        <v>909</v>
      </c>
      <c r="C297" s="181" t="s">
        <v>910</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172"/>
        <v>0</v>
      </c>
      <c r="G297" s="182"/>
      <c r="H297" s="182">
        <f t="shared" si="173"/>
        <v>0</v>
      </c>
      <c r="I297" s="182"/>
      <c r="J297" s="182">
        <f t="shared" si="174"/>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175"/>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176"/>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177"/>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178"/>
        <v>0</v>
      </c>
      <c r="AR297" s="182">
        <f t="shared" si="179"/>
        <v>0</v>
      </c>
    </row>
    <row r="298" spans="2:44">
      <c r="B298" s="180" t="s">
        <v>911</v>
      </c>
      <c r="C298" s="181" t="s">
        <v>912</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172"/>
        <v>0</v>
      </c>
      <c r="G298" s="182"/>
      <c r="H298" s="182">
        <f t="shared" si="173"/>
        <v>0</v>
      </c>
      <c r="I298" s="182"/>
      <c r="J298" s="182">
        <f t="shared" si="174"/>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175"/>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176"/>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177"/>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178"/>
        <v>0</v>
      </c>
      <c r="AR298" s="182">
        <f t="shared" si="179"/>
        <v>0</v>
      </c>
    </row>
    <row r="299" spans="2:44">
      <c r="B299" s="180" t="s">
        <v>913</v>
      </c>
      <c r="C299" s="181" t="s">
        <v>914</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172"/>
        <v>0</v>
      </c>
      <c r="G299" s="182"/>
      <c r="H299" s="182">
        <f t="shared" si="173"/>
        <v>0</v>
      </c>
      <c r="I299" s="182"/>
      <c r="J299" s="182">
        <f t="shared" si="174"/>
        <v>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2">
        <f t="shared" si="175"/>
        <v>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176"/>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177"/>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178"/>
        <v>0</v>
      </c>
      <c r="AR299" s="182">
        <f t="shared" si="179"/>
        <v>0</v>
      </c>
    </row>
    <row r="300" spans="2:44">
      <c r="B300" s="180" t="s">
        <v>915</v>
      </c>
      <c r="C300" s="181" t="s">
        <v>916</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172"/>
        <v>0</v>
      </c>
      <c r="G300" s="182"/>
      <c r="H300" s="182">
        <f t="shared" si="173"/>
        <v>0</v>
      </c>
      <c r="I300" s="182"/>
      <c r="J300" s="182">
        <f t="shared" si="174"/>
        <v>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2">
        <f t="shared" si="175"/>
        <v>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176"/>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177"/>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178"/>
        <v>0</v>
      </c>
      <c r="AR300" s="182">
        <f t="shared" si="179"/>
        <v>0</v>
      </c>
    </row>
    <row r="301" spans="2:44">
      <c r="B301" s="180" t="s">
        <v>917</v>
      </c>
      <c r="C301" s="181" t="s">
        <v>918</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ref="F301:F332" si="180">D301+E301</f>
        <v>0</v>
      </c>
      <c r="G301" s="182"/>
      <c r="H301" s="182">
        <f t="shared" ref="H301:H332" si="181">F301-G301</f>
        <v>0</v>
      </c>
      <c r="I301" s="182"/>
      <c r="J301" s="182">
        <f t="shared" ref="J301:J332" si="182">F301-I301</f>
        <v>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2">
        <f t="shared" ref="AE301:AE332" si="183">AB301+AC301+AD301</f>
        <v>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ref="AI301:AI332" si="184">AF301+AG301+AH301</f>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ref="AM301:AM332" si="185">AJ301+AK301+AL301</f>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ref="AQ301:AQ332" si="186">AN301+AO301+AP301</f>
        <v>0</v>
      </c>
      <c r="AR301" s="182">
        <f t="shared" ref="AR301:AR332" si="187">AE301+AI301+AM301+AQ301</f>
        <v>0</v>
      </c>
    </row>
    <row r="302" spans="2:44">
      <c r="B302" s="180" t="s">
        <v>919</v>
      </c>
      <c r="C302" s="181" t="s">
        <v>920</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180"/>
        <v>0</v>
      </c>
      <c r="G302" s="182"/>
      <c r="H302" s="182">
        <f t="shared" si="181"/>
        <v>0</v>
      </c>
      <c r="I302" s="182"/>
      <c r="J302" s="182">
        <f t="shared" si="182"/>
        <v>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2">
        <f t="shared" si="183"/>
        <v>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184"/>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185"/>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186"/>
        <v>0</v>
      </c>
      <c r="AR302" s="182">
        <f t="shared" si="187"/>
        <v>0</v>
      </c>
    </row>
    <row r="303" spans="2:44">
      <c r="B303" s="180" t="s">
        <v>921</v>
      </c>
      <c r="C303" s="181" t="s">
        <v>922</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180"/>
        <v>0</v>
      </c>
      <c r="G303" s="182"/>
      <c r="H303" s="182">
        <f t="shared" si="181"/>
        <v>0</v>
      </c>
      <c r="I303" s="182"/>
      <c r="J303" s="182">
        <f t="shared" si="182"/>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183"/>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184"/>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185"/>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186"/>
        <v>0</v>
      </c>
      <c r="AR303" s="182">
        <f t="shared" si="187"/>
        <v>0</v>
      </c>
    </row>
    <row r="304" spans="2:44">
      <c r="B304" s="180" t="s">
        <v>923</v>
      </c>
      <c r="C304" s="181" t="s">
        <v>924</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180"/>
        <v>0</v>
      </c>
      <c r="G304" s="182"/>
      <c r="H304" s="182">
        <f t="shared" si="181"/>
        <v>0</v>
      </c>
      <c r="I304" s="182"/>
      <c r="J304" s="182">
        <f t="shared" si="182"/>
        <v>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183"/>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184"/>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2">
        <f t="shared" si="185"/>
        <v>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186"/>
        <v>0</v>
      </c>
      <c r="AR304" s="182">
        <f t="shared" si="187"/>
        <v>0</v>
      </c>
    </row>
    <row r="305" spans="2:44">
      <c r="B305" s="180" t="s">
        <v>925</v>
      </c>
      <c r="C305" s="181" t="s">
        <v>926</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180"/>
        <v>0</v>
      </c>
      <c r="G305" s="182"/>
      <c r="H305" s="182">
        <f t="shared" si="181"/>
        <v>0</v>
      </c>
      <c r="I305" s="182"/>
      <c r="J305" s="182">
        <f t="shared" si="182"/>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183"/>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184"/>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185"/>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186"/>
        <v>0</v>
      </c>
      <c r="AR305" s="182">
        <f t="shared" si="187"/>
        <v>0</v>
      </c>
    </row>
    <row r="306" spans="2:44">
      <c r="B306" s="180" t="s">
        <v>927</v>
      </c>
      <c r="C306" s="181" t="s">
        <v>928</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180"/>
        <v>0</v>
      </c>
      <c r="G306" s="182"/>
      <c r="H306" s="182">
        <f t="shared" si="181"/>
        <v>0</v>
      </c>
      <c r="I306" s="182"/>
      <c r="J306" s="182">
        <f t="shared" si="182"/>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183"/>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184"/>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185"/>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186"/>
        <v>0</v>
      </c>
      <c r="AR306" s="182">
        <f t="shared" si="187"/>
        <v>0</v>
      </c>
    </row>
    <row r="307" spans="2:44">
      <c r="B307" s="180" t="s">
        <v>929</v>
      </c>
      <c r="C307" s="181" t="s">
        <v>930</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180"/>
        <v>0</v>
      </c>
      <c r="G307" s="182"/>
      <c r="H307" s="182">
        <f t="shared" si="181"/>
        <v>0</v>
      </c>
      <c r="I307" s="182"/>
      <c r="J307" s="182">
        <f t="shared" si="182"/>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183"/>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184"/>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185"/>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186"/>
        <v>0</v>
      </c>
      <c r="AR307" s="182">
        <f t="shared" si="187"/>
        <v>0</v>
      </c>
    </row>
    <row r="308" spans="2:44">
      <c r="B308" s="180" t="s">
        <v>931</v>
      </c>
      <c r="C308" s="181" t="s">
        <v>932</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180"/>
        <v>0</v>
      </c>
      <c r="G308" s="182"/>
      <c r="H308" s="182">
        <f t="shared" si="181"/>
        <v>0</v>
      </c>
      <c r="I308" s="182"/>
      <c r="J308" s="182">
        <f t="shared" si="182"/>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183"/>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184"/>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185"/>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186"/>
        <v>0</v>
      </c>
      <c r="AR308" s="182">
        <f t="shared" si="187"/>
        <v>0</v>
      </c>
    </row>
    <row r="309" spans="2:44">
      <c r="B309" s="180" t="s">
        <v>933</v>
      </c>
      <c r="C309" s="181" t="s">
        <v>934</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si="180"/>
        <v>0</v>
      </c>
      <c r="G309" s="182"/>
      <c r="H309" s="182">
        <f t="shared" si="181"/>
        <v>0</v>
      </c>
      <c r="I309" s="182"/>
      <c r="J309" s="182">
        <f t="shared" si="182"/>
        <v>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2">
        <f t="shared" si="183"/>
        <v>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si="184"/>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si="185"/>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si="186"/>
        <v>0</v>
      </c>
      <c r="AR309" s="182">
        <f t="shared" si="187"/>
        <v>0</v>
      </c>
    </row>
    <row r="310" spans="2:44">
      <c r="B310" s="180" t="s">
        <v>935</v>
      </c>
      <c r="C310" s="181" t="s">
        <v>936</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180"/>
        <v>0</v>
      </c>
      <c r="G310" s="182"/>
      <c r="H310" s="182">
        <f t="shared" si="181"/>
        <v>0</v>
      </c>
      <c r="I310" s="182"/>
      <c r="J310" s="182">
        <f t="shared" si="182"/>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183"/>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184"/>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185"/>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186"/>
        <v>0</v>
      </c>
      <c r="AR310" s="182">
        <f t="shared" si="187"/>
        <v>0</v>
      </c>
    </row>
    <row r="311" spans="2:44">
      <c r="B311" s="180" t="s">
        <v>937</v>
      </c>
      <c r="C311" s="181" t="s">
        <v>938</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180"/>
        <v>0</v>
      </c>
      <c r="G311" s="182"/>
      <c r="H311" s="182">
        <f t="shared" si="181"/>
        <v>0</v>
      </c>
      <c r="I311" s="182"/>
      <c r="J311" s="182">
        <f t="shared" si="182"/>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183"/>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184"/>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185"/>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186"/>
        <v>0</v>
      </c>
      <c r="AR311" s="182">
        <f t="shared" si="187"/>
        <v>0</v>
      </c>
    </row>
    <row r="312" spans="2:44">
      <c r="B312" s="189" t="s">
        <v>326</v>
      </c>
      <c r="C312" s="190" t="s">
        <v>200</v>
      </c>
      <c r="D312" s="191">
        <f>SUM(D313:D326)</f>
        <v>483676</v>
      </c>
      <c r="E312" s="191">
        <f>SUM(E313:E326)</f>
        <v>400193.33333333331</v>
      </c>
      <c r="F312" s="191">
        <f t="shared" si="180"/>
        <v>883869.33333333326</v>
      </c>
      <c r="G312" s="191">
        <f>SUM(G313:G326)</f>
        <v>0</v>
      </c>
      <c r="H312" s="191">
        <f t="shared" si="181"/>
        <v>883869.33333333326</v>
      </c>
      <c r="I312" s="191">
        <f>SUM(I313:I326)</f>
        <v>0</v>
      </c>
      <c r="J312" s="191">
        <f t="shared" si="182"/>
        <v>883869.33333333326</v>
      </c>
      <c r="K312" s="191">
        <f t="shared" ref="K312:AD312" si="188">SUM(K313:K326)</f>
        <v>3016</v>
      </c>
      <c r="L312" s="191">
        <f t="shared" si="188"/>
        <v>5200</v>
      </c>
      <c r="M312" s="191">
        <f t="shared" si="188"/>
        <v>0</v>
      </c>
      <c r="N312" s="191">
        <f t="shared" si="188"/>
        <v>0</v>
      </c>
      <c r="O312" s="191">
        <f t="shared" si="188"/>
        <v>400000</v>
      </c>
      <c r="P312" s="191">
        <f>SUM(P313:P326)</f>
        <v>0</v>
      </c>
      <c r="Q312" s="191">
        <f>SUM(Q313:Q326)</f>
        <v>193.33333333333334</v>
      </c>
      <c r="R312" s="191">
        <f t="shared" si="188"/>
        <v>0</v>
      </c>
      <c r="S312" s="191">
        <f t="shared" si="188"/>
        <v>5460</v>
      </c>
      <c r="T312" s="191">
        <f>SUM(T313:T326)</f>
        <v>0</v>
      </c>
      <c r="U312" s="191">
        <f t="shared" si="188"/>
        <v>470000</v>
      </c>
      <c r="V312" s="191">
        <f t="shared" si="188"/>
        <v>0</v>
      </c>
      <c r="W312" s="191">
        <f>SUM(W313:W326)</f>
        <v>0</v>
      </c>
      <c r="X312" s="191">
        <f t="shared" si="188"/>
        <v>0</v>
      </c>
      <c r="Y312" s="191">
        <f>SUM(Y313:Y326)</f>
        <v>0</v>
      </c>
      <c r="Z312" s="191">
        <f>SUM(Z313:Z326)</f>
        <v>0</v>
      </c>
      <c r="AA312" s="191">
        <f t="shared" si="188"/>
        <v>0</v>
      </c>
      <c r="AB312" s="191">
        <f t="shared" si="188"/>
        <v>470000</v>
      </c>
      <c r="AC312" s="191">
        <f t="shared" si="188"/>
        <v>10660</v>
      </c>
      <c r="AD312" s="191">
        <f t="shared" si="188"/>
        <v>0</v>
      </c>
      <c r="AE312" s="191">
        <f t="shared" si="183"/>
        <v>480660</v>
      </c>
      <c r="AF312" s="191">
        <f>SUM(AF313:AF326)</f>
        <v>403016</v>
      </c>
      <c r="AG312" s="191">
        <f>SUM(AG313:AG326)</f>
        <v>0</v>
      </c>
      <c r="AH312" s="191">
        <f>SUM(AH313:AH326)</f>
        <v>0</v>
      </c>
      <c r="AI312" s="191">
        <f t="shared" si="184"/>
        <v>403016</v>
      </c>
      <c r="AJ312" s="191">
        <f>SUM(AJ313:AJ326)</f>
        <v>0</v>
      </c>
      <c r="AK312" s="191">
        <f>SUM(AK313:AK326)</f>
        <v>0</v>
      </c>
      <c r="AL312" s="191">
        <f>SUM(AL313:AL326)</f>
        <v>0</v>
      </c>
      <c r="AM312" s="191">
        <f t="shared" si="185"/>
        <v>0</v>
      </c>
      <c r="AN312" s="191">
        <f>SUM(AN313:AN326)</f>
        <v>193.33333333333334</v>
      </c>
      <c r="AO312" s="191">
        <f>SUM(AO313:AO326)</f>
        <v>0</v>
      </c>
      <c r="AP312" s="191">
        <f>SUM(AP313:AP326)</f>
        <v>0</v>
      </c>
      <c r="AQ312" s="191">
        <f t="shared" si="186"/>
        <v>193.33333333333334</v>
      </c>
      <c r="AR312" s="191">
        <f t="shared" si="187"/>
        <v>883869.33333333337</v>
      </c>
    </row>
    <row r="313" spans="2:44">
      <c r="B313" s="180" t="s">
        <v>939</v>
      </c>
      <c r="C313" s="181" t="s">
        <v>940</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180"/>
        <v>0</v>
      </c>
      <c r="G313" s="182"/>
      <c r="H313" s="182">
        <f t="shared" si="181"/>
        <v>0</v>
      </c>
      <c r="I313" s="182"/>
      <c r="J313" s="182">
        <f t="shared" si="182"/>
        <v>0</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2">
        <f t="shared" si="183"/>
        <v>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184"/>
        <v>0</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185"/>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186"/>
        <v>0</v>
      </c>
      <c r="AR313" s="182">
        <f t="shared" si="187"/>
        <v>0</v>
      </c>
    </row>
    <row r="314" spans="2:44">
      <c r="B314" s="180" t="s">
        <v>327</v>
      </c>
      <c r="C314" s="181" t="s">
        <v>941</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2">
        <f t="shared" si="180"/>
        <v>0</v>
      </c>
      <c r="G314" s="182"/>
      <c r="H314" s="182">
        <f t="shared" si="181"/>
        <v>0</v>
      </c>
      <c r="I314" s="182"/>
      <c r="J314" s="182">
        <f t="shared" si="182"/>
        <v>0</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2">
        <f t="shared" si="183"/>
        <v>0</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2">
        <f t="shared" si="184"/>
        <v>0</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2">
        <f t="shared" si="185"/>
        <v>0</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186"/>
        <v>0</v>
      </c>
      <c r="AR314" s="182">
        <f t="shared" si="187"/>
        <v>0</v>
      </c>
    </row>
    <row r="315" spans="2:44">
      <c r="B315" s="180" t="s">
        <v>942</v>
      </c>
      <c r="C315" s="181" t="s">
        <v>943</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483676</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193.33333333333334</v>
      </c>
      <c r="F315" s="182">
        <f t="shared" si="180"/>
        <v>483869.33333333331</v>
      </c>
      <c r="G315" s="182"/>
      <c r="H315" s="182">
        <f t="shared" si="181"/>
        <v>483869.33333333331</v>
      </c>
      <c r="I315" s="182"/>
      <c r="J315" s="182">
        <f t="shared" si="182"/>
        <v>483869.33333333331</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3016</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193.33333333333334</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5460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470000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470000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10660</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183"/>
        <v>480660</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3016</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2">
        <f t="shared" si="184"/>
        <v>3016</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2">
        <f t="shared" si="185"/>
        <v>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193.33333333333334</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186"/>
        <v>193.33333333333334</v>
      </c>
      <c r="AR315" s="182">
        <f t="shared" si="187"/>
        <v>483869.33333333331</v>
      </c>
    </row>
    <row r="316" spans="2:44">
      <c r="B316" s="180" t="s">
        <v>944</v>
      </c>
      <c r="C316" s="181" t="s">
        <v>945</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180"/>
        <v>0</v>
      </c>
      <c r="G316" s="182"/>
      <c r="H316" s="182">
        <f t="shared" si="181"/>
        <v>0</v>
      </c>
      <c r="I316" s="182"/>
      <c r="J316" s="182">
        <f t="shared" si="182"/>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183"/>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184"/>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185"/>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186"/>
        <v>0</v>
      </c>
      <c r="AR316" s="182">
        <f t="shared" si="187"/>
        <v>0</v>
      </c>
    </row>
    <row r="317" spans="2:44">
      <c r="B317" s="180" t="s">
        <v>946</v>
      </c>
      <c r="C317" s="181" t="s">
        <v>947</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2">
        <f t="shared" si="180"/>
        <v>0</v>
      </c>
      <c r="G317" s="182"/>
      <c r="H317" s="182">
        <f t="shared" si="181"/>
        <v>0</v>
      </c>
      <c r="I317" s="182"/>
      <c r="J317" s="182">
        <f t="shared" si="182"/>
        <v>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2">
        <f t="shared" si="183"/>
        <v>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184"/>
        <v>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185"/>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186"/>
        <v>0</v>
      </c>
      <c r="AR317" s="182">
        <f t="shared" si="187"/>
        <v>0</v>
      </c>
    </row>
    <row r="318" spans="2:44">
      <c r="B318" s="180" t="s">
        <v>948</v>
      </c>
      <c r="C318" s="181" t="s">
        <v>949</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si="180"/>
        <v>0</v>
      </c>
      <c r="G318" s="182"/>
      <c r="H318" s="182">
        <f t="shared" si="181"/>
        <v>0</v>
      </c>
      <c r="I318" s="182"/>
      <c r="J318" s="182">
        <f t="shared" si="182"/>
        <v>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si="183"/>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si="184"/>
        <v>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si="185"/>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si="186"/>
        <v>0</v>
      </c>
      <c r="AR318" s="182">
        <f t="shared" si="187"/>
        <v>0</v>
      </c>
    </row>
    <row r="319" spans="2:44">
      <c r="B319" s="180" t="s">
        <v>328</v>
      </c>
      <c r="C319" s="181" t="s">
        <v>950</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F319" s="182">
        <f t="shared" si="180"/>
        <v>400000</v>
      </c>
      <c r="G319" s="182"/>
      <c r="H319" s="182">
        <f t="shared" si="181"/>
        <v>400000</v>
      </c>
      <c r="I319" s="182"/>
      <c r="J319" s="182">
        <f t="shared" si="182"/>
        <v>400000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183"/>
        <v>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184"/>
        <v>400000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185"/>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186"/>
        <v>0</v>
      </c>
      <c r="AR319" s="182">
        <f t="shared" si="187"/>
        <v>400000</v>
      </c>
    </row>
    <row r="320" spans="2:44">
      <c r="B320" s="180" t="s">
        <v>951</v>
      </c>
      <c r="C320" s="181" t="s">
        <v>952</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si="180"/>
        <v>0</v>
      </c>
      <c r="G320" s="182"/>
      <c r="H320" s="182">
        <f t="shared" si="181"/>
        <v>0</v>
      </c>
      <c r="I320" s="182"/>
      <c r="J320" s="182">
        <f t="shared" si="182"/>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si="183"/>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si="184"/>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si="185"/>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si="186"/>
        <v>0</v>
      </c>
      <c r="AR320" s="182">
        <f t="shared" si="187"/>
        <v>0</v>
      </c>
    </row>
    <row r="321" spans="2:44">
      <c r="B321" s="180" t="s">
        <v>953</v>
      </c>
      <c r="C321" s="181" t="s">
        <v>954</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180"/>
        <v>0</v>
      </c>
      <c r="G321" s="182"/>
      <c r="H321" s="182">
        <f t="shared" si="181"/>
        <v>0</v>
      </c>
      <c r="I321" s="182"/>
      <c r="J321" s="182">
        <f t="shared" si="182"/>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183"/>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184"/>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185"/>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186"/>
        <v>0</v>
      </c>
      <c r="AR321" s="182">
        <f t="shared" si="187"/>
        <v>0</v>
      </c>
    </row>
    <row r="322" spans="2:44">
      <c r="B322" s="180" t="s">
        <v>955</v>
      </c>
      <c r="C322" s="181" t="s">
        <v>956</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2">
        <f t="shared" si="180"/>
        <v>0</v>
      </c>
      <c r="G322" s="182"/>
      <c r="H322" s="182">
        <f t="shared" si="181"/>
        <v>0</v>
      </c>
      <c r="I322" s="182"/>
      <c r="J322" s="182">
        <f t="shared" si="182"/>
        <v>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2">
        <f t="shared" si="183"/>
        <v>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184"/>
        <v>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2">
        <f t="shared" si="185"/>
        <v>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186"/>
        <v>0</v>
      </c>
      <c r="AR322" s="182">
        <f t="shared" si="187"/>
        <v>0</v>
      </c>
    </row>
    <row r="323" spans="2:44">
      <c r="B323" s="180" t="s">
        <v>957</v>
      </c>
      <c r="C323" s="181" t="s">
        <v>958</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180"/>
        <v>0</v>
      </c>
      <c r="G323" s="182"/>
      <c r="H323" s="182">
        <f t="shared" si="181"/>
        <v>0</v>
      </c>
      <c r="I323" s="182"/>
      <c r="J323" s="182">
        <f t="shared" si="182"/>
        <v>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183"/>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2">
        <f t="shared" si="184"/>
        <v>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185"/>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186"/>
        <v>0</v>
      </c>
      <c r="AR323" s="182">
        <f t="shared" si="187"/>
        <v>0</v>
      </c>
    </row>
    <row r="324" spans="2:44">
      <c r="B324" s="180" t="s">
        <v>959</v>
      </c>
      <c r="C324" s="181" t="s">
        <v>960</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180"/>
        <v>0</v>
      </c>
      <c r="G324" s="182"/>
      <c r="H324" s="182">
        <f t="shared" si="181"/>
        <v>0</v>
      </c>
      <c r="I324" s="182"/>
      <c r="J324" s="182">
        <f t="shared" si="182"/>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183"/>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184"/>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185"/>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186"/>
        <v>0</v>
      </c>
      <c r="AR324" s="182">
        <f t="shared" si="187"/>
        <v>0</v>
      </c>
    </row>
    <row r="325" spans="2:44">
      <c r="B325" s="180" t="s">
        <v>961</v>
      </c>
      <c r="C325" s="181" t="s">
        <v>962</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si="180"/>
        <v>0</v>
      </c>
      <c r="G325" s="182"/>
      <c r="H325" s="182">
        <f t="shared" si="181"/>
        <v>0</v>
      </c>
      <c r="I325" s="182"/>
      <c r="J325" s="182">
        <f t="shared" si="182"/>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si="183"/>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si="184"/>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si="185"/>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si="186"/>
        <v>0</v>
      </c>
      <c r="AR325" s="182">
        <f t="shared" si="187"/>
        <v>0</v>
      </c>
    </row>
    <row r="326" spans="2:44">
      <c r="B326" s="180" t="s">
        <v>963</v>
      </c>
      <c r="C326" s="181" t="s">
        <v>964</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si="180"/>
        <v>0</v>
      </c>
      <c r="G326" s="182"/>
      <c r="H326" s="182">
        <f t="shared" si="181"/>
        <v>0</v>
      </c>
      <c r="I326" s="182"/>
      <c r="J326" s="182">
        <f t="shared" si="182"/>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si="183"/>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si="184"/>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si="185"/>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si="186"/>
        <v>0</v>
      </c>
      <c r="AR326" s="182">
        <f t="shared" si="187"/>
        <v>0</v>
      </c>
    </row>
    <row r="327" spans="2:44">
      <c r="B327" s="177" t="s">
        <v>330</v>
      </c>
      <c r="C327" s="178" t="s">
        <v>202</v>
      </c>
      <c r="D327" s="179">
        <f>D328+D345+D383+D389</f>
        <v>499405.74</v>
      </c>
      <c r="E327" s="179">
        <f>E328+E345+E383+E389</f>
        <v>8604600</v>
      </c>
      <c r="F327" s="179">
        <f t="shared" si="180"/>
        <v>9104005.7400000002</v>
      </c>
      <c r="G327" s="179">
        <f>G328+G345+G383+G389</f>
        <v>0</v>
      </c>
      <c r="H327" s="179">
        <f t="shared" si="181"/>
        <v>9104005.7400000002</v>
      </c>
      <c r="I327" s="179">
        <f>I328+I345+I383+I389</f>
        <v>0</v>
      </c>
      <c r="J327" s="179">
        <f t="shared" si="182"/>
        <v>9104005.7400000002</v>
      </c>
      <c r="K327" s="179">
        <f t="shared" ref="K327:AD327" si="189">K328+K345+K383+K389</f>
        <v>0</v>
      </c>
      <c r="L327" s="179">
        <f t="shared" si="189"/>
        <v>0</v>
      </c>
      <c r="M327" s="179">
        <f t="shared" si="189"/>
        <v>0</v>
      </c>
      <c r="N327" s="179">
        <f t="shared" si="189"/>
        <v>0</v>
      </c>
      <c r="O327" s="179">
        <f t="shared" si="189"/>
        <v>0</v>
      </c>
      <c r="P327" s="179">
        <f t="shared" si="189"/>
        <v>243005.74</v>
      </c>
      <c r="Q327" s="179">
        <f t="shared" si="189"/>
        <v>0</v>
      </c>
      <c r="R327" s="179">
        <f t="shared" si="189"/>
        <v>2220000</v>
      </c>
      <c r="S327" s="179">
        <f t="shared" si="189"/>
        <v>0</v>
      </c>
      <c r="T327" s="179">
        <f>T328+T345+T383+T389</f>
        <v>418000</v>
      </c>
      <c r="U327" s="179">
        <f t="shared" si="189"/>
        <v>6163000</v>
      </c>
      <c r="V327" s="179">
        <f t="shared" si="189"/>
        <v>0</v>
      </c>
      <c r="W327" s="179">
        <f t="shared" si="189"/>
        <v>60000</v>
      </c>
      <c r="X327" s="179">
        <f t="shared" si="189"/>
        <v>0</v>
      </c>
      <c r="Y327" s="179">
        <f>Y328+Y345+Y383+Y389</f>
        <v>0</v>
      </c>
      <c r="Z327" s="179">
        <f>Z328+Z345+Z383+Z389</f>
        <v>0</v>
      </c>
      <c r="AA327" s="179">
        <f t="shared" si="189"/>
        <v>0</v>
      </c>
      <c r="AB327" s="179">
        <f t="shared" si="189"/>
        <v>6313000</v>
      </c>
      <c r="AC327" s="179">
        <f t="shared" si="189"/>
        <v>2396785.7400000002</v>
      </c>
      <c r="AD327" s="179">
        <f t="shared" si="189"/>
        <v>104600</v>
      </c>
      <c r="AE327" s="179">
        <f t="shared" si="183"/>
        <v>8814385.7400000002</v>
      </c>
      <c r="AF327" s="179">
        <f>AF328+AF345+AF383+AF389</f>
        <v>240000</v>
      </c>
      <c r="AG327" s="179">
        <f>AG328+AG345+AG383+AG389</f>
        <v>0</v>
      </c>
      <c r="AH327" s="179">
        <f>AH328+AH345+AH383+AH389</f>
        <v>0</v>
      </c>
      <c r="AI327" s="179">
        <f t="shared" si="184"/>
        <v>240000</v>
      </c>
      <c r="AJ327" s="179">
        <f>AJ328+AJ345+AJ383+AJ389</f>
        <v>42000</v>
      </c>
      <c r="AK327" s="179">
        <f>AK328+AK345+AK383+AK389</f>
        <v>0</v>
      </c>
      <c r="AL327" s="179">
        <f>AL328+AL345+AL383+AL389</f>
        <v>4620</v>
      </c>
      <c r="AM327" s="179">
        <f t="shared" si="185"/>
        <v>46620</v>
      </c>
      <c r="AN327" s="179">
        <f>AN328+AN345+AN383+AN389</f>
        <v>0</v>
      </c>
      <c r="AO327" s="179">
        <f>AO328+AO345+AO383+AO389</f>
        <v>3000</v>
      </c>
      <c r="AP327" s="179">
        <f>AP328+AP345+AP383+AP389</f>
        <v>0</v>
      </c>
      <c r="AQ327" s="179">
        <f t="shared" si="186"/>
        <v>3000</v>
      </c>
      <c r="AR327" s="179">
        <f t="shared" si="187"/>
        <v>9104005.7400000002</v>
      </c>
    </row>
    <row r="328" spans="2:44">
      <c r="B328" s="189" t="s">
        <v>331</v>
      </c>
      <c r="C328" s="190" t="s">
        <v>203</v>
      </c>
      <c r="D328" s="191">
        <f>SUM(D329:D344)</f>
        <v>0</v>
      </c>
      <c r="E328" s="191">
        <f>SUM(E329:E344)</f>
        <v>288000</v>
      </c>
      <c r="F328" s="191">
        <f t="shared" si="180"/>
        <v>288000</v>
      </c>
      <c r="G328" s="191">
        <f>SUM(G329:G344)</f>
        <v>0</v>
      </c>
      <c r="H328" s="191">
        <f t="shared" si="181"/>
        <v>288000</v>
      </c>
      <c r="I328" s="191">
        <f>SUM(I329:I344)</f>
        <v>0</v>
      </c>
      <c r="J328" s="191">
        <f t="shared" si="182"/>
        <v>288000</v>
      </c>
      <c r="K328" s="191">
        <f t="shared" ref="K328:AD328" si="190">SUM(K329:K344)</f>
        <v>0</v>
      </c>
      <c r="L328" s="191">
        <f t="shared" si="190"/>
        <v>0</v>
      </c>
      <c r="M328" s="191">
        <f t="shared" si="190"/>
        <v>0</v>
      </c>
      <c r="N328" s="191">
        <f t="shared" si="190"/>
        <v>0</v>
      </c>
      <c r="O328" s="191">
        <f t="shared" si="190"/>
        <v>0</v>
      </c>
      <c r="P328" s="191">
        <f t="shared" si="190"/>
        <v>0</v>
      </c>
      <c r="Q328" s="191">
        <f t="shared" si="190"/>
        <v>0</v>
      </c>
      <c r="R328" s="191">
        <f t="shared" si="190"/>
        <v>0</v>
      </c>
      <c r="S328" s="191">
        <f t="shared" si="190"/>
        <v>0</v>
      </c>
      <c r="T328" s="191">
        <f>SUM(T329:T344)</f>
        <v>0</v>
      </c>
      <c r="U328" s="191">
        <f t="shared" si="190"/>
        <v>288000</v>
      </c>
      <c r="V328" s="191">
        <f t="shared" si="190"/>
        <v>0</v>
      </c>
      <c r="W328" s="191">
        <f t="shared" si="190"/>
        <v>0</v>
      </c>
      <c r="X328" s="191">
        <f t="shared" si="190"/>
        <v>0</v>
      </c>
      <c r="Y328" s="191">
        <f>SUM(Y329:Y344)</f>
        <v>0</v>
      </c>
      <c r="Z328" s="191">
        <f>SUM(Z329:Z344)</f>
        <v>0</v>
      </c>
      <c r="AA328" s="191">
        <f t="shared" si="190"/>
        <v>0</v>
      </c>
      <c r="AB328" s="191">
        <f t="shared" si="190"/>
        <v>288000</v>
      </c>
      <c r="AC328" s="191">
        <f t="shared" si="190"/>
        <v>0</v>
      </c>
      <c r="AD328" s="191">
        <f t="shared" si="190"/>
        <v>0</v>
      </c>
      <c r="AE328" s="191">
        <f t="shared" si="183"/>
        <v>288000</v>
      </c>
      <c r="AF328" s="191">
        <f>SUM(AF329:AF344)</f>
        <v>0</v>
      </c>
      <c r="AG328" s="191">
        <f>SUM(AG329:AG344)</f>
        <v>0</v>
      </c>
      <c r="AH328" s="191">
        <f>SUM(AH329:AH344)</f>
        <v>0</v>
      </c>
      <c r="AI328" s="191">
        <f t="shared" si="184"/>
        <v>0</v>
      </c>
      <c r="AJ328" s="191">
        <f>SUM(AJ329:AJ344)</f>
        <v>0</v>
      </c>
      <c r="AK328" s="191">
        <f>SUM(AK329:AK344)</f>
        <v>0</v>
      </c>
      <c r="AL328" s="191">
        <f>SUM(AL329:AL344)</f>
        <v>0</v>
      </c>
      <c r="AM328" s="191">
        <f t="shared" si="185"/>
        <v>0</v>
      </c>
      <c r="AN328" s="191">
        <f>SUM(AN329:AN344)</f>
        <v>0</v>
      </c>
      <c r="AO328" s="191">
        <f>SUM(AO329:AO344)</f>
        <v>0</v>
      </c>
      <c r="AP328" s="191">
        <f>SUM(AP329:AP344)</f>
        <v>0</v>
      </c>
      <c r="AQ328" s="191">
        <f t="shared" si="186"/>
        <v>0</v>
      </c>
      <c r="AR328" s="191">
        <f t="shared" si="187"/>
        <v>288000</v>
      </c>
    </row>
    <row r="329" spans="2:44">
      <c r="B329" s="180" t="s">
        <v>332</v>
      </c>
      <c r="C329" s="181" t="s">
        <v>204</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180"/>
        <v>0</v>
      </c>
      <c r="G329" s="182"/>
      <c r="H329" s="182">
        <f t="shared" si="181"/>
        <v>0</v>
      </c>
      <c r="I329" s="182"/>
      <c r="J329" s="182">
        <f t="shared" si="182"/>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183"/>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184"/>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185"/>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186"/>
        <v>0</v>
      </c>
      <c r="AR329" s="182">
        <f t="shared" si="187"/>
        <v>0</v>
      </c>
    </row>
    <row r="330" spans="2:44">
      <c r="B330" s="180" t="s">
        <v>346</v>
      </c>
      <c r="C330" s="181" t="s">
        <v>214</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 t="shared" si="180"/>
        <v>0</v>
      </c>
      <c r="G330" s="182"/>
      <c r="H330" s="182">
        <f t="shared" si="181"/>
        <v>0</v>
      </c>
      <c r="I330" s="182"/>
      <c r="J330" s="182">
        <f t="shared" si="182"/>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 t="shared" si="183"/>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 t="shared" si="184"/>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 t="shared" si="185"/>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 t="shared" si="186"/>
        <v>0</v>
      </c>
      <c r="AR330" s="182">
        <f t="shared" si="187"/>
        <v>0</v>
      </c>
    </row>
    <row r="331" spans="2:44">
      <c r="B331" s="180" t="s">
        <v>965</v>
      </c>
      <c r="C331" s="181" t="s">
        <v>966</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 t="shared" si="180"/>
        <v>0</v>
      </c>
      <c r="G331" s="182"/>
      <c r="H331" s="182">
        <f t="shared" si="181"/>
        <v>0</v>
      </c>
      <c r="I331" s="182"/>
      <c r="J331" s="182">
        <f t="shared" si="182"/>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 t="shared" si="183"/>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 t="shared" si="184"/>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 t="shared" si="185"/>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 t="shared" si="186"/>
        <v>0</v>
      </c>
      <c r="AR331" s="182">
        <f t="shared" si="187"/>
        <v>0</v>
      </c>
    </row>
    <row r="332" spans="2:44">
      <c r="B332" s="180" t="s">
        <v>967</v>
      </c>
      <c r="C332" s="181" t="s">
        <v>968</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si="180"/>
        <v>0</v>
      </c>
      <c r="G332" s="182"/>
      <c r="H332" s="182">
        <f t="shared" si="181"/>
        <v>0</v>
      </c>
      <c r="I332" s="182"/>
      <c r="J332" s="182">
        <f t="shared" si="182"/>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si="183"/>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si="184"/>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si="185"/>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si="186"/>
        <v>0</v>
      </c>
      <c r="AR332" s="182">
        <f t="shared" si="187"/>
        <v>0</v>
      </c>
    </row>
    <row r="333" spans="2:44">
      <c r="B333" s="180" t="s">
        <v>969</v>
      </c>
      <c r="C333" s="181" t="s">
        <v>970</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ref="F333:F362" si="191">D333+E333</f>
        <v>0</v>
      </c>
      <c r="G333" s="182"/>
      <c r="H333" s="182">
        <f t="shared" ref="H333:H362" si="192">F333-G333</f>
        <v>0</v>
      </c>
      <c r="I333" s="182"/>
      <c r="J333" s="182">
        <f t="shared" ref="J333:J362" si="193">F333-I333</f>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ref="AE333:AE362" si="194">AB333+AC333+AD333</f>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ref="AI333:AI362" si="195">AF333+AG333+AH333</f>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ref="AM333:AM362" si="196">AJ333+AK333+AL333</f>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ref="AQ333:AQ362" si="197">AN333+AO333+AP333</f>
        <v>0</v>
      </c>
      <c r="AR333" s="182">
        <f t="shared" ref="AR333:AR362" si="198">AE333+AI333+AM333+AQ333</f>
        <v>0</v>
      </c>
    </row>
    <row r="334" spans="2:44">
      <c r="B334" s="180" t="s">
        <v>971</v>
      </c>
      <c r="C334" s="181" t="s">
        <v>972</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191"/>
        <v>0</v>
      </c>
      <c r="G334" s="182"/>
      <c r="H334" s="182">
        <f t="shared" si="192"/>
        <v>0</v>
      </c>
      <c r="I334" s="182"/>
      <c r="J334" s="182">
        <f t="shared" si="193"/>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194"/>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195"/>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196"/>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197"/>
        <v>0</v>
      </c>
      <c r="AR334" s="182">
        <f t="shared" si="198"/>
        <v>0</v>
      </c>
    </row>
    <row r="335" spans="2:44">
      <c r="B335" s="180" t="s">
        <v>347</v>
      </c>
      <c r="C335" s="181" t="s">
        <v>215</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 t="shared" si="191"/>
        <v>0</v>
      </c>
      <c r="G335" s="182"/>
      <c r="H335" s="182">
        <f t="shared" si="192"/>
        <v>0</v>
      </c>
      <c r="I335" s="182"/>
      <c r="J335" s="182">
        <f t="shared" si="193"/>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 t="shared" si="194"/>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 t="shared" si="195"/>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 t="shared" si="196"/>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 t="shared" si="197"/>
        <v>0</v>
      </c>
      <c r="AR335" s="182">
        <f t="shared" si="198"/>
        <v>0</v>
      </c>
    </row>
    <row r="336" spans="2:44">
      <c r="B336" s="180" t="s">
        <v>973</v>
      </c>
      <c r="C336" s="181" t="s">
        <v>974</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si="191"/>
        <v>0</v>
      </c>
      <c r="G336" s="182"/>
      <c r="H336" s="182">
        <f t="shared" si="192"/>
        <v>0</v>
      </c>
      <c r="I336" s="182"/>
      <c r="J336" s="182">
        <f t="shared" si="193"/>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si="194"/>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si="195"/>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si="196"/>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si="197"/>
        <v>0</v>
      </c>
      <c r="AR336" s="182">
        <f t="shared" si="198"/>
        <v>0</v>
      </c>
    </row>
    <row r="337" spans="2:44">
      <c r="B337" s="180" t="s">
        <v>348</v>
      </c>
      <c r="C337" s="181" t="s">
        <v>216</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191"/>
        <v>0</v>
      </c>
      <c r="G337" s="182"/>
      <c r="H337" s="182">
        <f t="shared" si="192"/>
        <v>0</v>
      </c>
      <c r="I337" s="182"/>
      <c r="J337" s="182">
        <f t="shared" si="193"/>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194"/>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195"/>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196"/>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197"/>
        <v>0</v>
      </c>
      <c r="AR337" s="182">
        <f t="shared" si="198"/>
        <v>0</v>
      </c>
    </row>
    <row r="338" spans="2:44">
      <c r="B338" s="180" t="s">
        <v>975</v>
      </c>
      <c r="C338" s="181" t="s">
        <v>976</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 t="shared" si="191"/>
        <v>0</v>
      </c>
      <c r="G338" s="182"/>
      <c r="H338" s="182">
        <f t="shared" si="192"/>
        <v>0</v>
      </c>
      <c r="I338" s="182"/>
      <c r="J338" s="182">
        <f t="shared" si="193"/>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 t="shared" si="194"/>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 t="shared" si="195"/>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 t="shared" si="196"/>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 t="shared" si="197"/>
        <v>0</v>
      </c>
      <c r="AR338" s="182">
        <f t="shared" si="198"/>
        <v>0</v>
      </c>
    </row>
    <row r="339" spans="2:44">
      <c r="B339" s="180" t="s">
        <v>333</v>
      </c>
      <c r="C339" s="181" t="s">
        <v>205</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 t="shared" si="191"/>
        <v>0</v>
      </c>
      <c r="G339" s="182"/>
      <c r="H339" s="182">
        <f t="shared" si="192"/>
        <v>0</v>
      </c>
      <c r="I339" s="182"/>
      <c r="J339" s="182">
        <f t="shared" si="193"/>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 t="shared" si="194"/>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 t="shared" si="195"/>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 t="shared" si="196"/>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 t="shared" si="197"/>
        <v>0</v>
      </c>
      <c r="AR339" s="182">
        <f t="shared" si="198"/>
        <v>0</v>
      </c>
    </row>
    <row r="340" spans="2:44">
      <c r="B340" s="180" t="s">
        <v>977</v>
      </c>
      <c r="C340" s="181" t="s">
        <v>978</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si="191"/>
        <v>0</v>
      </c>
      <c r="G340" s="182"/>
      <c r="H340" s="182">
        <f t="shared" si="192"/>
        <v>0</v>
      </c>
      <c r="I340" s="182"/>
      <c r="J340" s="182">
        <f t="shared" si="193"/>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si="194"/>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si="195"/>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si="196"/>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si="197"/>
        <v>0</v>
      </c>
      <c r="AR340" s="182">
        <f t="shared" si="198"/>
        <v>0</v>
      </c>
    </row>
    <row r="341" spans="2:44">
      <c r="B341" s="180" t="s">
        <v>349</v>
      </c>
      <c r="C341" s="181" t="s">
        <v>217</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 t="shared" si="191"/>
        <v>0</v>
      </c>
      <c r="G341" s="182"/>
      <c r="H341" s="182">
        <f t="shared" si="192"/>
        <v>0</v>
      </c>
      <c r="I341" s="182"/>
      <c r="J341" s="182">
        <f t="shared" si="193"/>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 t="shared" si="194"/>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 t="shared" si="195"/>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 t="shared" si="196"/>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 t="shared" si="197"/>
        <v>0</v>
      </c>
      <c r="AR341" s="182">
        <f t="shared" si="198"/>
        <v>0</v>
      </c>
    </row>
    <row r="342" spans="2:44">
      <c r="B342" s="180" t="s">
        <v>979</v>
      </c>
      <c r="C342" s="181" t="s">
        <v>980</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288000</v>
      </c>
      <c r="F342" s="182">
        <f t="shared" si="191"/>
        <v>288000</v>
      </c>
      <c r="G342" s="182"/>
      <c r="H342" s="182">
        <f t="shared" si="192"/>
        <v>288000</v>
      </c>
      <c r="I342" s="182"/>
      <c r="J342" s="182">
        <f t="shared" si="193"/>
        <v>288000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288000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 t="shared" si="194"/>
        <v>288000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 t="shared" si="195"/>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 t="shared" si="196"/>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 t="shared" si="197"/>
        <v>0</v>
      </c>
      <c r="AR342" s="182">
        <f t="shared" si="198"/>
        <v>288000</v>
      </c>
    </row>
    <row r="343" spans="2:44">
      <c r="B343" s="180" t="s">
        <v>981</v>
      </c>
      <c r="C343" s="181" t="s">
        <v>982</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si="191"/>
        <v>0</v>
      </c>
      <c r="G343" s="182"/>
      <c r="H343" s="182">
        <f t="shared" si="192"/>
        <v>0</v>
      </c>
      <c r="I343" s="182"/>
      <c r="J343" s="182">
        <f t="shared" si="193"/>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si="194"/>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si="195"/>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si="196"/>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si="197"/>
        <v>0</v>
      </c>
      <c r="AR343" s="182">
        <f t="shared" si="198"/>
        <v>0</v>
      </c>
    </row>
    <row r="344" spans="2:44">
      <c r="B344" s="180" t="s">
        <v>350</v>
      </c>
      <c r="C344" s="181" t="s">
        <v>218</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 t="shared" si="191"/>
        <v>0</v>
      </c>
      <c r="G344" s="182"/>
      <c r="H344" s="182">
        <f t="shared" si="192"/>
        <v>0</v>
      </c>
      <c r="I344" s="182"/>
      <c r="J344" s="182">
        <f t="shared" si="193"/>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 t="shared" si="194"/>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 t="shared" si="195"/>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 t="shared" si="196"/>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 t="shared" si="197"/>
        <v>0</v>
      </c>
      <c r="AR344" s="182">
        <f t="shared" si="198"/>
        <v>0</v>
      </c>
    </row>
    <row r="345" spans="2:44">
      <c r="B345" s="189" t="s">
        <v>334</v>
      </c>
      <c r="C345" s="190" t="s">
        <v>206</v>
      </c>
      <c r="D345" s="191">
        <f>SUM(D346:D382)</f>
        <v>409405.74</v>
      </c>
      <c r="E345" s="191">
        <f>SUM(E346:E382)</f>
        <v>2669600</v>
      </c>
      <c r="F345" s="191">
        <f t="shared" si="191"/>
        <v>3079005.74</v>
      </c>
      <c r="G345" s="191">
        <f>SUM(G346:G382)</f>
        <v>0</v>
      </c>
      <c r="H345" s="191">
        <f t="shared" si="192"/>
        <v>3079005.74</v>
      </c>
      <c r="I345" s="191">
        <f>SUM(I346:I382)</f>
        <v>0</v>
      </c>
      <c r="J345" s="191">
        <f t="shared" si="193"/>
        <v>3079005.74</v>
      </c>
      <c r="K345" s="191">
        <f t="shared" ref="K345:AD345" si="199">SUM(K346:K382)</f>
        <v>0</v>
      </c>
      <c r="L345" s="191">
        <f t="shared" si="199"/>
        <v>0</v>
      </c>
      <c r="M345" s="191">
        <f t="shared" si="199"/>
        <v>0</v>
      </c>
      <c r="N345" s="191">
        <f t="shared" si="199"/>
        <v>0</v>
      </c>
      <c r="O345" s="191">
        <f t="shared" si="199"/>
        <v>0</v>
      </c>
      <c r="P345" s="191">
        <f t="shared" si="199"/>
        <v>241005.74</v>
      </c>
      <c r="Q345" s="191">
        <f t="shared" si="199"/>
        <v>0</v>
      </c>
      <c r="R345" s="191">
        <f t="shared" si="199"/>
        <v>2220000</v>
      </c>
      <c r="S345" s="191">
        <f t="shared" si="199"/>
        <v>0</v>
      </c>
      <c r="T345" s="191">
        <f>SUM(T346:T382)</f>
        <v>418000</v>
      </c>
      <c r="U345" s="191">
        <f t="shared" si="199"/>
        <v>200000</v>
      </c>
      <c r="V345" s="191">
        <f t="shared" si="199"/>
        <v>0</v>
      </c>
      <c r="W345" s="191">
        <f t="shared" si="199"/>
        <v>0</v>
      </c>
      <c r="X345" s="191">
        <f t="shared" si="199"/>
        <v>0</v>
      </c>
      <c r="Y345" s="191">
        <f>SUM(Y346:Y382)</f>
        <v>0</v>
      </c>
      <c r="Z345" s="191">
        <f>SUM(Z346:Z382)</f>
        <v>0</v>
      </c>
      <c r="AA345" s="191">
        <f t="shared" si="199"/>
        <v>0</v>
      </c>
      <c r="AB345" s="191">
        <f t="shared" si="199"/>
        <v>390000</v>
      </c>
      <c r="AC345" s="191">
        <f t="shared" si="199"/>
        <v>2336785.7400000002</v>
      </c>
      <c r="AD345" s="191">
        <f t="shared" si="199"/>
        <v>104600</v>
      </c>
      <c r="AE345" s="191">
        <f t="shared" si="194"/>
        <v>2831385.74</v>
      </c>
      <c r="AF345" s="191">
        <f>SUM(AF346:AF382)</f>
        <v>240000</v>
      </c>
      <c r="AG345" s="191">
        <f>SUM(AG346:AG382)</f>
        <v>0</v>
      </c>
      <c r="AH345" s="191">
        <f>SUM(AH346:AH382)</f>
        <v>0</v>
      </c>
      <c r="AI345" s="191">
        <f t="shared" si="195"/>
        <v>240000</v>
      </c>
      <c r="AJ345" s="191">
        <f>SUM(AJ346:AJ382)</f>
        <v>0</v>
      </c>
      <c r="AK345" s="191">
        <f>SUM(AK346:AK382)</f>
        <v>0</v>
      </c>
      <c r="AL345" s="191">
        <f>SUM(AL346:AL382)</f>
        <v>4620</v>
      </c>
      <c r="AM345" s="191">
        <f t="shared" si="196"/>
        <v>4620</v>
      </c>
      <c r="AN345" s="191">
        <f>SUM(AN346:AN382)</f>
        <v>0</v>
      </c>
      <c r="AO345" s="191">
        <f>SUM(AO346:AO382)</f>
        <v>3000</v>
      </c>
      <c r="AP345" s="191">
        <f>SUM(AP346:AP382)</f>
        <v>0</v>
      </c>
      <c r="AQ345" s="191">
        <f t="shared" si="197"/>
        <v>3000</v>
      </c>
      <c r="AR345" s="191">
        <f t="shared" si="198"/>
        <v>3079005.74</v>
      </c>
    </row>
    <row r="346" spans="2:44">
      <c r="B346" s="180" t="s">
        <v>335</v>
      </c>
      <c r="C346" s="181" t="s">
        <v>207</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191"/>
        <v>0</v>
      </c>
      <c r="G346" s="182"/>
      <c r="H346" s="182">
        <f t="shared" si="192"/>
        <v>0</v>
      </c>
      <c r="I346" s="182"/>
      <c r="J346" s="182">
        <f t="shared" si="193"/>
        <v>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2">
        <f t="shared" si="194"/>
        <v>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195"/>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196"/>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197"/>
        <v>0</v>
      </c>
      <c r="AR346" s="182">
        <f t="shared" si="198"/>
        <v>0</v>
      </c>
    </row>
    <row r="347" spans="2:44">
      <c r="B347" s="180" t="s">
        <v>983</v>
      </c>
      <c r="C347" s="181" t="s">
        <v>984</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191"/>
        <v>0</v>
      </c>
      <c r="G347" s="182"/>
      <c r="H347" s="182">
        <f t="shared" si="192"/>
        <v>0</v>
      </c>
      <c r="I347" s="182"/>
      <c r="J347" s="182">
        <f t="shared" si="193"/>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194"/>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195"/>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196"/>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197"/>
        <v>0</v>
      </c>
      <c r="AR347" s="182">
        <f t="shared" si="198"/>
        <v>0</v>
      </c>
    </row>
    <row r="348" spans="2:44">
      <c r="B348" s="180" t="s">
        <v>985</v>
      </c>
      <c r="C348" s="181" t="s">
        <v>984</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330000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2">
        <f t="shared" si="191"/>
        <v>330000</v>
      </c>
      <c r="G348" s="182"/>
      <c r="H348" s="182">
        <f t="shared" si="192"/>
        <v>330000</v>
      </c>
      <c r="I348" s="182"/>
      <c r="J348" s="182">
        <f t="shared" si="193"/>
        <v>330000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348" s="182">
        <f t="shared" si="194"/>
        <v>130000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2">
        <f t="shared" si="195"/>
        <v>200000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196"/>
        <v>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2">
        <f t="shared" si="197"/>
        <v>0</v>
      </c>
      <c r="AR348" s="182">
        <f t="shared" si="198"/>
        <v>330000</v>
      </c>
    </row>
    <row r="349" spans="2:44">
      <c r="B349" s="180" t="s">
        <v>986</v>
      </c>
      <c r="C349" s="181" t="s">
        <v>987</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2">
        <f t="shared" si="191"/>
        <v>0</v>
      </c>
      <c r="G349" s="182"/>
      <c r="H349" s="182">
        <f t="shared" si="192"/>
        <v>0</v>
      </c>
      <c r="I349" s="182"/>
      <c r="J349" s="182">
        <f t="shared" si="193"/>
        <v>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2">
        <f t="shared" si="194"/>
        <v>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195"/>
        <v>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196"/>
        <v>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197"/>
        <v>0</v>
      </c>
      <c r="AR349" s="182">
        <f t="shared" si="198"/>
        <v>0</v>
      </c>
    </row>
    <row r="350" spans="2:44">
      <c r="B350" s="180" t="s">
        <v>988</v>
      </c>
      <c r="C350" s="181" t="s">
        <v>987</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2">
        <f t="shared" si="191"/>
        <v>0</v>
      </c>
      <c r="G350" s="182"/>
      <c r="H350" s="182">
        <f t="shared" si="192"/>
        <v>0</v>
      </c>
      <c r="I350" s="182"/>
      <c r="J350" s="182">
        <f t="shared" si="193"/>
        <v>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2">
        <f t="shared" si="194"/>
        <v>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2">
        <f t="shared" si="195"/>
        <v>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196"/>
        <v>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197"/>
        <v>0</v>
      </c>
      <c r="AR350" s="182">
        <f t="shared" si="198"/>
        <v>0</v>
      </c>
    </row>
    <row r="351" spans="2:44">
      <c r="B351" s="180" t="s">
        <v>989</v>
      </c>
      <c r="C351" s="181" t="s">
        <v>990</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191"/>
        <v>0</v>
      </c>
      <c r="G351" s="182"/>
      <c r="H351" s="182">
        <f t="shared" si="192"/>
        <v>0</v>
      </c>
      <c r="I351" s="182"/>
      <c r="J351" s="182">
        <f t="shared" si="193"/>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194"/>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195"/>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196"/>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197"/>
        <v>0</v>
      </c>
      <c r="AR351" s="182">
        <f t="shared" si="198"/>
        <v>0</v>
      </c>
    </row>
    <row r="352" spans="2:44">
      <c r="B352" s="180" t="s">
        <v>991</v>
      </c>
      <c r="C352" s="181" t="s">
        <v>992</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191"/>
        <v>0</v>
      </c>
      <c r="G352" s="182"/>
      <c r="H352" s="182">
        <f t="shared" si="192"/>
        <v>0</v>
      </c>
      <c r="I352" s="182"/>
      <c r="J352" s="182">
        <f t="shared" si="193"/>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194"/>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195"/>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196"/>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197"/>
        <v>0</v>
      </c>
      <c r="AR352" s="182">
        <f t="shared" si="198"/>
        <v>0</v>
      </c>
    </row>
    <row r="353" spans="2:44">
      <c r="B353" s="180" t="s">
        <v>993</v>
      </c>
      <c r="C353" s="181" t="s">
        <v>994</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191"/>
        <v>0</v>
      </c>
      <c r="G353" s="182"/>
      <c r="H353" s="182">
        <f t="shared" si="192"/>
        <v>0</v>
      </c>
      <c r="I353" s="182"/>
      <c r="J353" s="182">
        <f t="shared" si="193"/>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194"/>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195"/>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196"/>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197"/>
        <v>0</v>
      </c>
      <c r="AR353" s="182">
        <f t="shared" si="198"/>
        <v>0</v>
      </c>
    </row>
    <row r="354" spans="2:44">
      <c r="B354" s="180" t="s">
        <v>995</v>
      </c>
      <c r="C354" s="181" t="s">
        <v>996</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2200000</v>
      </c>
      <c r="F354" s="182">
        <f t="shared" si="191"/>
        <v>2260000</v>
      </c>
      <c r="G354" s="182"/>
      <c r="H354" s="182">
        <f t="shared" si="192"/>
        <v>2260000</v>
      </c>
      <c r="I354" s="182"/>
      <c r="J354" s="182">
        <f t="shared" si="193"/>
        <v>2260000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2220000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2220000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194"/>
        <v>2220000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195"/>
        <v>40000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196"/>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197"/>
        <v>0</v>
      </c>
      <c r="AR354" s="182">
        <f t="shared" si="198"/>
        <v>2260000</v>
      </c>
    </row>
    <row r="355" spans="2:44">
      <c r="B355" s="180" t="s">
        <v>997</v>
      </c>
      <c r="C355" s="181" t="s">
        <v>998</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191"/>
        <v>0</v>
      </c>
      <c r="G355" s="182"/>
      <c r="H355" s="182">
        <f t="shared" si="192"/>
        <v>0</v>
      </c>
      <c r="I355" s="182"/>
      <c r="J355" s="182">
        <f t="shared" si="193"/>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194"/>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195"/>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196"/>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197"/>
        <v>0</v>
      </c>
      <c r="AR355" s="182">
        <f t="shared" si="198"/>
        <v>0</v>
      </c>
    </row>
    <row r="356" spans="2:44">
      <c r="B356" s="180" t="s">
        <v>336</v>
      </c>
      <c r="C356" s="181" t="s">
        <v>999</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191"/>
        <v>0</v>
      </c>
      <c r="G356" s="182"/>
      <c r="H356" s="182">
        <f t="shared" si="192"/>
        <v>0</v>
      </c>
      <c r="I356" s="182"/>
      <c r="J356" s="182">
        <f t="shared" si="193"/>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194"/>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195"/>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196"/>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197"/>
        <v>0</v>
      </c>
      <c r="AR356" s="182">
        <f t="shared" si="198"/>
        <v>0</v>
      </c>
    </row>
    <row r="357" spans="2:44">
      <c r="B357" s="180" t="s">
        <v>1000</v>
      </c>
      <c r="C357" s="181" t="s">
        <v>999</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2">
        <f t="shared" si="191"/>
        <v>0</v>
      </c>
      <c r="G357" s="182"/>
      <c r="H357" s="182">
        <f t="shared" si="192"/>
        <v>0</v>
      </c>
      <c r="I357" s="182"/>
      <c r="J357" s="182">
        <f t="shared" si="193"/>
        <v>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2">
        <f t="shared" si="194"/>
        <v>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195"/>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196"/>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197"/>
        <v>0</v>
      </c>
      <c r="AR357" s="182">
        <f t="shared" si="198"/>
        <v>0</v>
      </c>
    </row>
    <row r="358" spans="2:44">
      <c r="B358" s="180" t="s">
        <v>1001</v>
      </c>
      <c r="C358" s="181" t="s">
        <v>1002</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191"/>
        <v>0</v>
      </c>
      <c r="G358" s="182"/>
      <c r="H358" s="182">
        <f t="shared" si="192"/>
        <v>0</v>
      </c>
      <c r="I358" s="182"/>
      <c r="J358" s="182">
        <f t="shared" si="193"/>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194"/>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195"/>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196"/>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197"/>
        <v>0</v>
      </c>
      <c r="AR358" s="182">
        <f t="shared" si="198"/>
        <v>0</v>
      </c>
    </row>
    <row r="359" spans="2:44">
      <c r="B359" s="180" t="s">
        <v>1003</v>
      </c>
      <c r="C359" s="181" t="s">
        <v>1004</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191"/>
        <v>0</v>
      </c>
      <c r="G359" s="182"/>
      <c r="H359" s="182">
        <f t="shared" si="192"/>
        <v>0</v>
      </c>
      <c r="I359" s="182"/>
      <c r="J359" s="182">
        <f t="shared" si="193"/>
        <v>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2">
        <f t="shared" si="194"/>
        <v>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195"/>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196"/>
        <v>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197"/>
        <v>0</v>
      </c>
      <c r="AR359" s="182">
        <f t="shared" si="198"/>
        <v>0</v>
      </c>
    </row>
    <row r="360" spans="2:44">
      <c r="B360" s="180" t="s">
        <v>337</v>
      </c>
      <c r="C360" s="181" t="s">
        <v>1005</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191"/>
        <v>0</v>
      </c>
      <c r="G360" s="182"/>
      <c r="H360" s="182">
        <f t="shared" si="192"/>
        <v>0</v>
      </c>
      <c r="I360" s="182"/>
      <c r="J360" s="182">
        <f t="shared" si="193"/>
        <v>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194"/>
        <v>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195"/>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196"/>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197"/>
        <v>0</v>
      </c>
      <c r="AR360" s="182">
        <f t="shared" si="198"/>
        <v>0</v>
      </c>
    </row>
    <row r="361" spans="2:44">
      <c r="B361" s="180" t="s">
        <v>1006</v>
      </c>
      <c r="C361" s="181" t="s">
        <v>1005</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191"/>
        <v>0</v>
      </c>
      <c r="G361" s="182"/>
      <c r="H361" s="182">
        <f t="shared" si="192"/>
        <v>0</v>
      </c>
      <c r="I361" s="182"/>
      <c r="J361" s="182">
        <f t="shared" si="193"/>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194"/>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195"/>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196"/>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197"/>
        <v>0</v>
      </c>
      <c r="AR361" s="182">
        <f t="shared" si="198"/>
        <v>0</v>
      </c>
    </row>
    <row r="362" spans="2:44">
      <c r="B362" s="180" t="s">
        <v>1007</v>
      </c>
      <c r="C362" s="181" t="s">
        <v>1008</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191"/>
        <v>0</v>
      </c>
      <c r="G362" s="182"/>
      <c r="H362" s="182">
        <f t="shared" si="192"/>
        <v>0</v>
      </c>
      <c r="I362" s="182"/>
      <c r="J362" s="182">
        <f t="shared" si="193"/>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194"/>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195"/>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196"/>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197"/>
        <v>0</v>
      </c>
      <c r="AR362" s="182">
        <f t="shared" si="198"/>
        <v>0</v>
      </c>
    </row>
    <row r="363" spans="2:44">
      <c r="B363" s="180" t="s">
        <v>1009</v>
      </c>
      <c r="C363" s="181" t="s">
        <v>1010</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200">D363+E363</f>
        <v>0</v>
      </c>
      <c r="G363" s="182"/>
      <c r="H363" s="182">
        <f t="shared" ref="H363:H378" si="201">F363-G363</f>
        <v>0</v>
      </c>
      <c r="I363" s="182"/>
      <c r="J363" s="182">
        <f t="shared" ref="J363:J378" si="202">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203">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204">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205">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206">AN363+AO363+AP363</f>
        <v>0</v>
      </c>
      <c r="AR363" s="182">
        <f t="shared" ref="AR363:AR378" si="207">AE363+AI363+AM363+AQ363</f>
        <v>0</v>
      </c>
    </row>
    <row r="364" spans="2:44">
      <c r="B364" s="180" t="s">
        <v>1011</v>
      </c>
      <c r="C364" s="181" t="s">
        <v>1012</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200"/>
        <v>0</v>
      </c>
      <c r="G364" s="182"/>
      <c r="H364" s="182">
        <f t="shared" si="201"/>
        <v>0</v>
      </c>
      <c r="I364" s="182"/>
      <c r="J364" s="182">
        <f t="shared" si="202"/>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203"/>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204"/>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205"/>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206"/>
        <v>0</v>
      </c>
      <c r="AR364" s="182">
        <f t="shared" si="207"/>
        <v>0</v>
      </c>
    </row>
    <row r="365" spans="2:44">
      <c r="B365" s="180" t="s">
        <v>338</v>
      </c>
      <c r="C365" s="181" t="s">
        <v>1013</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200"/>
        <v>0</v>
      </c>
      <c r="G365" s="182"/>
      <c r="H365" s="182">
        <f t="shared" si="201"/>
        <v>0</v>
      </c>
      <c r="I365" s="182"/>
      <c r="J365" s="182">
        <f t="shared" si="202"/>
        <v>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203"/>
        <v>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204"/>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205"/>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206"/>
        <v>0</v>
      </c>
      <c r="AR365" s="182">
        <f t="shared" si="207"/>
        <v>0</v>
      </c>
    </row>
    <row r="366" spans="2:44">
      <c r="B366" s="180" t="s">
        <v>1014</v>
      </c>
      <c r="C366" s="181" t="s">
        <v>1015</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19405.739999999998</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469600</v>
      </c>
      <c r="F366" s="182">
        <f t="shared" si="200"/>
        <v>489005.74</v>
      </c>
      <c r="G366" s="182"/>
      <c r="H366" s="182">
        <f t="shared" si="201"/>
        <v>489005.74</v>
      </c>
      <c r="I366" s="182"/>
      <c r="J366" s="182">
        <f t="shared" si="202"/>
        <v>489005.74</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99005.739999999991</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14785.74</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76600</v>
      </c>
      <c r="AE366" s="182">
        <f t="shared" si="203"/>
        <v>481385.74</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204"/>
        <v>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4620</v>
      </c>
      <c r="AM366" s="182">
        <f t="shared" si="205"/>
        <v>4620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206"/>
        <v>3000</v>
      </c>
      <c r="AR366" s="182">
        <f t="shared" si="207"/>
        <v>489005.74</v>
      </c>
    </row>
    <row r="367" spans="2:44">
      <c r="B367" s="180" t="s">
        <v>1016</v>
      </c>
      <c r="C367" s="181" t="s">
        <v>1017</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200"/>
        <v>0</v>
      </c>
      <c r="G367" s="182"/>
      <c r="H367" s="182">
        <f t="shared" si="201"/>
        <v>0</v>
      </c>
      <c r="I367" s="182"/>
      <c r="J367" s="182">
        <f t="shared" si="202"/>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203"/>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204"/>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205"/>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206"/>
        <v>0</v>
      </c>
      <c r="AR367" s="182">
        <f t="shared" si="207"/>
        <v>0</v>
      </c>
    </row>
    <row r="368" spans="2:44">
      <c r="B368" s="180" t="s">
        <v>1018</v>
      </c>
      <c r="C368" s="181" t="s">
        <v>1019</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200"/>
        <v>0</v>
      </c>
      <c r="G368" s="182"/>
      <c r="H368" s="182">
        <f t="shared" si="201"/>
        <v>0</v>
      </c>
      <c r="I368" s="182"/>
      <c r="J368" s="182">
        <f t="shared" si="202"/>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203"/>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204"/>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205"/>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206"/>
        <v>0</v>
      </c>
      <c r="AR368" s="182">
        <f t="shared" si="207"/>
        <v>0</v>
      </c>
    </row>
    <row r="369" spans="2:44">
      <c r="B369" s="180" t="s">
        <v>1020</v>
      </c>
      <c r="C369" s="181" t="s">
        <v>1021</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200"/>
        <v>0</v>
      </c>
      <c r="G369" s="182"/>
      <c r="H369" s="182">
        <f t="shared" si="201"/>
        <v>0</v>
      </c>
      <c r="I369" s="182"/>
      <c r="J369" s="182">
        <f t="shared" si="202"/>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203"/>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204"/>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205"/>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206"/>
        <v>0</v>
      </c>
      <c r="AR369" s="182">
        <f t="shared" si="207"/>
        <v>0</v>
      </c>
    </row>
    <row r="370" spans="2:44">
      <c r="B370" s="180" t="s">
        <v>339</v>
      </c>
      <c r="C370" s="181" t="s">
        <v>1022</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200"/>
        <v>0</v>
      </c>
      <c r="G370" s="182"/>
      <c r="H370" s="182">
        <f t="shared" si="201"/>
        <v>0</v>
      </c>
      <c r="I370" s="182"/>
      <c r="J370" s="182">
        <f t="shared" si="202"/>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203"/>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204"/>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205"/>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206"/>
        <v>0</v>
      </c>
      <c r="AR370" s="182">
        <f t="shared" si="207"/>
        <v>0</v>
      </c>
    </row>
    <row r="371" spans="2:44">
      <c r="B371" s="180" t="s">
        <v>1023</v>
      </c>
      <c r="C371" s="181" t="s">
        <v>1024</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200"/>
        <v>0</v>
      </c>
      <c r="G371" s="182"/>
      <c r="H371" s="182">
        <f t="shared" si="201"/>
        <v>0</v>
      </c>
      <c r="I371" s="182"/>
      <c r="J371" s="182">
        <f t="shared" si="202"/>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203"/>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204"/>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205"/>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206"/>
        <v>0</v>
      </c>
      <c r="AR371" s="182">
        <f t="shared" si="207"/>
        <v>0</v>
      </c>
    </row>
    <row r="372" spans="2:44">
      <c r="B372" s="180" t="s">
        <v>1025</v>
      </c>
      <c r="C372" s="181" t="s">
        <v>1026</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200"/>
        <v>0</v>
      </c>
      <c r="G372" s="182"/>
      <c r="H372" s="182">
        <f t="shared" si="201"/>
        <v>0</v>
      </c>
      <c r="I372" s="182"/>
      <c r="J372" s="182">
        <f t="shared" si="202"/>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203"/>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204"/>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205"/>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206"/>
        <v>0</v>
      </c>
      <c r="AR372" s="182">
        <f t="shared" si="207"/>
        <v>0</v>
      </c>
    </row>
    <row r="373" spans="2:44">
      <c r="B373" s="180" t="s">
        <v>1027</v>
      </c>
      <c r="C373" s="181" t="s">
        <v>1028</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200"/>
        <v>0</v>
      </c>
      <c r="G373" s="182"/>
      <c r="H373" s="182">
        <f t="shared" si="201"/>
        <v>0</v>
      </c>
      <c r="I373" s="182"/>
      <c r="J373" s="182">
        <f t="shared" si="202"/>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203"/>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204"/>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205"/>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206"/>
        <v>0</v>
      </c>
      <c r="AR373" s="182">
        <f t="shared" si="207"/>
        <v>0</v>
      </c>
    </row>
    <row r="374" spans="2:44">
      <c r="B374" s="180" t="s">
        <v>1029</v>
      </c>
      <c r="C374" s="181" t="s">
        <v>1030</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200"/>
        <v>0</v>
      </c>
      <c r="G374" s="182"/>
      <c r="H374" s="182">
        <f t="shared" si="201"/>
        <v>0</v>
      </c>
      <c r="I374" s="182"/>
      <c r="J374" s="182">
        <f t="shared" si="202"/>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203"/>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204"/>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205"/>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206"/>
        <v>0</v>
      </c>
      <c r="AR374" s="182">
        <f t="shared" si="207"/>
        <v>0</v>
      </c>
    </row>
    <row r="375" spans="2:44">
      <c r="B375" s="180" t="s">
        <v>1031</v>
      </c>
      <c r="C375" s="181" t="s">
        <v>1032</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200"/>
        <v>0</v>
      </c>
      <c r="G375" s="182"/>
      <c r="H375" s="182">
        <f t="shared" si="201"/>
        <v>0</v>
      </c>
      <c r="I375" s="182"/>
      <c r="J375" s="182">
        <f t="shared" si="202"/>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203"/>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204"/>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205"/>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206"/>
        <v>0</v>
      </c>
      <c r="AR375" s="182">
        <f t="shared" si="207"/>
        <v>0</v>
      </c>
    </row>
    <row r="376" spans="2:44">
      <c r="B376" s="180" t="s">
        <v>1033</v>
      </c>
      <c r="C376" s="181" t="s">
        <v>1034</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200"/>
        <v>0</v>
      </c>
      <c r="G376" s="182"/>
      <c r="H376" s="182">
        <f t="shared" si="201"/>
        <v>0</v>
      </c>
      <c r="I376" s="182"/>
      <c r="J376" s="182">
        <f t="shared" si="202"/>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203"/>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204"/>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205"/>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206"/>
        <v>0</v>
      </c>
      <c r="AR376" s="182">
        <f t="shared" si="207"/>
        <v>0</v>
      </c>
    </row>
    <row r="377" spans="2:44">
      <c r="B377" s="180" t="s">
        <v>1035</v>
      </c>
      <c r="C377" s="181" t="s">
        <v>1036</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200"/>
        <v>0</v>
      </c>
      <c r="G377" s="182"/>
      <c r="H377" s="182">
        <f t="shared" si="201"/>
        <v>0</v>
      </c>
      <c r="I377" s="182"/>
      <c r="J377" s="182">
        <f t="shared" si="202"/>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203"/>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2">
        <f t="shared" si="204"/>
        <v>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205"/>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206"/>
        <v>0</v>
      </c>
      <c r="AR377" s="182">
        <f t="shared" si="207"/>
        <v>0</v>
      </c>
    </row>
    <row r="378" spans="2:44">
      <c r="B378" s="180" t="s">
        <v>1037</v>
      </c>
      <c r="C378" s="181" t="s">
        <v>1038</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200"/>
        <v>0</v>
      </c>
      <c r="G378" s="182"/>
      <c r="H378" s="182">
        <f t="shared" si="201"/>
        <v>0</v>
      </c>
      <c r="I378" s="182"/>
      <c r="J378" s="182">
        <f t="shared" si="202"/>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203"/>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204"/>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205"/>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206"/>
        <v>0</v>
      </c>
      <c r="AR378" s="182">
        <f t="shared" si="207"/>
        <v>0</v>
      </c>
    </row>
    <row r="379" spans="2:44">
      <c r="B379" s="180" t="s">
        <v>1039</v>
      </c>
      <c r="C379" s="181" t="s">
        <v>1040</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ref="F379:F402" si="208">D379+E379</f>
        <v>0</v>
      </c>
      <c r="G379" s="182"/>
      <c r="H379" s="182">
        <f t="shared" ref="H379:H402" si="209">F379-G379</f>
        <v>0</v>
      </c>
      <c r="I379" s="182"/>
      <c r="J379" s="182">
        <f t="shared" ref="J379:J402" si="210">F379-I379</f>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ref="AE379:AE402" si="211">AB379+AC379+AD379</f>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ref="AI379:AI402" si="212">AF379+AG379+AH379</f>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ref="AM379:AM402" si="213">AJ379+AK379+AL379</f>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ref="AQ379:AQ402" si="214">AN379+AO379+AP379</f>
        <v>0</v>
      </c>
      <c r="AR379" s="182">
        <f t="shared" ref="AR379:AR402" si="215">AE379+AI379+AM379+AQ379</f>
        <v>0</v>
      </c>
    </row>
    <row r="380" spans="2:44">
      <c r="B380" s="180" t="s">
        <v>1041</v>
      </c>
      <c r="C380" s="181" t="s">
        <v>1042</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208"/>
        <v>0</v>
      </c>
      <c r="G380" s="182"/>
      <c r="H380" s="182">
        <f t="shared" si="209"/>
        <v>0</v>
      </c>
      <c r="I380" s="182"/>
      <c r="J380" s="182">
        <f t="shared" si="210"/>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211"/>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212"/>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213"/>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214"/>
        <v>0</v>
      </c>
      <c r="AR380" s="182">
        <f t="shared" si="215"/>
        <v>0</v>
      </c>
    </row>
    <row r="381" spans="2:44">
      <c r="B381" s="180" t="s">
        <v>1043</v>
      </c>
      <c r="C381" s="181" t="s">
        <v>1042</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208"/>
        <v>0</v>
      </c>
      <c r="G381" s="182"/>
      <c r="H381" s="182">
        <f t="shared" si="209"/>
        <v>0</v>
      </c>
      <c r="I381" s="182"/>
      <c r="J381" s="182">
        <f t="shared" si="210"/>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211"/>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212"/>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213"/>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214"/>
        <v>0</v>
      </c>
      <c r="AR381" s="182">
        <f t="shared" si="215"/>
        <v>0</v>
      </c>
    </row>
    <row r="382" spans="2:44">
      <c r="B382" s="180" t="s">
        <v>1044</v>
      </c>
      <c r="C382" s="181" t="s">
        <v>1045</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208"/>
        <v>0</v>
      </c>
      <c r="G382" s="182"/>
      <c r="H382" s="182">
        <f t="shared" si="209"/>
        <v>0</v>
      </c>
      <c r="I382" s="182"/>
      <c r="J382" s="182">
        <f t="shared" si="210"/>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211"/>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212"/>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213"/>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214"/>
        <v>0</v>
      </c>
      <c r="AR382" s="182">
        <f t="shared" si="215"/>
        <v>0</v>
      </c>
    </row>
    <row r="383" spans="2:44">
      <c r="B383" s="189" t="s">
        <v>340</v>
      </c>
      <c r="C383" s="190" t="s">
        <v>208</v>
      </c>
      <c r="D383" s="191">
        <f>SUM(D384:D388)</f>
        <v>0</v>
      </c>
      <c r="E383" s="191">
        <f>SUM(E384:E388)</f>
        <v>102000</v>
      </c>
      <c r="F383" s="191">
        <f t="shared" si="208"/>
        <v>102000</v>
      </c>
      <c r="G383" s="191">
        <f>SUM(G384:G388)</f>
        <v>0</v>
      </c>
      <c r="H383" s="191">
        <f t="shared" si="209"/>
        <v>102000</v>
      </c>
      <c r="I383" s="191">
        <f>SUM(I384:I388)</f>
        <v>0</v>
      </c>
      <c r="J383" s="191">
        <f t="shared" si="210"/>
        <v>102000</v>
      </c>
      <c r="K383" s="191">
        <f t="shared" ref="K383:AD383" si="216">SUM(K384:K388)</f>
        <v>0</v>
      </c>
      <c r="L383" s="191">
        <f t="shared" si="216"/>
        <v>0</v>
      </c>
      <c r="M383" s="191">
        <f t="shared" si="216"/>
        <v>0</v>
      </c>
      <c r="N383" s="191">
        <f t="shared" si="216"/>
        <v>0</v>
      </c>
      <c r="O383" s="191">
        <f t="shared" si="216"/>
        <v>0</v>
      </c>
      <c r="P383" s="191">
        <f>SUM(P384:P388)</f>
        <v>2000</v>
      </c>
      <c r="Q383" s="191">
        <f>SUM(Q384:Q388)</f>
        <v>0</v>
      </c>
      <c r="R383" s="191">
        <f t="shared" si="216"/>
        <v>0</v>
      </c>
      <c r="S383" s="191">
        <f t="shared" si="216"/>
        <v>0</v>
      </c>
      <c r="T383" s="191">
        <f>SUM(T384:T388)</f>
        <v>0</v>
      </c>
      <c r="U383" s="191">
        <f t="shared" si="216"/>
        <v>40000</v>
      </c>
      <c r="V383" s="191">
        <f t="shared" si="216"/>
        <v>0</v>
      </c>
      <c r="W383" s="191">
        <f>SUM(W384:W388)</f>
        <v>60000</v>
      </c>
      <c r="X383" s="191">
        <f t="shared" si="216"/>
        <v>0</v>
      </c>
      <c r="Y383" s="191">
        <f>SUM(Y384:Y388)</f>
        <v>0</v>
      </c>
      <c r="Z383" s="191">
        <f>SUM(Z384:Z388)</f>
        <v>0</v>
      </c>
      <c r="AA383" s="191">
        <f t="shared" si="216"/>
        <v>0</v>
      </c>
      <c r="AB383" s="191">
        <f t="shared" si="216"/>
        <v>0</v>
      </c>
      <c r="AC383" s="191">
        <f t="shared" si="216"/>
        <v>60000</v>
      </c>
      <c r="AD383" s="191">
        <f t="shared" si="216"/>
        <v>0</v>
      </c>
      <c r="AE383" s="191">
        <f t="shared" si="211"/>
        <v>60000</v>
      </c>
      <c r="AF383" s="191">
        <f>SUM(AF384:AF388)</f>
        <v>0</v>
      </c>
      <c r="AG383" s="191">
        <f>SUM(AG384:AG388)</f>
        <v>0</v>
      </c>
      <c r="AH383" s="191">
        <f>SUM(AH384:AH388)</f>
        <v>0</v>
      </c>
      <c r="AI383" s="191">
        <f t="shared" si="212"/>
        <v>0</v>
      </c>
      <c r="AJ383" s="191">
        <f>SUM(AJ384:AJ388)</f>
        <v>42000</v>
      </c>
      <c r="AK383" s="191">
        <f>SUM(AK384:AK388)</f>
        <v>0</v>
      </c>
      <c r="AL383" s="191">
        <f>SUM(AL384:AL388)</f>
        <v>0</v>
      </c>
      <c r="AM383" s="191">
        <f t="shared" si="213"/>
        <v>42000</v>
      </c>
      <c r="AN383" s="191">
        <f>SUM(AN384:AN388)</f>
        <v>0</v>
      </c>
      <c r="AO383" s="191">
        <f>SUM(AO384:AO388)</f>
        <v>0</v>
      </c>
      <c r="AP383" s="191">
        <f>SUM(AP384:AP388)</f>
        <v>0</v>
      </c>
      <c r="AQ383" s="191">
        <f t="shared" si="214"/>
        <v>0</v>
      </c>
      <c r="AR383" s="191">
        <f t="shared" si="215"/>
        <v>102000</v>
      </c>
    </row>
    <row r="384" spans="2:44">
      <c r="B384" s="180" t="s">
        <v>341</v>
      </c>
      <c r="C384" s="181" t="s">
        <v>209</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208"/>
        <v>0</v>
      </c>
      <c r="G384" s="182"/>
      <c r="H384" s="182">
        <f t="shared" si="209"/>
        <v>0</v>
      </c>
      <c r="I384" s="182"/>
      <c r="J384" s="182">
        <f t="shared" si="210"/>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211"/>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212"/>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213"/>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214"/>
        <v>0</v>
      </c>
      <c r="AR384" s="182">
        <f t="shared" si="215"/>
        <v>0</v>
      </c>
    </row>
    <row r="385" spans="1:44">
      <c r="B385" s="180" t="s">
        <v>1046</v>
      </c>
      <c r="C385" s="181" t="s">
        <v>1047</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v>
      </c>
      <c r="F385" s="182">
        <f t="shared" si="208"/>
        <v>102000</v>
      </c>
      <c r="G385" s="182"/>
      <c r="H385" s="182">
        <f t="shared" si="209"/>
        <v>102000</v>
      </c>
      <c r="I385" s="182"/>
      <c r="J385" s="182">
        <f t="shared" si="210"/>
        <v>102000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2">
        <f t="shared" si="211"/>
        <v>60000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212"/>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213"/>
        <v>42000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214"/>
        <v>0</v>
      </c>
      <c r="AR385" s="182">
        <f t="shared" si="215"/>
        <v>102000</v>
      </c>
    </row>
    <row r="386" spans="1:44">
      <c r="B386" s="180" t="s">
        <v>1048</v>
      </c>
      <c r="C386" s="181" t="s">
        <v>1049</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si="208"/>
        <v>0</v>
      </c>
      <c r="G386" s="182"/>
      <c r="H386" s="182">
        <f t="shared" si="209"/>
        <v>0</v>
      </c>
      <c r="I386" s="182"/>
      <c r="J386" s="182">
        <f t="shared" si="210"/>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si="211"/>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si="212"/>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si="213"/>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si="214"/>
        <v>0</v>
      </c>
      <c r="AR386" s="182">
        <f t="shared" si="215"/>
        <v>0</v>
      </c>
    </row>
    <row r="387" spans="1:44">
      <c r="A387" s="110"/>
      <c r="B387" s="180" t="s">
        <v>1050</v>
      </c>
      <c r="C387" s="181" t="s">
        <v>1372</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si="208"/>
        <v>0</v>
      </c>
      <c r="G387" s="182"/>
      <c r="H387" s="182">
        <f t="shared" si="209"/>
        <v>0</v>
      </c>
      <c r="I387" s="182"/>
      <c r="J387" s="182">
        <f t="shared" si="210"/>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si="211"/>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si="212"/>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si="213"/>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si="214"/>
        <v>0</v>
      </c>
      <c r="AR387" s="182">
        <f t="shared" si="215"/>
        <v>0</v>
      </c>
    </row>
    <row r="388" spans="1:44">
      <c r="A388" s="110"/>
      <c r="B388" s="180" t="s">
        <v>1052</v>
      </c>
      <c r="C388" s="181" t="s">
        <v>1051</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208"/>
        <v>0</v>
      </c>
      <c r="G388" s="182"/>
      <c r="H388" s="182">
        <f t="shared" si="209"/>
        <v>0</v>
      </c>
      <c r="I388" s="182"/>
      <c r="J388" s="182">
        <f t="shared" si="210"/>
        <v>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211"/>
        <v>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212"/>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213"/>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214"/>
        <v>0</v>
      </c>
      <c r="AR388" s="182">
        <f t="shared" si="215"/>
        <v>0</v>
      </c>
    </row>
    <row r="389" spans="1:44">
      <c r="B389" s="189" t="s">
        <v>342</v>
      </c>
      <c r="C389" s="190" t="s">
        <v>210</v>
      </c>
      <c r="D389" s="191">
        <f>SUM(D390:D396)</f>
        <v>90000</v>
      </c>
      <c r="E389" s="191">
        <f>SUM(E390:E396)</f>
        <v>5545000</v>
      </c>
      <c r="F389" s="191">
        <f t="shared" si="208"/>
        <v>5635000</v>
      </c>
      <c r="G389" s="191">
        <f>SUM(G390:G396)</f>
        <v>0</v>
      </c>
      <c r="H389" s="191">
        <f t="shared" si="209"/>
        <v>5635000</v>
      </c>
      <c r="I389" s="191">
        <f>SUM(I390:I396)</f>
        <v>0</v>
      </c>
      <c r="J389" s="191">
        <f t="shared" si="210"/>
        <v>5635000</v>
      </c>
      <c r="K389" s="191">
        <f t="shared" ref="K389:AD389" si="217">SUM(K390:K396)</f>
        <v>0</v>
      </c>
      <c r="L389" s="191">
        <f t="shared" si="217"/>
        <v>0</v>
      </c>
      <c r="M389" s="191">
        <f t="shared" si="217"/>
        <v>0</v>
      </c>
      <c r="N389" s="191">
        <f t="shared" si="217"/>
        <v>0</v>
      </c>
      <c r="O389" s="191">
        <f t="shared" si="217"/>
        <v>0</v>
      </c>
      <c r="P389" s="191">
        <f t="shared" si="217"/>
        <v>0</v>
      </c>
      <c r="Q389" s="191">
        <f t="shared" si="217"/>
        <v>0</v>
      </c>
      <c r="R389" s="191">
        <f t="shared" si="217"/>
        <v>0</v>
      </c>
      <c r="S389" s="191">
        <f t="shared" si="217"/>
        <v>0</v>
      </c>
      <c r="T389" s="191">
        <f>SUM(T390:T396)</f>
        <v>0</v>
      </c>
      <c r="U389" s="191">
        <f t="shared" si="217"/>
        <v>5635000</v>
      </c>
      <c r="V389" s="191">
        <f t="shared" si="217"/>
        <v>0</v>
      </c>
      <c r="W389" s="191">
        <f t="shared" si="217"/>
        <v>0</v>
      </c>
      <c r="X389" s="191">
        <f t="shared" si="217"/>
        <v>0</v>
      </c>
      <c r="Y389" s="191">
        <f>SUM(Y390:Y396)</f>
        <v>0</v>
      </c>
      <c r="Z389" s="191">
        <f>SUM(Z390:Z396)</f>
        <v>0</v>
      </c>
      <c r="AA389" s="191">
        <f t="shared" si="217"/>
        <v>0</v>
      </c>
      <c r="AB389" s="191">
        <f t="shared" si="217"/>
        <v>5635000</v>
      </c>
      <c r="AC389" s="191">
        <f t="shared" si="217"/>
        <v>0</v>
      </c>
      <c r="AD389" s="191">
        <f t="shared" si="217"/>
        <v>0</v>
      </c>
      <c r="AE389" s="191">
        <f t="shared" si="211"/>
        <v>5635000</v>
      </c>
      <c r="AF389" s="191">
        <f>SUM(AF390:AF396)</f>
        <v>0</v>
      </c>
      <c r="AG389" s="191">
        <f>SUM(AG390:AG396)</f>
        <v>0</v>
      </c>
      <c r="AH389" s="191">
        <f>SUM(AH390:AH396)</f>
        <v>0</v>
      </c>
      <c r="AI389" s="191">
        <f t="shared" si="212"/>
        <v>0</v>
      </c>
      <c r="AJ389" s="191">
        <f>SUM(AJ390:AJ396)</f>
        <v>0</v>
      </c>
      <c r="AK389" s="191">
        <f>SUM(AK390:AK396)</f>
        <v>0</v>
      </c>
      <c r="AL389" s="191">
        <f>SUM(AL390:AL396)</f>
        <v>0</v>
      </c>
      <c r="AM389" s="191">
        <f t="shared" si="213"/>
        <v>0</v>
      </c>
      <c r="AN389" s="191">
        <f>SUM(AN390:AN396)</f>
        <v>0</v>
      </c>
      <c r="AO389" s="191">
        <f>SUM(AO390:AO396)</f>
        <v>0</v>
      </c>
      <c r="AP389" s="191">
        <f>SUM(AP390:AP396)</f>
        <v>0</v>
      </c>
      <c r="AQ389" s="191">
        <f t="shared" si="214"/>
        <v>0</v>
      </c>
      <c r="AR389" s="191">
        <f t="shared" si="215"/>
        <v>5635000</v>
      </c>
    </row>
    <row r="390" spans="1:44">
      <c r="B390" s="180" t="s">
        <v>343</v>
      </c>
      <c r="C390" s="181" t="s">
        <v>211</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5545000</v>
      </c>
      <c r="F390" s="182">
        <f t="shared" si="208"/>
        <v>5635000</v>
      </c>
      <c r="G390" s="182"/>
      <c r="H390" s="182">
        <f t="shared" si="209"/>
        <v>5635000</v>
      </c>
      <c r="I390" s="182"/>
      <c r="J390" s="182">
        <f t="shared" si="210"/>
        <v>5635000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5635000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5635000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211"/>
        <v>5635000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212"/>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213"/>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214"/>
        <v>0</v>
      </c>
      <c r="AR390" s="182">
        <f t="shared" si="215"/>
        <v>5635000</v>
      </c>
    </row>
    <row r="391" spans="1:44">
      <c r="B391" s="180" t="s">
        <v>1053</v>
      </c>
      <c r="C391" s="181" t="s">
        <v>1054</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si="208"/>
        <v>0</v>
      </c>
      <c r="G391" s="182"/>
      <c r="H391" s="182">
        <f t="shared" si="209"/>
        <v>0</v>
      </c>
      <c r="I391" s="182"/>
      <c r="J391" s="182">
        <f t="shared" si="210"/>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si="211"/>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si="212"/>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si="213"/>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si="214"/>
        <v>0</v>
      </c>
      <c r="AR391" s="182">
        <f t="shared" si="215"/>
        <v>0</v>
      </c>
    </row>
    <row r="392" spans="1:44">
      <c r="B392" s="180" t="s">
        <v>344</v>
      </c>
      <c r="C392" s="181" t="s">
        <v>212</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208"/>
        <v>0</v>
      </c>
      <c r="G392" s="182"/>
      <c r="H392" s="182">
        <f t="shared" si="209"/>
        <v>0</v>
      </c>
      <c r="I392" s="182"/>
      <c r="J392" s="182">
        <f t="shared" si="210"/>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211"/>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212"/>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213"/>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214"/>
        <v>0</v>
      </c>
      <c r="AR392" s="182">
        <f t="shared" si="215"/>
        <v>0</v>
      </c>
    </row>
    <row r="393" spans="1:44">
      <c r="B393" s="180" t="s">
        <v>1055</v>
      </c>
      <c r="C393" s="181" t="s">
        <v>1056</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208"/>
        <v>0</v>
      </c>
      <c r="G393" s="182"/>
      <c r="H393" s="182">
        <f t="shared" si="209"/>
        <v>0</v>
      </c>
      <c r="I393" s="182"/>
      <c r="J393" s="182">
        <f t="shared" si="210"/>
        <v>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211"/>
        <v>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212"/>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2">
        <f t="shared" si="213"/>
        <v>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214"/>
        <v>0</v>
      </c>
      <c r="AR393" s="182">
        <f t="shared" si="215"/>
        <v>0</v>
      </c>
    </row>
    <row r="394" spans="1:44">
      <c r="B394" s="180" t="s">
        <v>1057</v>
      </c>
      <c r="C394" s="181" t="s">
        <v>1058</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208"/>
        <v>0</v>
      </c>
      <c r="G394" s="182"/>
      <c r="H394" s="182">
        <f t="shared" si="209"/>
        <v>0</v>
      </c>
      <c r="I394" s="182"/>
      <c r="J394" s="182">
        <f t="shared" si="210"/>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211"/>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212"/>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213"/>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214"/>
        <v>0</v>
      </c>
      <c r="AR394" s="182">
        <f t="shared" si="215"/>
        <v>0</v>
      </c>
    </row>
    <row r="395" spans="1:44">
      <c r="B395" s="180" t="s">
        <v>345</v>
      </c>
      <c r="C395" s="181" t="s">
        <v>213</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208"/>
        <v>0</v>
      </c>
      <c r="G395" s="182"/>
      <c r="H395" s="182">
        <f t="shared" si="209"/>
        <v>0</v>
      </c>
      <c r="I395" s="182"/>
      <c r="J395" s="182">
        <f t="shared" si="210"/>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211"/>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212"/>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213"/>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214"/>
        <v>0</v>
      </c>
      <c r="AR395" s="182">
        <f t="shared" si="215"/>
        <v>0</v>
      </c>
    </row>
    <row r="396" spans="1:44">
      <c r="B396" s="180" t="s">
        <v>1059</v>
      </c>
      <c r="C396" s="181" t="s">
        <v>1060</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si="208"/>
        <v>0</v>
      </c>
      <c r="G396" s="182"/>
      <c r="H396" s="182">
        <f t="shared" si="209"/>
        <v>0</v>
      </c>
      <c r="I396" s="182"/>
      <c r="J396" s="182">
        <f t="shared" si="210"/>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si="211"/>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si="212"/>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si="213"/>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si="214"/>
        <v>0</v>
      </c>
      <c r="AR396" s="182">
        <f t="shared" si="215"/>
        <v>0</v>
      </c>
    </row>
    <row r="397" spans="1:44">
      <c r="B397" s="177" t="s">
        <v>351</v>
      </c>
      <c r="C397" s="178" t="s">
        <v>219</v>
      </c>
      <c r="D397" s="179">
        <f>D398+D459+D467+D485+D489</f>
        <v>152600</v>
      </c>
      <c r="E397" s="179">
        <f>E398+E459+E467+E485+E489</f>
        <v>0</v>
      </c>
      <c r="F397" s="179">
        <f t="shared" si="208"/>
        <v>152600</v>
      </c>
      <c r="G397" s="179">
        <f>G398+G459+G467+G485+G489</f>
        <v>0</v>
      </c>
      <c r="H397" s="179">
        <f t="shared" si="209"/>
        <v>152600</v>
      </c>
      <c r="I397" s="179">
        <f>I398+I459+I467+I485+I489</f>
        <v>0</v>
      </c>
      <c r="J397" s="179">
        <f t="shared" si="210"/>
        <v>152600</v>
      </c>
      <c r="K397" s="179">
        <f t="shared" ref="K397:AD397" si="218">K398+K459+K467+K485+K489</f>
        <v>0</v>
      </c>
      <c r="L397" s="179">
        <f t="shared" si="218"/>
        <v>0</v>
      </c>
      <c r="M397" s="179">
        <f t="shared" si="218"/>
        <v>0</v>
      </c>
      <c r="N397" s="179">
        <f t="shared" si="218"/>
        <v>0</v>
      </c>
      <c r="O397" s="179">
        <f t="shared" si="218"/>
        <v>152600</v>
      </c>
      <c r="P397" s="179">
        <f t="shared" si="218"/>
        <v>0</v>
      </c>
      <c r="Q397" s="179">
        <f t="shared" si="218"/>
        <v>0</v>
      </c>
      <c r="R397" s="179">
        <f t="shared" si="218"/>
        <v>0</v>
      </c>
      <c r="S397" s="179">
        <f t="shared" si="218"/>
        <v>0</v>
      </c>
      <c r="T397" s="179">
        <f>T398+T459+T467+T485+T489</f>
        <v>0</v>
      </c>
      <c r="U397" s="179">
        <f t="shared" si="218"/>
        <v>0</v>
      </c>
      <c r="V397" s="179">
        <f t="shared" si="218"/>
        <v>0</v>
      </c>
      <c r="W397" s="179">
        <f t="shared" si="218"/>
        <v>0</v>
      </c>
      <c r="X397" s="179">
        <f t="shared" si="218"/>
        <v>0</v>
      </c>
      <c r="Y397" s="179">
        <f>Y398+Y459+Y467+Y485+Y489</f>
        <v>0</v>
      </c>
      <c r="Z397" s="179">
        <f>Z398+Z459+Z467+Z485+Z489</f>
        <v>0</v>
      </c>
      <c r="AA397" s="179">
        <f t="shared" si="218"/>
        <v>0</v>
      </c>
      <c r="AB397" s="179">
        <f t="shared" si="218"/>
        <v>0</v>
      </c>
      <c r="AC397" s="179">
        <f t="shared" si="218"/>
        <v>143600</v>
      </c>
      <c r="AD397" s="179">
        <f t="shared" si="218"/>
        <v>0</v>
      </c>
      <c r="AE397" s="179">
        <f t="shared" si="211"/>
        <v>143600</v>
      </c>
      <c r="AF397" s="179">
        <f>AF398+AF459+AF467+AF485+AF489</f>
        <v>0</v>
      </c>
      <c r="AG397" s="179">
        <f>AG398+AG459+AG467+AG485+AG489</f>
        <v>0</v>
      </c>
      <c r="AH397" s="179">
        <f>AH398+AH459+AH467+AH485+AH489</f>
        <v>0</v>
      </c>
      <c r="AI397" s="179">
        <f t="shared" si="212"/>
        <v>0</v>
      </c>
      <c r="AJ397" s="179">
        <f>AJ398+AJ459+AJ467+AJ485+AJ489</f>
        <v>0</v>
      </c>
      <c r="AK397" s="179">
        <f>AK398+AK459+AK467+AK485+AK489</f>
        <v>0</v>
      </c>
      <c r="AL397" s="179">
        <f>AL398+AL459+AL467+AL485+AL489</f>
        <v>9000</v>
      </c>
      <c r="AM397" s="179">
        <f t="shared" si="213"/>
        <v>9000</v>
      </c>
      <c r="AN397" s="179">
        <f>AN398+AN459+AN467+AN485+AN489</f>
        <v>0</v>
      </c>
      <c r="AO397" s="179">
        <f>AO398+AO459+AO467+AO485+AO489</f>
        <v>0</v>
      </c>
      <c r="AP397" s="179">
        <f>AP398+AP459+AP467+AP485+AP489</f>
        <v>0</v>
      </c>
      <c r="AQ397" s="179">
        <f t="shared" si="214"/>
        <v>0</v>
      </c>
      <c r="AR397" s="179">
        <f t="shared" si="215"/>
        <v>152600</v>
      </c>
    </row>
    <row r="398" spans="1:44">
      <c r="B398" s="189" t="s">
        <v>352</v>
      </c>
      <c r="C398" s="190" t="s">
        <v>220</v>
      </c>
      <c r="D398" s="191">
        <f>SUM(D399:D458)</f>
        <v>152600</v>
      </c>
      <c r="E398" s="191">
        <f>SUM(E399:E458)</f>
        <v>0</v>
      </c>
      <c r="F398" s="191">
        <f t="shared" si="208"/>
        <v>152600</v>
      </c>
      <c r="G398" s="191">
        <f>SUM(G399:G458)</f>
        <v>0</v>
      </c>
      <c r="H398" s="191">
        <f t="shared" si="209"/>
        <v>152600</v>
      </c>
      <c r="I398" s="191">
        <f>SUM(I399:I458)</f>
        <v>0</v>
      </c>
      <c r="J398" s="191">
        <f t="shared" si="210"/>
        <v>152600</v>
      </c>
      <c r="K398" s="191">
        <f t="shared" ref="K398:AP398" si="219">SUM(K399:K458)</f>
        <v>0</v>
      </c>
      <c r="L398" s="191">
        <f t="shared" si="219"/>
        <v>0</v>
      </c>
      <c r="M398" s="191">
        <f t="shared" si="219"/>
        <v>0</v>
      </c>
      <c r="N398" s="191">
        <f t="shared" si="219"/>
        <v>0</v>
      </c>
      <c r="O398" s="191">
        <f t="shared" si="219"/>
        <v>152600</v>
      </c>
      <c r="P398" s="191">
        <f>SUM(P399:P458)</f>
        <v>0</v>
      </c>
      <c r="Q398" s="191">
        <f>SUM(Q399:Q458)</f>
        <v>0</v>
      </c>
      <c r="R398" s="191">
        <f t="shared" si="219"/>
        <v>0</v>
      </c>
      <c r="S398" s="191">
        <f t="shared" si="219"/>
        <v>0</v>
      </c>
      <c r="T398" s="191">
        <f>SUM(T399:T458)</f>
        <v>0</v>
      </c>
      <c r="U398" s="191">
        <f t="shared" si="219"/>
        <v>0</v>
      </c>
      <c r="V398" s="191">
        <f t="shared" si="219"/>
        <v>0</v>
      </c>
      <c r="W398" s="191">
        <f>SUM(W399:W458)</f>
        <v>0</v>
      </c>
      <c r="X398" s="191">
        <f t="shared" si="219"/>
        <v>0</v>
      </c>
      <c r="Y398" s="191">
        <f>SUM(Y399:Y458)</f>
        <v>0</v>
      </c>
      <c r="Z398" s="191">
        <f>SUM(Z399:Z458)</f>
        <v>0</v>
      </c>
      <c r="AA398" s="191">
        <f t="shared" si="219"/>
        <v>0</v>
      </c>
      <c r="AB398" s="191">
        <f t="shared" si="219"/>
        <v>0</v>
      </c>
      <c r="AC398" s="191">
        <f t="shared" si="219"/>
        <v>143600</v>
      </c>
      <c r="AD398" s="191">
        <f t="shared" si="219"/>
        <v>0</v>
      </c>
      <c r="AE398" s="191">
        <f t="shared" si="211"/>
        <v>143600</v>
      </c>
      <c r="AF398" s="191">
        <f t="shared" si="219"/>
        <v>0</v>
      </c>
      <c r="AG398" s="191">
        <f t="shared" si="219"/>
        <v>0</v>
      </c>
      <c r="AH398" s="191">
        <f t="shared" si="219"/>
        <v>0</v>
      </c>
      <c r="AI398" s="191">
        <f t="shared" si="212"/>
        <v>0</v>
      </c>
      <c r="AJ398" s="191">
        <f t="shared" si="219"/>
        <v>0</v>
      </c>
      <c r="AK398" s="191">
        <f t="shared" si="219"/>
        <v>0</v>
      </c>
      <c r="AL398" s="191">
        <f t="shared" si="219"/>
        <v>9000</v>
      </c>
      <c r="AM398" s="191">
        <f t="shared" si="213"/>
        <v>9000</v>
      </c>
      <c r="AN398" s="191">
        <f t="shared" si="219"/>
        <v>0</v>
      </c>
      <c r="AO398" s="191">
        <f t="shared" si="219"/>
        <v>0</v>
      </c>
      <c r="AP398" s="191">
        <f t="shared" si="219"/>
        <v>0</v>
      </c>
      <c r="AQ398" s="191">
        <f t="shared" si="214"/>
        <v>0</v>
      </c>
      <c r="AR398" s="191">
        <f t="shared" si="215"/>
        <v>152600</v>
      </c>
    </row>
    <row r="399" spans="1:44">
      <c r="B399" s="180" t="s">
        <v>353</v>
      </c>
      <c r="C399" s="181" t="s">
        <v>221</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208"/>
        <v>0</v>
      </c>
      <c r="G399" s="182"/>
      <c r="H399" s="182">
        <f t="shared" si="209"/>
        <v>0</v>
      </c>
      <c r="I399" s="182"/>
      <c r="J399" s="182">
        <f t="shared" si="210"/>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211"/>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212"/>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213"/>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214"/>
        <v>0</v>
      </c>
      <c r="AR399" s="182">
        <f t="shared" si="215"/>
        <v>0</v>
      </c>
    </row>
    <row r="400" spans="1:44">
      <c r="B400" s="180" t="s">
        <v>1062</v>
      </c>
      <c r="C400" s="181" t="s">
        <v>1063</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208"/>
        <v>0</v>
      </c>
      <c r="G400" s="182"/>
      <c r="H400" s="182">
        <f t="shared" si="209"/>
        <v>0</v>
      </c>
      <c r="I400" s="182"/>
      <c r="J400" s="182">
        <f t="shared" si="210"/>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211"/>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212"/>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213"/>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214"/>
        <v>0</v>
      </c>
      <c r="AR400" s="182">
        <f t="shared" si="215"/>
        <v>0</v>
      </c>
    </row>
    <row r="401" spans="2:44">
      <c r="B401" s="180" t="s">
        <v>1064</v>
      </c>
      <c r="C401" s="181" t="s">
        <v>1065</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208"/>
        <v>0</v>
      </c>
      <c r="G401" s="182"/>
      <c r="H401" s="182">
        <f t="shared" si="209"/>
        <v>0</v>
      </c>
      <c r="I401" s="182"/>
      <c r="J401" s="182">
        <f t="shared" si="210"/>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211"/>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212"/>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213"/>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214"/>
        <v>0</v>
      </c>
      <c r="AR401" s="182">
        <f t="shared" si="215"/>
        <v>0</v>
      </c>
    </row>
    <row r="402" spans="2:44">
      <c r="B402" s="180" t="s">
        <v>354</v>
      </c>
      <c r="C402" s="181" t="s">
        <v>222</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si="208"/>
        <v>0</v>
      </c>
      <c r="G402" s="182"/>
      <c r="H402" s="182">
        <f t="shared" si="209"/>
        <v>0</v>
      </c>
      <c r="I402" s="182"/>
      <c r="J402" s="182">
        <f t="shared" si="210"/>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si="211"/>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si="212"/>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si="213"/>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si="214"/>
        <v>0</v>
      </c>
      <c r="AR402" s="182">
        <f t="shared" si="215"/>
        <v>0</v>
      </c>
    </row>
    <row r="403" spans="2:44">
      <c r="B403" s="180" t="s">
        <v>364</v>
      </c>
      <c r="C403" s="181" t="s">
        <v>231</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220">D403+E403</f>
        <v>0</v>
      </c>
      <c r="G403" s="182"/>
      <c r="H403" s="182">
        <f t="shared" ref="H403:H419" si="221">F403-G403</f>
        <v>0</v>
      </c>
      <c r="I403" s="182"/>
      <c r="J403" s="182">
        <f t="shared" ref="J403:J419" si="222">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223">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224">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225">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226">AN403+AO403+AP403</f>
        <v>0</v>
      </c>
      <c r="AR403" s="182">
        <f t="shared" ref="AR403:AR419" si="227">AE403+AI403+AM403+AQ403</f>
        <v>0</v>
      </c>
    </row>
    <row r="404" spans="2:44">
      <c r="B404" s="180" t="s">
        <v>1066</v>
      </c>
      <c r="C404" s="181" t="s">
        <v>1067</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220"/>
        <v>5000</v>
      </c>
      <c r="G404" s="182"/>
      <c r="H404" s="182">
        <f t="shared" si="221"/>
        <v>5000</v>
      </c>
      <c r="I404" s="182"/>
      <c r="J404" s="182">
        <f t="shared" si="222"/>
        <v>5000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223"/>
        <v>5000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224"/>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225"/>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226"/>
        <v>0</v>
      </c>
      <c r="AR404" s="182">
        <f t="shared" si="227"/>
        <v>5000</v>
      </c>
    </row>
    <row r="405" spans="2:44">
      <c r="B405" s="180" t="s">
        <v>1068</v>
      </c>
      <c r="C405" s="181" t="s">
        <v>1069</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220"/>
        <v>0</v>
      </c>
      <c r="G405" s="182"/>
      <c r="H405" s="182">
        <f t="shared" si="221"/>
        <v>0</v>
      </c>
      <c r="I405" s="182"/>
      <c r="J405" s="182">
        <f t="shared" si="222"/>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223"/>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224"/>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225"/>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226"/>
        <v>0</v>
      </c>
      <c r="AR405" s="182">
        <f t="shared" si="227"/>
        <v>0</v>
      </c>
    </row>
    <row r="406" spans="2:44">
      <c r="B406" s="180" t="s">
        <v>1070</v>
      </c>
      <c r="C406" s="181" t="s">
        <v>1071</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220"/>
        <v>0</v>
      </c>
      <c r="G406" s="182"/>
      <c r="H406" s="182">
        <f t="shared" si="221"/>
        <v>0</v>
      </c>
      <c r="I406" s="182"/>
      <c r="J406" s="182">
        <f t="shared" si="222"/>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223"/>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224"/>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225"/>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226"/>
        <v>0</v>
      </c>
      <c r="AR406" s="182">
        <f t="shared" si="227"/>
        <v>0</v>
      </c>
    </row>
    <row r="407" spans="2:44">
      <c r="B407" s="180" t="s">
        <v>1072</v>
      </c>
      <c r="C407" s="181" t="s">
        <v>1073</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220"/>
        <v>0</v>
      </c>
      <c r="G407" s="182"/>
      <c r="H407" s="182">
        <f t="shared" si="221"/>
        <v>0</v>
      </c>
      <c r="I407" s="182"/>
      <c r="J407" s="182">
        <f t="shared" si="222"/>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223"/>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224"/>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225"/>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226"/>
        <v>0</v>
      </c>
      <c r="AR407" s="182">
        <f t="shared" si="227"/>
        <v>0</v>
      </c>
    </row>
    <row r="408" spans="2:44">
      <c r="B408" s="180" t="s">
        <v>1074</v>
      </c>
      <c r="C408" s="181" t="s">
        <v>1075</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147600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220"/>
        <v>147600</v>
      </c>
      <c r="G408" s="182"/>
      <c r="H408" s="182">
        <f t="shared" si="221"/>
        <v>147600</v>
      </c>
      <c r="I408" s="182"/>
      <c r="J408" s="182">
        <f t="shared" si="222"/>
        <v>147600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147600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138600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223"/>
        <v>138600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224"/>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M408" s="182">
        <f t="shared" si="225"/>
        <v>9000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226"/>
        <v>0</v>
      </c>
      <c r="AR408" s="182">
        <f t="shared" si="227"/>
        <v>147600</v>
      </c>
    </row>
    <row r="409" spans="2:44">
      <c r="B409" s="180" t="s">
        <v>1076</v>
      </c>
      <c r="C409" s="181" t="s">
        <v>1077</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220"/>
        <v>0</v>
      </c>
      <c r="G409" s="182"/>
      <c r="H409" s="182">
        <f t="shared" si="221"/>
        <v>0</v>
      </c>
      <c r="I409" s="182"/>
      <c r="J409" s="182">
        <f t="shared" si="222"/>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223"/>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224"/>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225"/>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226"/>
        <v>0</v>
      </c>
      <c r="AR409" s="182">
        <f t="shared" si="227"/>
        <v>0</v>
      </c>
    </row>
    <row r="410" spans="2:44">
      <c r="B410" s="180" t="s">
        <v>1078</v>
      </c>
      <c r="C410" s="181" t="s">
        <v>1079</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220"/>
        <v>0</v>
      </c>
      <c r="G410" s="182"/>
      <c r="H410" s="182">
        <f t="shared" si="221"/>
        <v>0</v>
      </c>
      <c r="I410" s="182"/>
      <c r="J410" s="182">
        <f t="shared" si="222"/>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223"/>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224"/>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225"/>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226"/>
        <v>0</v>
      </c>
      <c r="AR410" s="182">
        <f t="shared" si="227"/>
        <v>0</v>
      </c>
    </row>
    <row r="411" spans="2:44">
      <c r="B411" s="180" t="s">
        <v>1080</v>
      </c>
      <c r="C411" s="181" t="s">
        <v>1081</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220"/>
        <v>0</v>
      </c>
      <c r="G411" s="182"/>
      <c r="H411" s="182">
        <f t="shared" si="221"/>
        <v>0</v>
      </c>
      <c r="I411" s="182"/>
      <c r="J411" s="182">
        <f t="shared" si="222"/>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223"/>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224"/>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225"/>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226"/>
        <v>0</v>
      </c>
      <c r="AR411" s="182">
        <f t="shared" si="227"/>
        <v>0</v>
      </c>
    </row>
    <row r="412" spans="2:44">
      <c r="B412" s="180" t="s">
        <v>1082</v>
      </c>
      <c r="C412" s="181" t="s">
        <v>1083</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220"/>
        <v>0</v>
      </c>
      <c r="G412" s="182"/>
      <c r="H412" s="182">
        <f t="shared" si="221"/>
        <v>0</v>
      </c>
      <c r="I412" s="182"/>
      <c r="J412" s="182">
        <f t="shared" si="222"/>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223"/>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224"/>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225"/>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226"/>
        <v>0</v>
      </c>
      <c r="AR412" s="182">
        <f t="shared" si="227"/>
        <v>0</v>
      </c>
    </row>
    <row r="413" spans="2:44">
      <c r="B413" s="180" t="s">
        <v>1084</v>
      </c>
      <c r="C413" s="181" t="s">
        <v>1085</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220"/>
        <v>0</v>
      </c>
      <c r="G413" s="182"/>
      <c r="H413" s="182">
        <f t="shared" si="221"/>
        <v>0</v>
      </c>
      <c r="I413" s="182"/>
      <c r="J413" s="182">
        <f t="shared" si="222"/>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223"/>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224"/>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225"/>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226"/>
        <v>0</v>
      </c>
      <c r="AR413" s="182">
        <f t="shared" si="227"/>
        <v>0</v>
      </c>
    </row>
    <row r="414" spans="2:44">
      <c r="B414" s="180" t="s">
        <v>1086</v>
      </c>
      <c r="C414" s="181" t="s">
        <v>1087</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220"/>
        <v>0</v>
      </c>
      <c r="G414" s="182"/>
      <c r="H414" s="182">
        <f t="shared" si="221"/>
        <v>0</v>
      </c>
      <c r="I414" s="182"/>
      <c r="J414" s="182">
        <f t="shared" si="222"/>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223"/>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224"/>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225"/>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226"/>
        <v>0</v>
      </c>
      <c r="AR414" s="182">
        <f t="shared" si="227"/>
        <v>0</v>
      </c>
    </row>
    <row r="415" spans="2:44">
      <c r="B415" s="180" t="s">
        <v>1088</v>
      </c>
      <c r="C415" s="181" t="s">
        <v>1089</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220"/>
        <v>0</v>
      </c>
      <c r="G415" s="182"/>
      <c r="H415" s="182">
        <f t="shared" si="221"/>
        <v>0</v>
      </c>
      <c r="I415" s="182"/>
      <c r="J415" s="182">
        <f t="shared" si="222"/>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223"/>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224"/>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225"/>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226"/>
        <v>0</v>
      </c>
      <c r="AR415" s="182">
        <f t="shared" si="227"/>
        <v>0</v>
      </c>
    </row>
    <row r="416" spans="2:44">
      <c r="B416" s="180" t="s">
        <v>1090</v>
      </c>
      <c r="C416" s="181" t="s">
        <v>1091</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220"/>
        <v>0</v>
      </c>
      <c r="G416" s="182"/>
      <c r="H416" s="182">
        <f t="shared" si="221"/>
        <v>0</v>
      </c>
      <c r="I416" s="182"/>
      <c r="J416" s="182">
        <f t="shared" si="222"/>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223"/>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224"/>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225"/>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226"/>
        <v>0</v>
      </c>
      <c r="AR416" s="182">
        <f t="shared" si="227"/>
        <v>0</v>
      </c>
    </row>
    <row r="417" spans="2:44">
      <c r="B417" s="180" t="s">
        <v>1092</v>
      </c>
      <c r="C417" s="181" t="s">
        <v>1093</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220"/>
        <v>0</v>
      </c>
      <c r="G417" s="182"/>
      <c r="H417" s="182">
        <f t="shared" si="221"/>
        <v>0</v>
      </c>
      <c r="I417" s="182"/>
      <c r="J417" s="182">
        <f t="shared" si="222"/>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223"/>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224"/>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225"/>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226"/>
        <v>0</v>
      </c>
      <c r="AR417" s="182">
        <f t="shared" si="227"/>
        <v>0</v>
      </c>
    </row>
    <row r="418" spans="2:44">
      <c r="B418" s="180" t="s">
        <v>1094</v>
      </c>
      <c r="C418" s="181" t="s">
        <v>1095</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220"/>
        <v>0</v>
      </c>
      <c r="G418" s="182"/>
      <c r="H418" s="182">
        <f t="shared" si="221"/>
        <v>0</v>
      </c>
      <c r="I418" s="182"/>
      <c r="J418" s="182">
        <f t="shared" si="222"/>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223"/>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224"/>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225"/>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226"/>
        <v>0</v>
      </c>
      <c r="AR418" s="182">
        <f t="shared" si="227"/>
        <v>0</v>
      </c>
    </row>
    <row r="419" spans="2:44">
      <c r="B419" s="180" t="s">
        <v>1096</v>
      </c>
      <c r="C419" s="181" t="s">
        <v>1097</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220"/>
        <v>0</v>
      </c>
      <c r="G419" s="182"/>
      <c r="H419" s="182">
        <f t="shared" si="221"/>
        <v>0</v>
      </c>
      <c r="I419" s="182"/>
      <c r="J419" s="182">
        <f t="shared" si="222"/>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223"/>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224"/>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225"/>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226"/>
        <v>0</v>
      </c>
      <c r="AR419" s="182">
        <f t="shared" si="227"/>
        <v>0</v>
      </c>
    </row>
    <row r="420" spans="2:44">
      <c r="B420" s="180" t="s">
        <v>1098</v>
      </c>
      <c r="C420" s="181" t="s">
        <v>1099</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228">D420+E420</f>
        <v>0</v>
      </c>
      <c r="G420" s="182"/>
      <c r="H420" s="182">
        <f t="shared" ref="H420:H428" si="229">F420-G420</f>
        <v>0</v>
      </c>
      <c r="I420" s="182"/>
      <c r="J420" s="182">
        <f t="shared" ref="J420:J428" si="230">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231">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232">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233">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234">AN420+AO420+AP420</f>
        <v>0</v>
      </c>
      <c r="AR420" s="182">
        <f t="shared" ref="AR420:AR428" si="235">AE420+AI420+AM420+AQ420</f>
        <v>0</v>
      </c>
    </row>
    <row r="421" spans="2:44">
      <c r="B421" s="180" t="s">
        <v>1100</v>
      </c>
      <c r="C421" s="181" t="s">
        <v>1101</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228"/>
        <v>0</v>
      </c>
      <c r="G421" s="182"/>
      <c r="H421" s="182">
        <f t="shared" si="229"/>
        <v>0</v>
      </c>
      <c r="I421" s="182"/>
      <c r="J421" s="182">
        <f t="shared" si="230"/>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231"/>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232"/>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233"/>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234"/>
        <v>0</v>
      </c>
      <c r="AR421" s="182">
        <f t="shared" si="235"/>
        <v>0</v>
      </c>
    </row>
    <row r="422" spans="2:44">
      <c r="B422" s="180" t="s">
        <v>1102</v>
      </c>
      <c r="C422" s="181" t="s">
        <v>1103</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228"/>
        <v>0</v>
      </c>
      <c r="G422" s="182"/>
      <c r="H422" s="182">
        <f t="shared" si="229"/>
        <v>0</v>
      </c>
      <c r="I422" s="182"/>
      <c r="J422" s="182">
        <f t="shared" si="230"/>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231"/>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232"/>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233"/>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234"/>
        <v>0</v>
      </c>
      <c r="AR422" s="182">
        <f t="shared" si="235"/>
        <v>0</v>
      </c>
    </row>
    <row r="423" spans="2:44">
      <c r="B423" s="180" t="s">
        <v>1104</v>
      </c>
      <c r="C423" s="181" t="s">
        <v>1105</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228"/>
        <v>0</v>
      </c>
      <c r="G423" s="182"/>
      <c r="H423" s="182">
        <f t="shared" si="229"/>
        <v>0</v>
      </c>
      <c r="I423" s="182"/>
      <c r="J423" s="182">
        <f t="shared" si="230"/>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231"/>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232"/>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233"/>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234"/>
        <v>0</v>
      </c>
      <c r="AR423" s="182">
        <f t="shared" si="235"/>
        <v>0</v>
      </c>
    </row>
    <row r="424" spans="2:44">
      <c r="B424" s="180" t="s">
        <v>1106</v>
      </c>
      <c r="C424" s="181" t="s">
        <v>1107</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228"/>
        <v>0</v>
      </c>
      <c r="G424" s="182"/>
      <c r="H424" s="182">
        <f t="shared" si="229"/>
        <v>0</v>
      </c>
      <c r="I424" s="182"/>
      <c r="J424" s="182">
        <f t="shared" si="230"/>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231"/>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232"/>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233"/>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234"/>
        <v>0</v>
      </c>
      <c r="AR424" s="182">
        <f t="shared" si="235"/>
        <v>0</v>
      </c>
    </row>
    <row r="425" spans="2:44">
      <c r="B425" s="180" t="s">
        <v>1108</v>
      </c>
      <c r="C425" s="181" t="s">
        <v>1109</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228"/>
        <v>0</v>
      </c>
      <c r="G425" s="182"/>
      <c r="H425" s="182">
        <f t="shared" si="229"/>
        <v>0</v>
      </c>
      <c r="I425" s="182"/>
      <c r="J425" s="182">
        <f t="shared" si="230"/>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231"/>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232"/>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233"/>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234"/>
        <v>0</v>
      </c>
      <c r="AR425" s="182">
        <f t="shared" si="235"/>
        <v>0</v>
      </c>
    </row>
    <row r="426" spans="2:44">
      <c r="B426" s="180" t="s">
        <v>365</v>
      </c>
      <c r="C426" s="181" t="s">
        <v>1110</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228"/>
        <v>0</v>
      </c>
      <c r="G426" s="182"/>
      <c r="H426" s="182">
        <f t="shared" si="229"/>
        <v>0</v>
      </c>
      <c r="I426" s="182"/>
      <c r="J426" s="182">
        <f t="shared" si="230"/>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231"/>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232"/>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233"/>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234"/>
        <v>0</v>
      </c>
      <c r="AR426" s="182">
        <f t="shared" si="235"/>
        <v>0</v>
      </c>
    </row>
    <row r="427" spans="2:44">
      <c r="B427" s="180" t="s">
        <v>1111</v>
      </c>
      <c r="C427" s="181" t="s">
        <v>1112</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228"/>
        <v>0</v>
      </c>
      <c r="G427" s="182"/>
      <c r="H427" s="182">
        <f t="shared" si="229"/>
        <v>0</v>
      </c>
      <c r="I427" s="182"/>
      <c r="J427" s="182">
        <f t="shared" si="230"/>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231"/>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232"/>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233"/>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234"/>
        <v>0</v>
      </c>
      <c r="AR427" s="182">
        <f t="shared" si="235"/>
        <v>0</v>
      </c>
    </row>
    <row r="428" spans="2:44">
      <c r="B428" s="180" t="s">
        <v>1113</v>
      </c>
      <c r="C428" s="181" t="s">
        <v>1103</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228"/>
        <v>0</v>
      </c>
      <c r="G428" s="182"/>
      <c r="H428" s="182">
        <f t="shared" si="229"/>
        <v>0</v>
      </c>
      <c r="I428" s="182"/>
      <c r="J428" s="182">
        <f t="shared" si="230"/>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231"/>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232"/>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233"/>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234"/>
        <v>0</v>
      </c>
      <c r="AR428" s="182">
        <f t="shared" si="235"/>
        <v>0</v>
      </c>
    </row>
    <row r="429" spans="2:44">
      <c r="B429" s="180" t="s">
        <v>1114</v>
      </c>
      <c r="C429" s="181" t="s">
        <v>1115</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236">D429+E429</f>
        <v>0</v>
      </c>
      <c r="G429" s="182"/>
      <c r="H429" s="182">
        <f t="shared" ref="H429:H444" si="237">F429-G429</f>
        <v>0</v>
      </c>
      <c r="I429" s="182"/>
      <c r="J429" s="182">
        <f t="shared" ref="J429:J444" si="238">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239">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2">
        <f t="shared" ref="AI429:AI444" si="240">AF429+AG429+AH429</f>
        <v>0</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241">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242">AN429+AO429+AP429</f>
        <v>0</v>
      </c>
      <c r="AR429" s="182">
        <f t="shared" ref="AR429:AR444" si="243">AE429+AI429+AM429+AQ429</f>
        <v>0</v>
      </c>
    </row>
    <row r="430" spans="2:44">
      <c r="B430" s="180" t="s">
        <v>1116</v>
      </c>
      <c r="C430" s="181" t="s">
        <v>1117</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236"/>
        <v>0</v>
      </c>
      <c r="G430" s="182"/>
      <c r="H430" s="182">
        <f t="shared" si="237"/>
        <v>0</v>
      </c>
      <c r="I430" s="182"/>
      <c r="J430" s="182">
        <f t="shared" si="238"/>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239"/>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240"/>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241"/>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242"/>
        <v>0</v>
      </c>
      <c r="AR430" s="182">
        <f t="shared" si="243"/>
        <v>0</v>
      </c>
    </row>
    <row r="431" spans="2:44">
      <c r="B431" s="180" t="s">
        <v>1118</v>
      </c>
      <c r="C431" s="181" t="s">
        <v>1119</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236"/>
        <v>0</v>
      </c>
      <c r="G431" s="182"/>
      <c r="H431" s="182">
        <f t="shared" si="237"/>
        <v>0</v>
      </c>
      <c r="I431" s="182"/>
      <c r="J431" s="182">
        <f t="shared" si="238"/>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239"/>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240"/>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241"/>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242"/>
        <v>0</v>
      </c>
      <c r="AR431" s="182">
        <f t="shared" si="243"/>
        <v>0</v>
      </c>
    </row>
    <row r="432" spans="2:44">
      <c r="B432" s="180" t="s">
        <v>1120</v>
      </c>
      <c r="C432" s="181" t="s">
        <v>1121</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236"/>
        <v>0</v>
      </c>
      <c r="G432" s="182"/>
      <c r="H432" s="182">
        <f t="shared" si="237"/>
        <v>0</v>
      </c>
      <c r="I432" s="182"/>
      <c r="J432" s="182">
        <f t="shared" si="238"/>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239"/>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240"/>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241"/>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242"/>
        <v>0</v>
      </c>
      <c r="AR432" s="182">
        <f t="shared" si="243"/>
        <v>0</v>
      </c>
    </row>
    <row r="433" spans="2:44">
      <c r="B433" s="180" t="s">
        <v>1122</v>
      </c>
      <c r="C433" s="181" t="s">
        <v>1123</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236"/>
        <v>0</v>
      </c>
      <c r="G433" s="182"/>
      <c r="H433" s="182">
        <f t="shared" si="237"/>
        <v>0</v>
      </c>
      <c r="I433" s="182"/>
      <c r="J433" s="182">
        <f t="shared" si="238"/>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239"/>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240"/>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241"/>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242"/>
        <v>0</v>
      </c>
      <c r="AR433" s="182">
        <f t="shared" si="243"/>
        <v>0</v>
      </c>
    </row>
    <row r="434" spans="2:44">
      <c r="B434" s="180" t="s">
        <v>1124</v>
      </c>
      <c r="C434" s="181" t="s">
        <v>1125</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236"/>
        <v>0</v>
      </c>
      <c r="G434" s="182"/>
      <c r="H434" s="182">
        <f t="shared" si="237"/>
        <v>0</v>
      </c>
      <c r="I434" s="182"/>
      <c r="J434" s="182">
        <f t="shared" si="238"/>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239"/>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240"/>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241"/>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242"/>
        <v>0</v>
      </c>
      <c r="AR434" s="182">
        <f t="shared" si="243"/>
        <v>0</v>
      </c>
    </row>
    <row r="435" spans="2:44">
      <c r="B435" s="180" t="s">
        <v>1126</v>
      </c>
      <c r="C435" s="181" t="s">
        <v>1127</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236"/>
        <v>0</v>
      </c>
      <c r="G435" s="182"/>
      <c r="H435" s="182">
        <f t="shared" si="237"/>
        <v>0</v>
      </c>
      <c r="I435" s="182"/>
      <c r="J435" s="182">
        <f t="shared" si="238"/>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239"/>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240"/>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241"/>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242"/>
        <v>0</v>
      </c>
      <c r="AR435" s="182">
        <f t="shared" si="243"/>
        <v>0</v>
      </c>
    </row>
    <row r="436" spans="2:44">
      <c r="B436" s="180" t="s">
        <v>1128</v>
      </c>
      <c r="C436" s="181" t="s">
        <v>1129</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236"/>
        <v>0</v>
      </c>
      <c r="G436" s="182"/>
      <c r="H436" s="182">
        <f t="shared" si="237"/>
        <v>0</v>
      </c>
      <c r="I436" s="182"/>
      <c r="J436" s="182">
        <f t="shared" si="238"/>
        <v>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239"/>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2">
        <f t="shared" si="240"/>
        <v>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241"/>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242"/>
        <v>0</v>
      </c>
      <c r="AR436" s="182">
        <f t="shared" si="243"/>
        <v>0</v>
      </c>
    </row>
    <row r="437" spans="2:44">
      <c r="B437" s="180" t="s">
        <v>1130</v>
      </c>
      <c r="C437" s="181" t="s">
        <v>1131</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236"/>
        <v>0</v>
      </c>
      <c r="G437" s="182"/>
      <c r="H437" s="182">
        <f t="shared" si="237"/>
        <v>0</v>
      </c>
      <c r="I437" s="182"/>
      <c r="J437" s="182">
        <f t="shared" si="238"/>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239"/>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240"/>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241"/>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242"/>
        <v>0</v>
      </c>
      <c r="AR437" s="182">
        <f t="shared" si="243"/>
        <v>0</v>
      </c>
    </row>
    <row r="438" spans="2:44">
      <c r="B438" s="180" t="s">
        <v>1132</v>
      </c>
      <c r="C438" s="181" t="s">
        <v>1133</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236"/>
        <v>0</v>
      </c>
      <c r="G438" s="182"/>
      <c r="H438" s="182">
        <f t="shared" si="237"/>
        <v>0</v>
      </c>
      <c r="I438" s="182"/>
      <c r="J438" s="182">
        <f t="shared" si="238"/>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239"/>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240"/>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241"/>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242"/>
        <v>0</v>
      </c>
      <c r="AR438" s="182">
        <f t="shared" si="243"/>
        <v>0</v>
      </c>
    </row>
    <row r="439" spans="2:44">
      <c r="B439" s="180" t="s">
        <v>1134</v>
      </c>
      <c r="C439" s="181" t="s">
        <v>1135</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236"/>
        <v>0</v>
      </c>
      <c r="G439" s="182"/>
      <c r="H439" s="182">
        <f t="shared" si="237"/>
        <v>0</v>
      </c>
      <c r="I439" s="182"/>
      <c r="J439" s="182">
        <f t="shared" si="238"/>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239"/>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240"/>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241"/>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242"/>
        <v>0</v>
      </c>
      <c r="AR439" s="182">
        <f t="shared" si="243"/>
        <v>0</v>
      </c>
    </row>
    <row r="440" spans="2:44">
      <c r="B440" s="180" t="s">
        <v>1136</v>
      </c>
      <c r="C440" s="181" t="s">
        <v>1137</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236"/>
        <v>0</v>
      </c>
      <c r="G440" s="182"/>
      <c r="H440" s="182">
        <f t="shared" si="237"/>
        <v>0</v>
      </c>
      <c r="I440" s="182"/>
      <c r="J440" s="182">
        <f t="shared" si="238"/>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239"/>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240"/>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241"/>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242"/>
        <v>0</v>
      </c>
      <c r="AR440" s="182">
        <f t="shared" si="243"/>
        <v>0</v>
      </c>
    </row>
    <row r="441" spans="2:44">
      <c r="B441" s="180" t="s">
        <v>1138</v>
      </c>
      <c r="C441" s="181" t="s">
        <v>1139</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236"/>
        <v>0</v>
      </c>
      <c r="G441" s="182"/>
      <c r="H441" s="182">
        <f t="shared" si="237"/>
        <v>0</v>
      </c>
      <c r="I441" s="182"/>
      <c r="J441" s="182">
        <f t="shared" si="238"/>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239"/>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240"/>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241"/>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242"/>
        <v>0</v>
      </c>
      <c r="AR441" s="182">
        <f t="shared" si="243"/>
        <v>0</v>
      </c>
    </row>
    <row r="442" spans="2:44">
      <c r="B442" s="180" t="s">
        <v>1140</v>
      </c>
      <c r="C442" s="181" t="s">
        <v>1141</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236"/>
        <v>0</v>
      </c>
      <c r="G442" s="182"/>
      <c r="H442" s="182">
        <f t="shared" si="237"/>
        <v>0</v>
      </c>
      <c r="I442" s="182"/>
      <c r="J442" s="182">
        <f t="shared" si="238"/>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239"/>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240"/>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241"/>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242"/>
        <v>0</v>
      </c>
      <c r="AR442" s="182">
        <f t="shared" si="243"/>
        <v>0</v>
      </c>
    </row>
    <row r="443" spans="2:44">
      <c r="B443" s="180" t="s">
        <v>1142</v>
      </c>
      <c r="C443" s="181" t="s">
        <v>1143</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236"/>
        <v>0</v>
      </c>
      <c r="G443" s="182"/>
      <c r="H443" s="182">
        <f t="shared" si="237"/>
        <v>0</v>
      </c>
      <c r="I443" s="182"/>
      <c r="J443" s="182">
        <f t="shared" si="238"/>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239"/>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240"/>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241"/>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242"/>
        <v>0</v>
      </c>
      <c r="AR443" s="182">
        <f t="shared" si="243"/>
        <v>0</v>
      </c>
    </row>
    <row r="444" spans="2:44">
      <c r="B444" s="180" t="s">
        <v>1144</v>
      </c>
      <c r="C444" s="181" t="s">
        <v>1145</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236"/>
        <v>0</v>
      </c>
      <c r="G444" s="182"/>
      <c r="H444" s="182">
        <f t="shared" si="237"/>
        <v>0</v>
      </c>
      <c r="I444" s="182"/>
      <c r="J444" s="182">
        <f t="shared" si="238"/>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239"/>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240"/>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241"/>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242"/>
        <v>0</v>
      </c>
      <c r="AR444" s="182">
        <f t="shared" si="243"/>
        <v>0</v>
      </c>
    </row>
    <row r="445" spans="2:44">
      <c r="B445" s="180" t="s">
        <v>1146</v>
      </c>
      <c r="C445" s="181" t="s">
        <v>1147</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 t="shared" ref="F445:F476" si="244">D445+E445</f>
        <v>0</v>
      </c>
      <c r="G445" s="182"/>
      <c r="H445" s="182">
        <f t="shared" ref="H445:H476" si="245">F445-G445</f>
        <v>0</v>
      </c>
      <c r="I445" s="182"/>
      <c r="J445" s="182">
        <f t="shared" ref="J445:J476" si="246">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 t="shared" ref="AE445:AE476" si="247">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 t="shared" ref="AI445:AI476" si="248">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 t="shared" ref="AM445:AM476" si="249">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 t="shared" ref="AQ445:AQ476" si="250">AN445+AO445+AP445</f>
        <v>0</v>
      </c>
      <c r="AR445" s="182">
        <f t="shared" ref="AR445:AR476" si="251">AE445+AI445+AM445+AQ445</f>
        <v>0</v>
      </c>
    </row>
    <row r="446" spans="2:44">
      <c r="B446" s="180" t="s">
        <v>1148</v>
      </c>
      <c r="C446" s="181" t="s">
        <v>1149</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 t="shared" si="244"/>
        <v>0</v>
      </c>
      <c r="G446" s="182"/>
      <c r="H446" s="182">
        <f t="shared" si="245"/>
        <v>0</v>
      </c>
      <c r="I446" s="182"/>
      <c r="J446" s="182">
        <f t="shared" si="246"/>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 t="shared" si="247"/>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 t="shared" si="248"/>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 t="shared" si="249"/>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 t="shared" si="250"/>
        <v>0</v>
      </c>
      <c r="AR446" s="182">
        <f t="shared" si="251"/>
        <v>0</v>
      </c>
    </row>
    <row r="447" spans="2:44">
      <c r="B447" s="180" t="s">
        <v>1150</v>
      </c>
      <c r="C447" s="181" t="s">
        <v>1151</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 t="shared" si="244"/>
        <v>0</v>
      </c>
      <c r="G447" s="182"/>
      <c r="H447" s="182">
        <f t="shared" si="245"/>
        <v>0</v>
      </c>
      <c r="I447" s="182"/>
      <c r="J447" s="182">
        <f t="shared" si="246"/>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 t="shared" si="247"/>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 t="shared" si="248"/>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 t="shared" si="249"/>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 t="shared" si="250"/>
        <v>0</v>
      </c>
      <c r="AR447" s="182">
        <f t="shared" si="251"/>
        <v>0</v>
      </c>
    </row>
    <row r="448" spans="2:44">
      <c r="B448" s="180" t="s">
        <v>1152</v>
      </c>
      <c r="C448" s="181" t="s">
        <v>1153</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 t="shared" si="244"/>
        <v>0</v>
      </c>
      <c r="G448" s="182"/>
      <c r="H448" s="182">
        <f t="shared" si="245"/>
        <v>0</v>
      </c>
      <c r="I448" s="182"/>
      <c r="J448" s="182">
        <f t="shared" si="246"/>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 t="shared" si="247"/>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 t="shared" si="248"/>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 t="shared" si="249"/>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 t="shared" si="250"/>
        <v>0</v>
      </c>
      <c r="AR448" s="182">
        <f t="shared" si="251"/>
        <v>0</v>
      </c>
    </row>
    <row r="449" spans="2:44">
      <c r="B449" s="180" t="s">
        <v>1154</v>
      </c>
      <c r="C449" s="181" t="s">
        <v>1155</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si="244"/>
        <v>0</v>
      </c>
      <c r="G449" s="182"/>
      <c r="H449" s="182">
        <f t="shared" si="245"/>
        <v>0</v>
      </c>
      <c r="I449" s="182"/>
      <c r="J449" s="182">
        <f t="shared" si="246"/>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si="247"/>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si="248"/>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si="249"/>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si="250"/>
        <v>0</v>
      </c>
      <c r="AR449" s="182">
        <f t="shared" si="251"/>
        <v>0</v>
      </c>
    </row>
    <row r="450" spans="2:44">
      <c r="B450" s="180" t="s">
        <v>1156</v>
      </c>
      <c r="C450" s="181" t="s">
        <v>1157</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244"/>
        <v>0</v>
      </c>
      <c r="G450" s="182"/>
      <c r="H450" s="182">
        <f t="shared" si="245"/>
        <v>0</v>
      </c>
      <c r="I450" s="182"/>
      <c r="J450" s="182">
        <f t="shared" si="246"/>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247"/>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248"/>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249"/>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250"/>
        <v>0</v>
      </c>
      <c r="AR450" s="182">
        <f t="shared" si="251"/>
        <v>0</v>
      </c>
    </row>
    <row r="451" spans="2:44">
      <c r="B451" s="180" t="s">
        <v>1158</v>
      </c>
      <c r="C451" s="181" t="s">
        <v>1159</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244"/>
        <v>0</v>
      </c>
      <c r="G451" s="182"/>
      <c r="H451" s="182">
        <f t="shared" si="245"/>
        <v>0</v>
      </c>
      <c r="I451" s="182"/>
      <c r="J451" s="182">
        <f t="shared" si="246"/>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247"/>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248"/>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249"/>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250"/>
        <v>0</v>
      </c>
      <c r="AR451" s="182">
        <f t="shared" si="251"/>
        <v>0</v>
      </c>
    </row>
    <row r="452" spans="2:44">
      <c r="B452" s="180" t="s">
        <v>1160</v>
      </c>
      <c r="C452" s="181" t="s">
        <v>1161</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244"/>
        <v>0</v>
      </c>
      <c r="G452" s="182"/>
      <c r="H452" s="182">
        <f t="shared" si="245"/>
        <v>0</v>
      </c>
      <c r="I452" s="182"/>
      <c r="J452" s="182">
        <f t="shared" si="246"/>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247"/>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248"/>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249"/>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250"/>
        <v>0</v>
      </c>
      <c r="AR452" s="182">
        <f t="shared" si="251"/>
        <v>0</v>
      </c>
    </row>
    <row r="453" spans="2:44">
      <c r="B453" s="180" t="s">
        <v>355</v>
      </c>
      <c r="C453" s="181" t="s">
        <v>223</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244"/>
        <v>0</v>
      </c>
      <c r="G453" s="182"/>
      <c r="H453" s="182">
        <f t="shared" si="245"/>
        <v>0</v>
      </c>
      <c r="I453" s="182"/>
      <c r="J453" s="182">
        <f t="shared" si="246"/>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247"/>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248"/>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249"/>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250"/>
        <v>0</v>
      </c>
      <c r="AR453" s="182">
        <f t="shared" si="251"/>
        <v>0</v>
      </c>
    </row>
    <row r="454" spans="2:44">
      <c r="B454" s="180" t="s">
        <v>1162</v>
      </c>
      <c r="C454" s="181" t="s">
        <v>1163</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si="244"/>
        <v>0</v>
      </c>
      <c r="G454" s="182"/>
      <c r="H454" s="182">
        <f t="shared" si="245"/>
        <v>0</v>
      </c>
      <c r="I454" s="182"/>
      <c r="J454" s="182">
        <f t="shared" si="246"/>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si="247"/>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si="248"/>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si="249"/>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si="250"/>
        <v>0</v>
      </c>
      <c r="AR454" s="182">
        <f t="shared" si="251"/>
        <v>0</v>
      </c>
    </row>
    <row r="455" spans="2:44">
      <c r="B455" s="180" t="s">
        <v>1164</v>
      </c>
      <c r="C455" s="181" t="s">
        <v>1165</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244"/>
        <v>0</v>
      </c>
      <c r="G455" s="182"/>
      <c r="H455" s="182">
        <f t="shared" si="245"/>
        <v>0</v>
      </c>
      <c r="I455" s="182"/>
      <c r="J455" s="182">
        <f t="shared" si="246"/>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247"/>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248"/>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249"/>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250"/>
        <v>0</v>
      </c>
      <c r="AR455" s="182">
        <f t="shared" si="251"/>
        <v>0</v>
      </c>
    </row>
    <row r="456" spans="2:44">
      <c r="B456" s="180" t="s">
        <v>1166</v>
      </c>
      <c r="C456" s="181" t="s">
        <v>1167</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244"/>
        <v>0</v>
      </c>
      <c r="G456" s="182"/>
      <c r="H456" s="182">
        <f t="shared" si="245"/>
        <v>0</v>
      </c>
      <c r="I456" s="182"/>
      <c r="J456" s="182">
        <f t="shared" si="246"/>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247"/>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248"/>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249"/>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250"/>
        <v>0</v>
      </c>
      <c r="AR456" s="182">
        <f t="shared" si="251"/>
        <v>0</v>
      </c>
    </row>
    <row r="457" spans="2:44">
      <c r="B457" s="180" t="s">
        <v>1168</v>
      </c>
      <c r="C457" s="181" t="s">
        <v>1169</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244"/>
        <v>0</v>
      </c>
      <c r="G457" s="182"/>
      <c r="H457" s="182">
        <f t="shared" si="245"/>
        <v>0</v>
      </c>
      <c r="I457" s="182"/>
      <c r="J457" s="182">
        <f t="shared" si="246"/>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247"/>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248"/>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249"/>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250"/>
        <v>0</v>
      </c>
      <c r="AR457" s="182">
        <f t="shared" si="251"/>
        <v>0</v>
      </c>
    </row>
    <row r="458" spans="2:44">
      <c r="B458" s="180" t="s">
        <v>1170</v>
      </c>
      <c r="C458" s="181" t="s">
        <v>1171</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244"/>
        <v>0</v>
      </c>
      <c r="G458" s="182"/>
      <c r="H458" s="182">
        <f t="shared" si="245"/>
        <v>0</v>
      </c>
      <c r="I458" s="182"/>
      <c r="J458" s="182">
        <f t="shared" si="246"/>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247"/>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248"/>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249"/>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250"/>
        <v>0</v>
      </c>
      <c r="AR458" s="182">
        <f t="shared" si="251"/>
        <v>0</v>
      </c>
    </row>
    <row r="459" spans="2:44">
      <c r="B459" s="189" t="s">
        <v>356</v>
      </c>
      <c r="C459" s="190" t="s">
        <v>224</v>
      </c>
      <c r="D459" s="191">
        <f>SUM(D460:D466)</f>
        <v>0</v>
      </c>
      <c r="E459" s="191">
        <f>SUM(E460:E466)</f>
        <v>0</v>
      </c>
      <c r="F459" s="191">
        <f t="shared" si="244"/>
        <v>0</v>
      </c>
      <c r="G459" s="191">
        <f>SUM(G460:G466)</f>
        <v>0</v>
      </c>
      <c r="H459" s="191">
        <f t="shared" si="245"/>
        <v>0</v>
      </c>
      <c r="I459" s="191">
        <f>SUM(I460:I466)</f>
        <v>0</v>
      </c>
      <c r="J459" s="191">
        <f t="shared" si="246"/>
        <v>0</v>
      </c>
      <c r="K459" s="191">
        <f t="shared" ref="K459:AD459" si="252">SUM(K460:K466)</f>
        <v>0</v>
      </c>
      <c r="L459" s="191">
        <f t="shared" si="252"/>
        <v>0</v>
      </c>
      <c r="M459" s="191">
        <f t="shared" si="252"/>
        <v>0</v>
      </c>
      <c r="N459" s="191">
        <f t="shared" si="252"/>
        <v>0</v>
      </c>
      <c r="O459" s="191">
        <f t="shared" si="252"/>
        <v>0</v>
      </c>
      <c r="P459" s="191">
        <f>SUM(P460:P466)</f>
        <v>0</v>
      </c>
      <c r="Q459" s="191">
        <f>SUM(Q460:Q466)</f>
        <v>0</v>
      </c>
      <c r="R459" s="191">
        <f t="shared" si="252"/>
        <v>0</v>
      </c>
      <c r="S459" s="191">
        <f t="shared" si="252"/>
        <v>0</v>
      </c>
      <c r="T459" s="191">
        <f>SUM(T460:T466)</f>
        <v>0</v>
      </c>
      <c r="U459" s="191">
        <f t="shared" si="252"/>
        <v>0</v>
      </c>
      <c r="V459" s="191">
        <f t="shared" si="252"/>
        <v>0</v>
      </c>
      <c r="W459" s="191">
        <f>SUM(W460:W466)</f>
        <v>0</v>
      </c>
      <c r="X459" s="191">
        <f t="shared" si="252"/>
        <v>0</v>
      </c>
      <c r="Y459" s="191">
        <f>SUM(Y460:Y466)</f>
        <v>0</v>
      </c>
      <c r="Z459" s="191">
        <f>SUM(Z460:Z466)</f>
        <v>0</v>
      </c>
      <c r="AA459" s="191">
        <f t="shared" si="252"/>
        <v>0</v>
      </c>
      <c r="AB459" s="191">
        <f t="shared" si="252"/>
        <v>0</v>
      </c>
      <c r="AC459" s="191">
        <f t="shared" si="252"/>
        <v>0</v>
      </c>
      <c r="AD459" s="191">
        <f t="shared" si="252"/>
        <v>0</v>
      </c>
      <c r="AE459" s="191">
        <f t="shared" si="247"/>
        <v>0</v>
      </c>
      <c r="AF459" s="191">
        <f>SUM(AF460:AF466)</f>
        <v>0</v>
      </c>
      <c r="AG459" s="191">
        <f>SUM(AG460:AG466)</f>
        <v>0</v>
      </c>
      <c r="AH459" s="191">
        <f>SUM(AH460:AH466)</f>
        <v>0</v>
      </c>
      <c r="AI459" s="191">
        <f t="shared" si="248"/>
        <v>0</v>
      </c>
      <c r="AJ459" s="191">
        <f>SUM(AJ460:AJ466)</f>
        <v>0</v>
      </c>
      <c r="AK459" s="191">
        <f>SUM(AK460:AK466)</f>
        <v>0</v>
      </c>
      <c r="AL459" s="191">
        <f>SUM(AL460:AL466)</f>
        <v>0</v>
      </c>
      <c r="AM459" s="191">
        <f t="shared" si="249"/>
        <v>0</v>
      </c>
      <c r="AN459" s="191">
        <f>SUM(AN460:AN466)</f>
        <v>0</v>
      </c>
      <c r="AO459" s="191">
        <f>SUM(AO460:AO466)</f>
        <v>0</v>
      </c>
      <c r="AP459" s="191">
        <f>SUM(AP460:AP466)</f>
        <v>0</v>
      </c>
      <c r="AQ459" s="191">
        <f t="shared" si="250"/>
        <v>0</v>
      </c>
      <c r="AR459" s="191">
        <f t="shared" si="251"/>
        <v>0</v>
      </c>
    </row>
    <row r="460" spans="2:44">
      <c r="B460" s="180" t="s">
        <v>357</v>
      </c>
      <c r="C460" s="181" t="s">
        <v>225</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si="244"/>
        <v>0</v>
      </c>
      <c r="G460" s="182"/>
      <c r="H460" s="182">
        <f t="shared" si="245"/>
        <v>0</v>
      </c>
      <c r="I460" s="182"/>
      <c r="J460" s="182">
        <f t="shared" si="246"/>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si="247"/>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si="248"/>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si="249"/>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si="250"/>
        <v>0</v>
      </c>
      <c r="AR460" s="182">
        <f t="shared" si="251"/>
        <v>0</v>
      </c>
    </row>
    <row r="461" spans="2:44">
      <c r="B461" s="180" t="s">
        <v>1172</v>
      </c>
      <c r="C461" s="181" t="s">
        <v>1173</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244"/>
        <v>0</v>
      </c>
      <c r="G461" s="182"/>
      <c r="H461" s="182">
        <f t="shared" si="245"/>
        <v>0</v>
      </c>
      <c r="I461" s="182"/>
      <c r="J461" s="182">
        <f t="shared" si="246"/>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247"/>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248"/>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249"/>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250"/>
        <v>0</v>
      </c>
      <c r="AR461" s="182">
        <f t="shared" si="251"/>
        <v>0</v>
      </c>
    </row>
    <row r="462" spans="2:44">
      <c r="B462" s="180" t="s">
        <v>1174</v>
      </c>
      <c r="C462" s="181" t="s">
        <v>1175</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244"/>
        <v>0</v>
      </c>
      <c r="G462" s="182"/>
      <c r="H462" s="182">
        <f t="shared" si="245"/>
        <v>0</v>
      </c>
      <c r="I462" s="182"/>
      <c r="J462" s="182">
        <f t="shared" si="246"/>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247"/>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248"/>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249"/>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250"/>
        <v>0</v>
      </c>
      <c r="AR462" s="182">
        <f t="shared" si="251"/>
        <v>0</v>
      </c>
    </row>
    <row r="463" spans="2:44">
      <c r="B463" s="180" t="s">
        <v>1176</v>
      </c>
      <c r="C463" s="181" t="s">
        <v>1177</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244"/>
        <v>0</v>
      </c>
      <c r="G463" s="182"/>
      <c r="H463" s="182">
        <f t="shared" si="245"/>
        <v>0</v>
      </c>
      <c r="I463" s="182"/>
      <c r="J463" s="182">
        <f t="shared" si="246"/>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247"/>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248"/>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249"/>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250"/>
        <v>0</v>
      </c>
      <c r="AR463" s="182">
        <f t="shared" si="251"/>
        <v>0</v>
      </c>
    </row>
    <row r="464" spans="2:44">
      <c r="B464" s="180" t="s">
        <v>1178</v>
      </c>
      <c r="C464" s="181" t="s">
        <v>1179</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si="244"/>
        <v>0</v>
      </c>
      <c r="G464" s="182"/>
      <c r="H464" s="182">
        <f t="shared" si="245"/>
        <v>0</v>
      </c>
      <c r="I464" s="182"/>
      <c r="J464" s="182">
        <f t="shared" si="246"/>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si="247"/>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si="248"/>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si="249"/>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si="250"/>
        <v>0</v>
      </c>
      <c r="AR464" s="182">
        <f t="shared" si="251"/>
        <v>0</v>
      </c>
    </row>
    <row r="465" spans="2:44">
      <c r="B465" s="180" t="s">
        <v>1180</v>
      </c>
      <c r="C465" s="181" t="s">
        <v>1181</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si="244"/>
        <v>0</v>
      </c>
      <c r="G465" s="182"/>
      <c r="H465" s="182">
        <f t="shared" si="245"/>
        <v>0</v>
      </c>
      <c r="I465" s="182"/>
      <c r="J465" s="182">
        <f t="shared" si="246"/>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si="247"/>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si="248"/>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si="249"/>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si="250"/>
        <v>0</v>
      </c>
      <c r="AR465" s="182">
        <f t="shared" si="251"/>
        <v>0</v>
      </c>
    </row>
    <row r="466" spans="2:44">
      <c r="B466" s="180" t="s">
        <v>1182</v>
      </c>
      <c r="C466" s="181" t="s">
        <v>1183</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244"/>
        <v>0</v>
      </c>
      <c r="G466" s="182"/>
      <c r="H466" s="182">
        <f t="shared" si="245"/>
        <v>0</v>
      </c>
      <c r="I466" s="182"/>
      <c r="J466" s="182">
        <f t="shared" si="246"/>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247"/>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248"/>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249"/>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250"/>
        <v>0</v>
      </c>
      <c r="AR466" s="182">
        <f t="shared" si="251"/>
        <v>0</v>
      </c>
    </row>
    <row r="467" spans="2:44">
      <c r="B467" s="189" t="s">
        <v>358</v>
      </c>
      <c r="C467" s="190" t="s">
        <v>226</v>
      </c>
      <c r="D467" s="191">
        <f>SUM(D468:D484)</f>
        <v>0</v>
      </c>
      <c r="E467" s="191">
        <f>SUM(E468:E484)</f>
        <v>0</v>
      </c>
      <c r="F467" s="191">
        <f t="shared" si="244"/>
        <v>0</v>
      </c>
      <c r="G467" s="191">
        <f>SUM(G468:G484)</f>
        <v>0</v>
      </c>
      <c r="H467" s="191">
        <f t="shared" si="245"/>
        <v>0</v>
      </c>
      <c r="I467" s="191">
        <f>SUM(I468:I484)</f>
        <v>0</v>
      </c>
      <c r="J467" s="191">
        <f t="shared" si="246"/>
        <v>0</v>
      </c>
      <c r="K467" s="191">
        <f t="shared" ref="K467:AD467" si="253">SUM(K468:K484)</f>
        <v>0</v>
      </c>
      <c r="L467" s="191">
        <f t="shared" si="253"/>
        <v>0</v>
      </c>
      <c r="M467" s="191">
        <f t="shared" si="253"/>
        <v>0</v>
      </c>
      <c r="N467" s="191">
        <f t="shared" si="253"/>
        <v>0</v>
      </c>
      <c r="O467" s="191">
        <f t="shared" si="253"/>
        <v>0</v>
      </c>
      <c r="P467" s="191">
        <f t="shared" si="253"/>
        <v>0</v>
      </c>
      <c r="Q467" s="191">
        <f t="shared" si="253"/>
        <v>0</v>
      </c>
      <c r="R467" s="191">
        <f t="shared" si="253"/>
        <v>0</v>
      </c>
      <c r="S467" s="191">
        <f t="shared" si="253"/>
        <v>0</v>
      </c>
      <c r="T467" s="191">
        <f>SUM(T468:T484)</f>
        <v>0</v>
      </c>
      <c r="U467" s="191">
        <f t="shared" si="253"/>
        <v>0</v>
      </c>
      <c r="V467" s="191">
        <f t="shared" si="253"/>
        <v>0</v>
      </c>
      <c r="W467" s="191">
        <f t="shared" si="253"/>
        <v>0</v>
      </c>
      <c r="X467" s="191">
        <f t="shared" si="253"/>
        <v>0</v>
      </c>
      <c r="Y467" s="191">
        <f>SUM(Y468:Y484)</f>
        <v>0</v>
      </c>
      <c r="Z467" s="191">
        <f>SUM(Z468:Z484)</f>
        <v>0</v>
      </c>
      <c r="AA467" s="191">
        <f t="shared" si="253"/>
        <v>0</v>
      </c>
      <c r="AB467" s="191">
        <f t="shared" si="253"/>
        <v>0</v>
      </c>
      <c r="AC467" s="191">
        <f t="shared" si="253"/>
        <v>0</v>
      </c>
      <c r="AD467" s="191">
        <f t="shared" si="253"/>
        <v>0</v>
      </c>
      <c r="AE467" s="191">
        <f t="shared" si="247"/>
        <v>0</v>
      </c>
      <c r="AF467" s="191">
        <f>SUM(AF468:AF484)</f>
        <v>0</v>
      </c>
      <c r="AG467" s="191">
        <f>SUM(AG468:AG484)</f>
        <v>0</v>
      </c>
      <c r="AH467" s="191">
        <f>SUM(AH468:AH484)</f>
        <v>0</v>
      </c>
      <c r="AI467" s="191">
        <f t="shared" si="248"/>
        <v>0</v>
      </c>
      <c r="AJ467" s="191">
        <f>SUM(AJ468:AJ484)</f>
        <v>0</v>
      </c>
      <c r="AK467" s="191">
        <f>SUM(AK468:AK484)</f>
        <v>0</v>
      </c>
      <c r="AL467" s="191">
        <f>SUM(AL468:AL484)</f>
        <v>0</v>
      </c>
      <c r="AM467" s="191">
        <f t="shared" si="249"/>
        <v>0</v>
      </c>
      <c r="AN467" s="191">
        <f>SUM(AN468:AN484)</f>
        <v>0</v>
      </c>
      <c r="AO467" s="191">
        <f>SUM(AO468:AO484)</f>
        <v>0</v>
      </c>
      <c r="AP467" s="191">
        <f>SUM(AP468:AP484)</f>
        <v>0</v>
      </c>
      <c r="AQ467" s="191">
        <f t="shared" si="250"/>
        <v>0</v>
      </c>
      <c r="AR467" s="191">
        <f t="shared" si="251"/>
        <v>0</v>
      </c>
    </row>
    <row r="468" spans="2:44">
      <c r="B468" s="180" t="s">
        <v>1184</v>
      </c>
      <c r="C468" s="181" t="s">
        <v>1185</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si="244"/>
        <v>0</v>
      </c>
      <c r="G468" s="182"/>
      <c r="H468" s="182">
        <f t="shared" si="245"/>
        <v>0</v>
      </c>
      <c r="I468" s="182"/>
      <c r="J468" s="182">
        <f t="shared" si="246"/>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si="247"/>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si="248"/>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si="249"/>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si="250"/>
        <v>0</v>
      </c>
      <c r="AR468" s="182">
        <f t="shared" si="251"/>
        <v>0</v>
      </c>
    </row>
    <row r="469" spans="2:44">
      <c r="B469" s="180" t="s">
        <v>359</v>
      </c>
      <c r="C469" s="181" t="s">
        <v>227</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 t="shared" si="244"/>
        <v>0</v>
      </c>
      <c r="G469" s="182"/>
      <c r="H469" s="182">
        <f t="shared" si="245"/>
        <v>0</v>
      </c>
      <c r="I469" s="182"/>
      <c r="J469" s="182">
        <f t="shared" si="246"/>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 t="shared" si="247"/>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 t="shared" si="248"/>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 t="shared" si="249"/>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 t="shared" si="250"/>
        <v>0</v>
      </c>
      <c r="AR469" s="182">
        <f t="shared" si="251"/>
        <v>0</v>
      </c>
    </row>
    <row r="470" spans="2:44">
      <c r="B470" s="180" t="s">
        <v>366</v>
      </c>
      <c r="C470" s="181" t="s">
        <v>232</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 t="shared" si="244"/>
        <v>0</v>
      </c>
      <c r="G470" s="182"/>
      <c r="H470" s="182">
        <f t="shared" si="245"/>
        <v>0</v>
      </c>
      <c r="I470" s="182"/>
      <c r="J470" s="182">
        <f t="shared" si="246"/>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 t="shared" si="247"/>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 t="shared" si="248"/>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 t="shared" si="249"/>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 t="shared" si="250"/>
        <v>0</v>
      </c>
      <c r="AR470" s="182">
        <f t="shared" si="251"/>
        <v>0</v>
      </c>
    </row>
    <row r="471" spans="2:44">
      <c r="B471" s="180" t="s">
        <v>1186</v>
      </c>
      <c r="C471" s="181" t="s">
        <v>1187</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 t="shared" si="244"/>
        <v>0</v>
      </c>
      <c r="G471" s="182"/>
      <c r="H471" s="182">
        <f t="shared" si="245"/>
        <v>0</v>
      </c>
      <c r="I471" s="182"/>
      <c r="J471" s="182">
        <f t="shared" si="246"/>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 t="shared" si="247"/>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 t="shared" si="248"/>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 t="shared" si="249"/>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 t="shared" si="250"/>
        <v>0</v>
      </c>
      <c r="AR471" s="182">
        <f t="shared" si="251"/>
        <v>0</v>
      </c>
    </row>
    <row r="472" spans="2:44">
      <c r="B472" s="180" t="s">
        <v>1188</v>
      </c>
      <c r="C472" s="181" t="s">
        <v>1189</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 t="shared" si="244"/>
        <v>0</v>
      </c>
      <c r="G472" s="182"/>
      <c r="H472" s="182">
        <f t="shared" si="245"/>
        <v>0</v>
      </c>
      <c r="I472" s="182"/>
      <c r="J472" s="182">
        <f t="shared" si="246"/>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 t="shared" si="247"/>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 t="shared" si="248"/>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 t="shared" si="249"/>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 t="shared" si="250"/>
        <v>0</v>
      </c>
      <c r="AR472" s="182">
        <f t="shared" si="251"/>
        <v>0</v>
      </c>
    </row>
    <row r="473" spans="2:44">
      <c r="B473" s="180" t="s">
        <v>1190</v>
      </c>
      <c r="C473" s="181" t="s">
        <v>1191</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 t="shared" si="244"/>
        <v>0</v>
      </c>
      <c r="G473" s="182"/>
      <c r="H473" s="182">
        <f t="shared" si="245"/>
        <v>0</v>
      </c>
      <c r="I473" s="182"/>
      <c r="J473" s="182">
        <f t="shared" si="246"/>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 t="shared" si="247"/>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 t="shared" si="248"/>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 t="shared" si="249"/>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 t="shared" si="250"/>
        <v>0</v>
      </c>
      <c r="AR473" s="182">
        <f t="shared" si="251"/>
        <v>0</v>
      </c>
    </row>
    <row r="474" spans="2:44">
      <c r="B474" s="180" t="s">
        <v>1192</v>
      </c>
      <c r="C474" s="181" t="s">
        <v>1193</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si="244"/>
        <v>0</v>
      </c>
      <c r="G474" s="182"/>
      <c r="H474" s="182">
        <f t="shared" si="245"/>
        <v>0</v>
      </c>
      <c r="I474" s="182"/>
      <c r="J474" s="182">
        <f t="shared" si="246"/>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si="247"/>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si="248"/>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si="249"/>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si="250"/>
        <v>0</v>
      </c>
      <c r="AR474" s="182">
        <f t="shared" si="251"/>
        <v>0</v>
      </c>
    </row>
    <row r="475" spans="2:44">
      <c r="B475" s="180" t="s">
        <v>1194</v>
      </c>
      <c r="C475" s="181" t="s">
        <v>1195</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244"/>
        <v>0</v>
      </c>
      <c r="G475" s="182"/>
      <c r="H475" s="182">
        <f t="shared" si="245"/>
        <v>0</v>
      </c>
      <c r="I475" s="182"/>
      <c r="J475" s="182">
        <f t="shared" si="246"/>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247"/>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248"/>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249"/>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250"/>
        <v>0</v>
      </c>
      <c r="AR475" s="182">
        <f t="shared" si="251"/>
        <v>0</v>
      </c>
    </row>
    <row r="476" spans="2:44">
      <c r="B476" s="180" t="s">
        <v>1196</v>
      </c>
      <c r="C476" s="181" t="s">
        <v>1197</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244"/>
        <v>0</v>
      </c>
      <c r="G476" s="182"/>
      <c r="H476" s="182">
        <f t="shared" si="245"/>
        <v>0</v>
      </c>
      <c r="I476" s="182"/>
      <c r="J476" s="182">
        <f t="shared" si="246"/>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247"/>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248"/>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249"/>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250"/>
        <v>0</v>
      </c>
      <c r="AR476" s="182">
        <f t="shared" si="251"/>
        <v>0</v>
      </c>
    </row>
    <row r="477" spans="2:44">
      <c r="B477" s="180" t="s">
        <v>1198</v>
      </c>
      <c r="C477" s="181" t="s">
        <v>1199</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ref="F477:F508" si="254">D477+E477</f>
        <v>0</v>
      </c>
      <c r="G477" s="182"/>
      <c r="H477" s="182">
        <f t="shared" ref="H477:H508" si="255">F477-G477</f>
        <v>0</v>
      </c>
      <c r="I477" s="182"/>
      <c r="J477" s="182">
        <f t="shared" ref="J477:J508" si="256">F477-I477</f>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ref="AE477:AE508" si="257">AB477+AC477+AD477</f>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ref="AI477:AI508" si="258">AF477+AG477+AH477</f>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ref="AM477:AM508" si="259">AJ477+AK477+AL477</f>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ref="AQ477:AQ508" si="260">AN477+AO477+AP477</f>
        <v>0</v>
      </c>
      <c r="AR477" s="182">
        <f t="shared" ref="AR477:AR508" si="261">AE477+AI477+AM477+AQ477</f>
        <v>0</v>
      </c>
    </row>
    <row r="478" spans="2:44">
      <c r="B478" s="180" t="s">
        <v>1200</v>
      </c>
      <c r="C478" s="181" t="s">
        <v>1201</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si="254"/>
        <v>0</v>
      </c>
      <c r="G478" s="182"/>
      <c r="H478" s="182">
        <f t="shared" si="255"/>
        <v>0</v>
      </c>
      <c r="I478" s="182"/>
      <c r="J478" s="182">
        <f t="shared" si="256"/>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si="257"/>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si="258"/>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si="259"/>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si="260"/>
        <v>0</v>
      </c>
      <c r="AR478" s="182">
        <f t="shared" si="261"/>
        <v>0</v>
      </c>
    </row>
    <row r="479" spans="2:44">
      <c r="B479" s="180" t="s">
        <v>1202</v>
      </c>
      <c r="C479" s="181" t="s">
        <v>1203</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254"/>
        <v>0</v>
      </c>
      <c r="G479" s="182"/>
      <c r="H479" s="182">
        <f t="shared" si="255"/>
        <v>0</v>
      </c>
      <c r="I479" s="182"/>
      <c r="J479" s="182">
        <f t="shared" si="256"/>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257"/>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258"/>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259"/>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260"/>
        <v>0</v>
      </c>
      <c r="AR479" s="182">
        <f t="shared" si="261"/>
        <v>0</v>
      </c>
    </row>
    <row r="480" spans="2:44">
      <c r="B480" s="180" t="s">
        <v>1204</v>
      </c>
      <c r="C480" s="181" t="s">
        <v>1205</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254"/>
        <v>0</v>
      </c>
      <c r="G480" s="182"/>
      <c r="H480" s="182">
        <f t="shared" si="255"/>
        <v>0</v>
      </c>
      <c r="I480" s="182"/>
      <c r="J480" s="182">
        <f t="shared" si="256"/>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257"/>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258"/>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259"/>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260"/>
        <v>0</v>
      </c>
      <c r="AR480" s="182">
        <f t="shared" si="261"/>
        <v>0</v>
      </c>
    </row>
    <row r="481" spans="2:44">
      <c r="B481" s="180" t="s">
        <v>1206</v>
      </c>
      <c r="C481" s="181" t="s">
        <v>1207</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254"/>
        <v>0</v>
      </c>
      <c r="G481" s="182"/>
      <c r="H481" s="182">
        <f t="shared" si="255"/>
        <v>0</v>
      </c>
      <c r="I481" s="182"/>
      <c r="J481" s="182">
        <f t="shared" si="256"/>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257"/>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258"/>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259"/>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260"/>
        <v>0</v>
      </c>
      <c r="AR481" s="182">
        <f t="shared" si="261"/>
        <v>0</v>
      </c>
    </row>
    <row r="482" spans="2:44">
      <c r="B482" s="180" t="s">
        <v>1208</v>
      </c>
      <c r="C482" s="181" t="s">
        <v>1209</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 t="shared" si="254"/>
        <v>0</v>
      </c>
      <c r="G482" s="182"/>
      <c r="H482" s="182">
        <f t="shared" si="255"/>
        <v>0</v>
      </c>
      <c r="I482" s="182"/>
      <c r="J482" s="182">
        <f t="shared" si="256"/>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 t="shared" si="257"/>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 t="shared" si="258"/>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 t="shared" si="259"/>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 t="shared" si="260"/>
        <v>0</v>
      </c>
      <c r="AR482" s="182">
        <f t="shared" si="261"/>
        <v>0</v>
      </c>
    </row>
    <row r="483" spans="2:44">
      <c r="B483" s="180" t="s">
        <v>1210</v>
      </c>
      <c r="C483" s="181" t="s">
        <v>1211</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si="254"/>
        <v>0</v>
      </c>
      <c r="G483" s="182"/>
      <c r="H483" s="182">
        <f t="shared" si="255"/>
        <v>0</v>
      </c>
      <c r="I483" s="182"/>
      <c r="J483" s="182">
        <f t="shared" si="256"/>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si="257"/>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si="258"/>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si="259"/>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si="260"/>
        <v>0</v>
      </c>
      <c r="AR483" s="182">
        <f t="shared" si="261"/>
        <v>0</v>
      </c>
    </row>
    <row r="484" spans="2:44">
      <c r="B484" s="180" t="s">
        <v>1212</v>
      </c>
      <c r="C484" s="181" t="s">
        <v>1213</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si="254"/>
        <v>0</v>
      </c>
      <c r="G484" s="182"/>
      <c r="H484" s="182">
        <f t="shared" si="255"/>
        <v>0</v>
      </c>
      <c r="I484" s="182"/>
      <c r="J484" s="182">
        <f t="shared" si="256"/>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si="257"/>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si="258"/>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si="259"/>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si="260"/>
        <v>0</v>
      </c>
      <c r="AR484" s="182">
        <f t="shared" si="261"/>
        <v>0</v>
      </c>
    </row>
    <row r="485" spans="2:44">
      <c r="B485" s="189" t="s">
        <v>360</v>
      </c>
      <c r="C485" s="190" t="s">
        <v>228</v>
      </c>
      <c r="D485" s="191">
        <f>SUM(D486:D488)</f>
        <v>0</v>
      </c>
      <c r="E485" s="191">
        <f>SUM(E486:E488)</f>
        <v>0</v>
      </c>
      <c r="F485" s="191">
        <f t="shared" si="254"/>
        <v>0</v>
      </c>
      <c r="G485" s="191">
        <f>SUM(G486:G488)</f>
        <v>0</v>
      </c>
      <c r="H485" s="191">
        <f t="shared" si="255"/>
        <v>0</v>
      </c>
      <c r="I485" s="191">
        <f>SUM(I486:I488)</f>
        <v>0</v>
      </c>
      <c r="J485" s="191">
        <f t="shared" si="256"/>
        <v>0</v>
      </c>
      <c r="K485" s="191">
        <f t="shared" ref="K485:AD485" si="262">SUM(K486:K488)</f>
        <v>0</v>
      </c>
      <c r="L485" s="191">
        <f t="shared" si="262"/>
        <v>0</v>
      </c>
      <c r="M485" s="191">
        <f t="shared" si="262"/>
        <v>0</v>
      </c>
      <c r="N485" s="191">
        <f t="shared" si="262"/>
        <v>0</v>
      </c>
      <c r="O485" s="191">
        <f t="shared" si="262"/>
        <v>0</v>
      </c>
      <c r="P485" s="191">
        <f>SUM(P486:P488)</f>
        <v>0</v>
      </c>
      <c r="Q485" s="191">
        <f>SUM(Q486:Q488)</f>
        <v>0</v>
      </c>
      <c r="R485" s="191">
        <f t="shared" si="262"/>
        <v>0</v>
      </c>
      <c r="S485" s="191">
        <f t="shared" si="262"/>
        <v>0</v>
      </c>
      <c r="T485" s="191">
        <f>SUM(T486:T488)</f>
        <v>0</v>
      </c>
      <c r="U485" s="191">
        <f t="shared" si="262"/>
        <v>0</v>
      </c>
      <c r="V485" s="191">
        <f t="shared" si="262"/>
        <v>0</v>
      </c>
      <c r="W485" s="191">
        <f>SUM(W486:W488)</f>
        <v>0</v>
      </c>
      <c r="X485" s="191">
        <f t="shared" si="262"/>
        <v>0</v>
      </c>
      <c r="Y485" s="191">
        <f>SUM(Y486:Y488)</f>
        <v>0</v>
      </c>
      <c r="Z485" s="191">
        <f>SUM(Z486:Z488)</f>
        <v>0</v>
      </c>
      <c r="AA485" s="191">
        <f t="shared" si="262"/>
        <v>0</v>
      </c>
      <c r="AB485" s="191">
        <f t="shared" si="262"/>
        <v>0</v>
      </c>
      <c r="AC485" s="191">
        <f t="shared" si="262"/>
        <v>0</v>
      </c>
      <c r="AD485" s="191">
        <f t="shared" si="262"/>
        <v>0</v>
      </c>
      <c r="AE485" s="191">
        <f t="shared" si="257"/>
        <v>0</v>
      </c>
      <c r="AF485" s="191">
        <f>SUM(AF486:AF488)</f>
        <v>0</v>
      </c>
      <c r="AG485" s="191">
        <f>SUM(AG486:AG488)</f>
        <v>0</v>
      </c>
      <c r="AH485" s="191">
        <f>SUM(AH486:AH488)</f>
        <v>0</v>
      </c>
      <c r="AI485" s="191">
        <f t="shared" si="258"/>
        <v>0</v>
      </c>
      <c r="AJ485" s="191">
        <f>SUM(AJ486:AJ488)</f>
        <v>0</v>
      </c>
      <c r="AK485" s="191">
        <f>SUM(AK486:AK488)</f>
        <v>0</v>
      </c>
      <c r="AL485" s="191">
        <f>SUM(AL486:AL488)</f>
        <v>0</v>
      </c>
      <c r="AM485" s="191">
        <f t="shared" si="259"/>
        <v>0</v>
      </c>
      <c r="AN485" s="191">
        <f>SUM(AN486:AN488)</f>
        <v>0</v>
      </c>
      <c r="AO485" s="191">
        <f>SUM(AO486:AO488)</f>
        <v>0</v>
      </c>
      <c r="AP485" s="191">
        <f>SUM(AP486:AP488)</f>
        <v>0</v>
      </c>
      <c r="AQ485" s="191">
        <f t="shared" si="260"/>
        <v>0</v>
      </c>
      <c r="AR485" s="191">
        <f t="shared" si="261"/>
        <v>0</v>
      </c>
    </row>
    <row r="486" spans="2:44">
      <c r="B486" s="180" t="s">
        <v>361</v>
      </c>
      <c r="C486" s="181" t="s">
        <v>229</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254"/>
        <v>0</v>
      </c>
      <c r="G486" s="182"/>
      <c r="H486" s="182">
        <f t="shared" si="255"/>
        <v>0</v>
      </c>
      <c r="I486" s="182"/>
      <c r="J486" s="182">
        <f t="shared" si="256"/>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257"/>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258"/>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259"/>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260"/>
        <v>0</v>
      </c>
      <c r="AR486" s="182">
        <f t="shared" si="261"/>
        <v>0</v>
      </c>
    </row>
    <row r="487" spans="2:44">
      <c r="B487" s="180" t="s">
        <v>1214</v>
      </c>
      <c r="C487" s="181" t="s">
        <v>1215</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si="254"/>
        <v>0</v>
      </c>
      <c r="G487" s="182"/>
      <c r="H487" s="182">
        <f t="shared" si="255"/>
        <v>0</v>
      </c>
      <c r="I487" s="182"/>
      <c r="J487" s="182">
        <f t="shared" si="256"/>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si="257"/>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si="258"/>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si="259"/>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si="260"/>
        <v>0</v>
      </c>
      <c r="AR487" s="182">
        <f t="shared" si="261"/>
        <v>0</v>
      </c>
    </row>
    <row r="488" spans="2:44">
      <c r="B488" s="180" t="s">
        <v>1216</v>
      </c>
      <c r="C488" s="181" t="s">
        <v>1217</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254"/>
        <v>0</v>
      </c>
      <c r="G488" s="182"/>
      <c r="H488" s="182">
        <f t="shared" si="255"/>
        <v>0</v>
      </c>
      <c r="I488" s="182"/>
      <c r="J488" s="182">
        <f t="shared" si="256"/>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257"/>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258"/>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259"/>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260"/>
        <v>0</v>
      </c>
      <c r="AR488" s="182">
        <f t="shared" si="261"/>
        <v>0</v>
      </c>
    </row>
    <row r="489" spans="2:44">
      <c r="B489" s="189" t="s">
        <v>362</v>
      </c>
      <c r="C489" s="190" t="s">
        <v>230</v>
      </c>
      <c r="D489" s="191">
        <f>SUM(D490:D498)</f>
        <v>0</v>
      </c>
      <c r="E489" s="191">
        <f>SUM(E490:E498)</f>
        <v>0</v>
      </c>
      <c r="F489" s="191">
        <f t="shared" si="254"/>
        <v>0</v>
      </c>
      <c r="G489" s="191">
        <f>SUM(G490:G498)</f>
        <v>0</v>
      </c>
      <c r="H489" s="191">
        <f t="shared" si="255"/>
        <v>0</v>
      </c>
      <c r="I489" s="191">
        <f>SUM(I490:I498)</f>
        <v>0</v>
      </c>
      <c r="J489" s="191">
        <f t="shared" si="256"/>
        <v>0</v>
      </c>
      <c r="K489" s="191">
        <f t="shared" ref="K489:AD489" si="263">SUM(K490:K498)</f>
        <v>0</v>
      </c>
      <c r="L489" s="191">
        <f t="shared" si="263"/>
        <v>0</v>
      </c>
      <c r="M489" s="191">
        <f t="shared" si="263"/>
        <v>0</v>
      </c>
      <c r="N489" s="191">
        <f t="shared" si="263"/>
        <v>0</v>
      </c>
      <c r="O489" s="191">
        <f t="shared" si="263"/>
        <v>0</v>
      </c>
      <c r="P489" s="191">
        <f>SUM(P490:P498)</f>
        <v>0</v>
      </c>
      <c r="Q489" s="191">
        <f>SUM(Q490:Q498)</f>
        <v>0</v>
      </c>
      <c r="R489" s="191">
        <f t="shared" si="263"/>
        <v>0</v>
      </c>
      <c r="S489" s="191">
        <f t="shared" si="263"/>
        <v>0</v>
      </c>
      <c r="T489" s="191">
        <f>SUM(T490:T498)</f>
        <v>0</v>
      </c>
      <c r="U489" s="191">
        <f t="shared" si="263"/>
        <v>0</v>
      </c>
      <c r="V489" s="191">
        <f t="shared" si="263"/>
        <v>0</v>
      </c>
      <c r="W489" s="191">
        <f>SUM(W490:W498)</f>
        <v>0</v>
      </c>
      <c r="X489" s="191">
        <f t="shared" si="263"/>
        <v>0</v>
      </c>
      <c r="Y489" s="191">
        <f>SUM(Y490:Y498)</f>
        <v>0</v>
      </c>
      <c r="Z489" s="191">
        <f>SUM(Z490:Z498)</f>
        <v>0</v>
      </c>
      <c r="AA489" s="191">
        <f t="shared" si="263"/>
        <v>0</v>
      </c>
      <c r="AB489" s="191">
        <f t="shared" si="263"/>
        <v>0</v>
      </c>
      <c r="AC489" s="191">
        <f t="shared" si="263"/>
        <v>0</v>
      </c>
      <c r="AD489" s="191">
        <f t="shared" si="263"/>
        <v>0</v>
      </c>
      <c r="AE489" s="191">
        <f t="shared" si="257"/>
        <v>0</v>
      </c>
      <c r="AF489" s="191">
        <f>SUM(AF490:AF498)</f>
        <v>0</v>
      </c>
      <c r="AG489" s="191">
        <f>SUM(AG490:AG498)</f>
        <v>0</v>
      </c>
      <c r="AH489" s="191">
        <f>SUM(AH490:AH498)</f>
        <v>0</v>
      </c>
      <c r="AI489" s="191">
        <f t="shared" si="258"/>
        <v>0</v>
      </c>
      <c r="AJ489" s="191">
        <f>SUM(AJ490:AJ498)</f>
        <v>0</v>
      </c>
      <c r="AK489" s="191">
        <f>SUM(AK490:AK498)</f>
        <v>0</v>
      </c>
      <c r="AL489" s="191">
        <f>SUM(AL490:AL498)</f>
        <v>0</v>
      </c>
      <c r="AM489" s="191">
        <f t="shared" si="259"/>
        <v>0</v>
      </c>
      <c r="AN489" s="191">
        <f>SUM(AN490:AN498)</f>
        <v>0</v>
      </c>
      <c r="AO489" s="191">
        <f>SUM(AO490:AO498)</f>
        <v>0</v>
      </c>
      <c r="AP489" s="191">
        <f>SUM(AP490:AP498)</f>
        <v>0</v>
      </c>
      <c r="AQ489" s="191">
        <f t="shared" si="260"/>
        <v>0</v>
      </c>
      <c r="AR489" s="191">
        <f t="shared" si="261"/>
        <v>0</v>
      </c>
    </row>
    <row r="490" spans="2:44">
      <c r="B490" s="180" t="s">
        <v>363</v>
      </c>
      <c r="C490" s="181" t="s">
        <v>225</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si="254"/>
        <v>0</v>
      </c>
      <c r="G490" s="182"/>
      <c r="H490" s="182">
        <f t="shared" si="255"/>
        <v>0</v>
      </c>
      <c r="I490" s="182"/>
      <c r="J490" s="182">
        <f t="shared" si="256"/>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si="257"/>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si="258"/>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si="259"/>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si="260"/>
        <v>0</v>
      </c>
      <c r="AR490" s="182">
        <f t="shared" si="261"/>
        <v>0</v>
      </c>
    </row>
    <row r="491" spans="2:44">
      <c r="B491" s="180" t="s">
        <v>1218</v>
      </c>
      <c r="C491" s="181" t="s">
        <v>1173</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si="254"/>
        <v>0</v>
      </c>
      <c r="G491" s="182"/>
      <c r="H491" s="182">
        <f t="shared" si="255"/>
        <v>0</v>
      </c>
      <c r="I491" s="182"/>
      <c r="J491" s="182">
        <f t="shared" si="256"/>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si="257"/>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si="258"/>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si="259"/>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si="260"/>
        <v>0</v>
      </c>
      <c r="AR491" s="182">
        <f t="shared" si="261"/>
        <v>0</v>
      </c>
    </row>
    <row r="492" spans="2:44">
      <c r="B492" s="180" t="s">
        <v>1219</v>
      </c>
      <c r="C492" s="181" t="s">
        <v>1175</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254"/>
        <v>0</v>
      </c>
      <c r="G492" s="182"/>
      <c r="H492" s="182">
        <f t="shared" si="255"/>
        <v>0</v>
      </c>
      <c r="I492" s="182"/>
      <c r="J492" s="182">
        <f t="shared" si="256"/>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257"/>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258"/>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259"/>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260"/>
        <v>0</v>
      </c>
      <c r="AR492" s="182">
        <f t="shared" si="261"/>
        <v>0</v>
      </c>
    </row>
    <row r="493" spans="2:44">
      <c r="B493" s="180" t="s">
        <v>1220</v>
      </c>
      <c r="C493" s="181" t="s">
        <v>1179</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254"/>
        <v>0</v>
      </c>
      <c r="G493" s="182"/>
      <c r="H493" s="182">
        <f t="shared" si="255"/>
        <v>0</v>
      </c>
      <c r="I493" s="182"/>
      <c r="J493" s="182">
        <f t="shared" si="256"/>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257"/>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258"/>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259"/>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260"/>
        <v>0</v>
      </c>
      <c r="AR493" s="182">
        <f t="shared" si="261"/>
        <v>0</v>
      </c>
    </row>
    <row r="494" spans="2:44">
      <c r="B494" s="180" t="s">
        <v>1221</v>
      </c>
      <c r="C494" s="181" t="s">
        <v>1222</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254"/>
        <v>0</v>
      </c>
      <c r="G494" s="182"/>
      <c r="H494" s="182">
        <f t="shared" si="255"/>
        <v>0</v>
      </c>
      <c r="I494" s="182"/>
      <c r="J494" s="182">
        <f t="shared" si="256"/>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257"/>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258"/>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259"/>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260"/>
        <v>0</v>
      </c>
      <c r="AR494" s="182">
        <f t="shared" si="261"/>
        <v>0</v>
      </c>
    </row>
    <row r="495" spans="2:44">
      <c r="B495" s="180" t="s">
        <v>1223</v>
      </c>
      <c r="C495" s="181" t="s">
        <v>1183</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254"/>
        <v>0</v>
      </c>
      <c r="G495" s="182"/>
      <c r="H495" s="182">
        <f t="shared" si="255"/>
        <v>0</v>
      </c>
      <c r="I495" s="182"/>
      <c r="J495" s="182">
        <f t="shared" si="256"/>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257"/>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258"/>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259"/>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260"/>
        <v>0</v>
      </c>
      <c r="AR495" s="182">
        <f t="shared" si="261"/>
        <v>0</v>
      </c>
    </row>
    <row r="496" spans="2:44">
      <c r="B496" s="180" t="s">
        <v>1224</v>
      </c>
      <c r="C496" s="181" t="s">
        <v>1225</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si="254"/>
        <v>0</v>
      </c>
      <c r="G496" s="182"/>
      <c r="H496" s="182">
        <f t="shared" si="255"/>
        <v>0</v>
      </c>
      <c r="I496" s="182"/>
      <c r="J496" s="182">
        <f t="shared" si="256"/>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si="257"/>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si="258"/>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si="259"/>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si="260"/>
        <v>0</v>
      </c>
      <c r="AR496" s="182">
        <f t="shared" si="261"/>
        <v>0</v>
      </c>
    </row>
    <row r="497" spans="2:44">
      <c r="B497" s="180" t="s">
        <v>1226</v>
      </c>
      <c r="C497" s="181" t="s">
        <v>1185</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si="254"/>
        <v>0</v>
      </c>
      <c r="G497" s="182"/>
      <c r="H497" s="182">
        <f t="shared" si="255"/>
        <v>0</v>
      </c>
      <c r="I497" s="182"/>
      <c r="J497" s="182">
        <f t="shared" si="256"/>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si="257"/>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si="258"/>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si="259"/>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si="260"/>
        <v>0</v>
      </c>
      <c r="AR497" s="182">
        <f t="shared" si="261"/>
        <v>0</v>
      </c>
    </row>
    <row r="498" spans="2:44">
      <c r="B498" s="180" t="s">
        <v>1227</v>
      </c>
      <c r="C498" s="181" t="s">
        <v>1228</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254"/>
        <v>0</v>
      </c>
      <c r="G498" s="182"/>
      <c r="H498" s="182">
        <f t="shared" si="255"/>
        <v>0</v>
      </c>
      <c r="I498" s="182"/>
      <c r="J498" s="182">
        <f t="shared" si="256"/>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257"/>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258"/>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259"/>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260"/>
        <v>0</v>
      </c>
      <c r="AR498" s="182">
        <f t="shared" si="261"/>
        <v>0</v>
      </c>
    </row>
    <row r="499" spans="2:44">
      <c r="B499" s="177" t="s">
        <v>367</v>
      </c>
      <c r="C499" s="178" t="s">
        <v>233</v>
      </c>
      <c r="D499" s="179">
        <f>D500+D509</f>
        <v>0</v>
      </c>
      <c r="E499" s="179">
        <f>E500+E509</f>
        <v>0</v>
      </c>
      <c r="F499" s="179">
        <f t="shared" si="254"/>
        <v>0</v>
      </c>
      <c r="G499" s="179">
        <f>G500+G509</f>
        <v>0</v>
      </c>
      <c r="H499" s="179">
        <f t="shared" si="255"/>
        <v>0</v>
      </c>
      <c r="I499" s="179">
        <f>I500+I509</f>
        <v>0</v>
      </c>
      <c r="J499" s="179">
        <f t="shared" si="256"/>
        <v>0</v>
      </c>
      <c r="K499" s="179">
        <f t="shared" ref="K499:AP499" si="264">K500+K509</f>
        <v>0</v>
      </c>
      <c r="L499" s="179">
        <f t="shared" si="264"/>
        <v>0</v>
      </c>
      <c r="M499" s="179">
        <f t="shared" si="264"/>
        <v>0</v>
      </c>
      <c r="N499" s="179">
        <f t="shared" si="264"/>
        <v>0</v>
      </c>
      <c r="O499" s="179">
        <f t="shared" si="264"/>
        <v>0</v>
      </c>
      <c r="P499" s="179">
        <f>P500+P509</f>
        <v>0</v>
      </c>
      <c r="Q499" s="179">
        <f>Q500+Q509</f>
        <v>0</v>
      </c>
      <c r="R499" s="179">
        <f t="shared" si="264"/>
        <v>0</v>
      </c>
      <c r="S499" s="179">
        <f t="shared" si="264"/>
        <v>0</v>
      </c>
      <c r="T499" s="179">
        <f>T500+T509</f>
        <v>0</v>
      </c>
      <c r="U499" s="179">
        <f t="shared" si="264"/>
        <v>0</v>
      </c>
      <c r="V499" s="179">
        <f t="shared" si="264"/>
        <v>0</v>
      </c>
      <c r="W499" s="179">
        <f>W500+W509</f>
        <v>0</v>
      </c>
      <c r="X499" s="179">
        <f t="shared" si="264"/>
        <v>0</v>
      </c>
      <c r="Y499" s="179">
        <f>Y500+Y509</f>
        <v>0</v>
      </c>
      <c r="Z499" s="179">
        <f>Z500+Z509</f>
        <v>0</v>
      </c>
      <c r="AA499" s="179">
        <f t="shared" si="264"/>
        <v>0</v>
      </c>
      <c r="AB499" s="179">
        <f t="shared" si="264"/>
        <v>0</v>
      </c>
      <c r="AC499" s="179">
        <f t="shared" si="264"/>
        <v>0</v>
      </c>
      <c r="AD499" s="179">
        <f t="shared" si="264"/>
        <v>0</v>
      </c>
      <c r="AE499" s="179">
        <f t="shared" si="257"/>
        <v>0</v>
      </c>
      <c r="AF499" s="179">
        <f t="shared" si="264"/>
        <v>0</v>
      </c>
      <c r="AG499" s="179">
        <f t="shared" si="264"/>
        <v>0</v>
      </c>
      <c r="AH499" s="179">
        <f t="shared" si="264"/>
        <v>0</v>
      </c>
      <c r="AI499" s="179">
        <f t="shared" si="258"/>
        <v>0</v>
      </c>
      <c r="AJ499" s="179">
        <f t="shared" si="264"/>
        <v>0</v>
      </c>
      <c r="AK499" s="179">
        <f t="shared" si="264"/>
        <v>0</v>
      </c>
      <c r="AL499" s="179">
        <f t="shared" si="264"/>
        <v>0</v>
      </c>
      <c r="AM499" s="179">
        <f t="shared" si="259"/>
        <v>0</v>
      </c>
      <c r="AN499" s="179">
        <f t="shared" si="264"/>
        <v>0</v>
      </c>
      <c r="AO499" s="179">
        <f t="shared" si="264"/>
        <v>0</v>
      </c>
      <c r="AP499" s="179">
        <f t="shared" si="264"/>
        <v>0</v>
      </c>
      <c r="AQ499" s="179">
        <f t="shared" si="260"/>
        <v>0</v>
      </c>
      <c r="AR499" s="179">
        <f t="shared" si="261"/>
        <v>0</v>
      </c>
    </row>
    <row r="500" spans="2:44">
      <c r="B500" s="189" t="s">
        <v>368</v>
      </c>
      <c r="C500" s="190" t="s">
        <v>234</v>
      </c>
      <c r="D500" s="191">
        <f>SUM(D501:D508)</f>
        <v>0</v>
      </c>
      <c r="E500" s="191">
        <f>SUM(E501:E508)</f>
        <v>0</v>
      </c>
      <c r="F500" s="191">
        <f t="shared" si="254"/>
        <v>0</v>
      </c>
      <c r="G500" s="191">
        <f>SUM(G501:G508)</f>
        <v>0</v>
      </c>
      <c r="H500" s="191">
        <f t="shared" si="255"/>
        <v>0</v>
      </c>
      <c r="I500" s="191">
        <f>SUM(I501:I508)</f>
        <v>0</v>
      </c>
      <c r="J500" s="191">
        <f t="shared" si="256"/>
        <v>0</v>
      </c>
      <c r="K500" s="191">
        <f t="shared" ref="K500:AP500" si="265">SUM(K501:K508)</f>
        <v>0</v>
      </c>
      <c r="L500" s="191">
        <f t="shared" si="265"/>
        <v>0</v>
      </c>
      <c r="M500" s="191">
        <f t="shared" si="265"/>
        <v>0</v>
      </c>
      <c r="N500" s="191">
        <f t="shared" si="265"/>
        <v>0</v>
      </c>
      <c r="O500" s="191">
        <f t="shared" si="265"/>
        <v>0</v>
      </c>
      <c r="P500" s="191">
        <f>SUM(P501:P508)</f>
        <v>0</v>
      </c>
      <c r="Q500" s="191">
        <f>SUM(Q501:Q508)</f>
        <v>0</v>
      </c>
      <c r="R500" s="191">
        <f t="shared" si="265"/>
        <v>0</v>
      </c>
      <c r="S500" s="191">
        <f t="shared" si="265"/>
        <v>0</v>
      </c>
      <c r="T500" s="191">
        <f>SUM(T501:T508)</f>
        <v>0</v>
      </c>
      <c r="U500" s="191">
        <f t="shared" si="265"/>
        <v>0</v>
      </c>
      <c r="V500" s="191">
        <f t="shared" si="265"/>
        <v>0</v>
      </c>
      <c r="W500" s="191">
        <f>SUM(W501:W508)</f>
        <v>0</v>
      </c>
      <c r="X500" s="191">
        <f t="shared" si="265"/>
        <v>0</v>
      </c>
      <c r="Y500" s="191">
        <f>SUM(Y501:Y508)</f>
        <v>0</v>
      </c>
      <c r="Z500" s="191">
        <f>SUM(Z501:Z508)</f>
        <v>0</v>
      </c>
      <c r="AA500" s="191">
        <f t="shared" si="265"/>
        <v>0</v>
      </c>
      <c r="AB500" s="191">
        <f t="shared" si="265"/>
        <v>0</v>
      </c>
      <c r="AC500" s="191">
        <f t="shared" si="265"/>
        <v>0</v>
      </c>
      <c r="AD500" s="191">
        <f t="shared" si="265"/>
        <v>0</v>
      </c>
      <c r="AE500" s="191">
        <f t="shared" si="257"/>
        <v>0</v>
      </c>
      <c r="AF500" s="191">
        <f t="shared" si="265"/>
        <v>0</v>
      </c>
      <c r="AG500" s="191">
        <f t="shared" si="265"/>
        <v>0</v>
      </c>
      <c r="AH500" s="191">
        <f t="shared" si="265"/>
        <v>0</v>
      </c>
      <c r="AI500" s="191">
        <f t="shared" si="258"/>
        <v>0</v>
      </c>
      <c r="AJ500" s="191">
        <f t="shared" si="265"/>
        <v>0</v>
      </c>
      <c r="AK500" s="191">
        <f t="shared" si="265"/>
        <v>0</v>
      </c>
      <c r="AL500" s="191">
        <f t="shared" si="265"/>
        <v>0</v>
      </c>
      <c r="AM500" s="191">
        <f t="shared" si="259"/>
        <v>0</v>
      </c>
      <c r="AN500" s="191">
        <f t="shared" si="265"/>
        <v>0</v>
      </c>
      <c r="AO500" s="191">
        <f t="shared" si="265"/>
        <v>0</v>
      </c>
      <c r="AP500" s="191">
        <f t="shared" si="265"/>
        <v>0</v>
      </c>
      <c r="AQ500" s="191">
        <f t="shared" si="260"/>
        <v>0</v>
      </c>
      <c r="AR500" s="191">
        <f t="shared" si="261"/>
        <v>0</v>
      </c>
    </row>
    <row r="501" spans="2:44">
      <c r="B501" s="180" t="s">
        <v>369</v>
      </c>
      <c r="C501" s="181" t="s">
        <v>235</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254"/>
        <v>0</v>
      </c>
      <c r="G501" s="182"/>
      <c r="H501" s="182">
        <f t="shared" si="255"/>
        <v>0</v>
      </c>
      <c r="I501" s="182"/>
      <c r="J501" s="182">
        <f t="shared" si="256"/>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257"/>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258"/>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259"/>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260"/>
        <v>0</v>
      </c>
      <c r="AR501" s="182">
        <f t="shared" si="261"/>
        <v>0</v>
      </c>
    </row>
    <row r="502" spans="2:44">
      <c r="B502" s="180" t="s">
        <v>1229</v>
      </c>
      <c r="C502" s="181" t="s">
        <v>1230</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254"/>
        <v>0</v>
      </c>
      <c r="G502" s="182"/>
      <c r="H502" s="182">
        <f t="shared" si="255"/>
        <v>0</v>
      </c>
      <c r="I502" s="182"/>
      <c r="J502" s="182">
        <f t="shared" si="256"/>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257"/>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258"/>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259"/>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260"/>
        <v>0</v>
      </c>
      <c r="AR502" s="182">
        <f t="shared" si="261"/>
        <v>0</v>
      </c>
    </row>
    <row r="503" spans="2:44">
      <c r="B503" s="180" t="s">
        <v>1231</v>
      </c>
      <c r="C503" s="181" t="s">
        <v>1232</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si="254"/>
        <v>0</v>
      </c>
      <c r="G503" s="182"/>
      <c r="H503" s="182">
        <f t="shared" si="255"/>
        <v>0</v>
      </c>
      <c r="I503" s="182"/>
      <c r="J503" s="182">
        <f t="shared" si="256"/>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si="257"/>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si="258"/>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si="259"/>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si="260"/>
        <v>0</v>
      </c>
      <c r="AR503" s="182">
        <f t="shared" si="261"/>
        <v>0</v>
      </c>
    </row>
    <row r="504" spans="2:44">
      <c r="B504" s="180" t="s">
        <v>370</v>
      </c>
      <c r="C504" s="181" t="s">
        <v>236</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254"/>
        <v>0</v>
      </c>
      <c r="G504" s="182"/>
      <c r="H504" s="182">
        <f t="shared" si="255"/>
        <v>0</v>
      </c>
      <c r="I504" s="182"/>
      <c r="J504" s="182">
        <f t="shared" si="256"/>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257"/>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258"/>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259"/>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260"/>
        <v>0</v>
      </c>
      <c r="AR504" s="182">
        <f t="shared" si="261"/>
        <v>0</v>
      </c>
    </row>
    <row r="505" spans="2:44">
      <c r="B505" s="180" t="s">
        <v>1233</v>
      </c>
      <c r="C505" s="181" t="s">
        <v>1234</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si="254"/>
        <v>0</v>
      </c>
      <c r="G505" s="182"/>
      <c r="H505" s="182">
        <f t="shared" si="255"/>
        <v>0</v>
      </c>
      <c r="I505" s="182"/>
      <c r="J505" s="182">
        <f t="shared" si="256"/>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si="257"/>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si="258"/>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si="259"/>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si="260"/>
        <v>0</v>
      </c>
      <c r="AR505" s="182">
        <f t="shared" si="261"/>
        <v>0</v>
      </c>
    </row>
    <row r="506" spans="2:44">
      <c r="B506" s="180" t="s">
        <v>1235</v>
      </c>
      <c r="C506" s="181" t="s">
        <v>1236</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254"/>
        <v>0</v>
      </c>
      <c r="G506" s="182"/>
      <c r="H506" s="182">
        <f t="shared" si="255"/>
        <v>0</v>
      </c>
      <c r="I506" s="182"/>
      <c r="J506" s="182">
        <f t="shared" si="256"/>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257"/>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258"/>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259"/>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260"/>
        <v>0</v>
      </c>
      <c r="AR506" s="182">
        <f t="shared" si="261"/>
        <v>0</v>
      </c>
    </row>
    <row r="507" spans="2:44">
      <c r="B507" s="180" t="s">
        <v>1237</v>
      </c>
      <c r="C507" s="181" t="s">
        <v>1238</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si="254"/>
        <v>0</v>
      </c>
      <c r="G507" s="182"/>
      <c r="H507" s="182">
        <f t="shared" si="255"/>
        <v>0</v>
      </c>
      <c r="I507" s="182"/>
      <c r="J507" s="182">
        <f t="shared" si="256"/>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si="257"/>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si="258"/>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si="259"/>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si="260"/>
        <v>0</v>
      </c>
      <c r="AR507" s="182">
        <f t="shared" si="261"/>
        <v>0</v>
      </c>
    </row>
    <row r="508" spans="2:44">
      <c r="B508" s="180" t="s">
        <v>1239</v>
      </c>
      <c r="C508" s="181" t="s">
        <v>1240</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254"/>
        <v>0</v>
      </c>
      <c r="G508" s="182"/>
      <c r="H508" s="182">
        <f t="shared" si="255"/>
        <v>0</v>
      </c>
      <c r="I508" s="182"/>
      <c r="J508" s="182">
        <f t="shared" si="256"/>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257"/>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258"/>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259"/>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260"/>
        <v>0</v>
      </c>
      <c r="AR508" s="182">
        <f t="shared" si="261"/>
        <v>0</v>
      </c>
    </row>
    <row r="509" spans="2:44">
      <c r="B509" s="189" t="s">
        <v>371</v>
      </c>
      <c r="C509" s="190" t="s">
        <v>237</v>
      </c>
      <c r="D509" s="191">
        <f>SUM(D510:D525)</f>
        <v>0</v>
      </c>
      <c r="E509" s="191">
        <f>SUM(E510:E525)</f>
        <v>0</v>
      </c>
      <c r="F509" s="191">
        <f t="shared" ref="F509:F510" si="266">D509+E509</f>
        <v>0</v>
      </c>
      <c r="G509" s="191">
        <f>SUM(G510:G525)</f>
        <v>0</v>
      </c>
      <c r="H509" s="191">
        <f t="shared" ref="H509:H510" si="267">F509-G509</f>
        <v>0</v>
      </c>
      <c r="I509" s="191">
        <f>SUM(I510:I525)</f>
        <v>0</v>
      </c>
      <c r="J509" s="191">
        <f t="shared" ref="J509:J510" si="268">F509-I509</f>
        <v>0</v>
      </c>
      <c r="K509" s="191">
        <f t="shared" ref="K509:AD509" si="269">SUM(K510:K525)</f>
        <v>0</v>
      </c>
      <c r="L509" s="191">
        <f t="shared" si="269"/>
        <v>0</v>
      </c>
      <c r="M509" s="191">
        <f t="shared" si="269"/>
        <v>0</v>
      </c>
      <c r="N509" s="191">
        <f t="shared" si="269"/>
        <v>0</v>
      </c>
      <c r="O509" s="191">
        <f t="shared" si="269"/>
        <v>0</v>
      </c>
      <c r="P509" s="191">
        <f>SUM(P510:P525)</f>
        <v>0</v>
      </c>
      <c r="Q509" s="191">
        <f>SUM(Q510:Q525)</f>
        <v>0</v>
      </c>
      <c r="R509" s="191">
        <f t="shared" si="269"/>
        <v>0</v>
      </c>
      <c r="S509" s="191">
        <f t="shared" si="269"/>
        <v>0</v>
      </c>
      <c r="T509" s="191">
        <f>SUM(T510:T525)</f>
        <v>0</v>
      </c>
      <c r="U509" s="191">
        <f t="shared" si="269"/>
        <v>0</v>
      </c>
      <c r="V509" s="191">
        <f t="shared" si="269"/>
        <v>0</v>
      </c>
      <c r="W509" s="191">
        <f>SUM(W510:W525)</f>
        <v>0</v>
      </c>
      <c r="X509" s="191">
        <f t="shared" si="269"/>
        <v>0</v>
      </c>
      <c r="Y509" s="191">
        <f>SUM(Y510:Y525)</f>
        <v>0</v>
      </c>
      <c r="Z509" s="191">
        <f>SUM(Z510:Z525)</f>
        <v>0</v>
      </c>
      <c r="AA509" s="191">
        <f t="shared" si="269"/>
        <v>0</v>
      </c>
      <c r="AB509" s="191">
        <f t="shared" si="269"/>
        <v>0</v>
      </c>
      <c r="AC509" s="191">
        <f t="shared" si="269"/>
        <v>0</v>
      </c>
      <c r="AD509" s="191">
        <f t="shared" si="269"/>
        <v>0</v>
      </c>
      <c r="AE509" s="191">
        <f t="shared" ref="AE509:AE510" si="270">AB509+AC509+AD509</f>
        <v>0</v>
      </c>
      <c r="AF509" s="191">
        <f>SUM(AF510:AF525)</f>
        <v>0</v>
      </c>
      <c r="AG509" s="191">
        <f>SUM(AG510:AG525)</f>
        <v>0</v>
      </c>
      <c r="AH509" s="191">
        <f>SUM(AH510:AH525)</f>
        <v>0</v>
      </c>
      <c r="AI509" s="191">
        <f t="shared" ref="AI509:AI510" si="271">AF509+AG509+AH509</f>
        <v>0</v>
      </c>
      <c r="AJ509" s="191">
        <f>SUM(AJ510:AJ525)</f>
        <v>0</v>
      </c>
      <c r="AK509" s="191">
        <f>SUM(AK510:AK525)</f>
        <v>0</v>
      </c>
      <c r="AL509" s="191">
        <f>SUM(AL510:AL525)</f>
        <v>0</v>
      </c>
      <c r="AM509" s="191">
        <f t="shared" ref="AM509:AM510" si="272">AJ509+AK509+AL509</f>
        <v>0</v>
      </c>
      <c r="AN509" s="191">
        <f>SUM(AN510:AN525)</f>
        <v>0</v>
      </c>
      <c r="AO509" s="191">
        <f>SUM(AO510:AO525)</f>
        <v>0</v>
      </c>
      <c r="AP509" s="191">
        <f>SUM(AP510:AP525)</f>
        <v>0</v>
      </c>
      <c r="AQ509" s="191">
        <f t="shared" ref="AQ509:AQ510" si="273">AN509+AO509+AP509</f>
        <v>0</v>
      </c>
      <c r="AR509" s="191">
        <f t="shared" ref="AR509:AR510" si="274">AE509+AI509+AM509+AQ509</f>
        <v>0</v>
      </c>
    </row>
    <row r="510" spans="2:44">
      <c r="B510" s="180" t="s">
        <v>372</v>
      </c>
      <c r="C510" s="181" t="s">
        <v>238</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266"/>
        <v>0</v>
      </c>
      <c r="G510" s="182"/>
      <c r="H510" s="182">
        <f t="shared" si="267"/>
        <v>0</v>
      </c>
      <c r="I510" s="182"/>
      <c r="J510" s="182">
        <f t="shared" si="268"/>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270"/>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271"/>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272"/>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273"/>
        <v>0</v>
      </c>
      <c r="AR510" s="182">
        <f t="shared" si="274"/>
        <v>0</v>
      </c>
    </row>
    <row r="511" spans="2:44">
      <c r="B511" s="180" t="s">
        <v>1241</v>
      </c>
      <c r="C511" s="181" t="s">
        <v>1242</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275">D511+E511</f>
        <v>0</v>
      </c>
      <c r="G511" s="182"/>
      <c r="H511" s="182">
        <f t="shared" ref="H511:H518" si="276">F511-G511</f>
        <v>0</v>
      </c>
      <c r="I511" s="182"/>
      <c r="J511" s="182">
        <f t="shared" ref="J511:J518" si="277">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278">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279">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280">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281">AN511+AO511+AP511</f>
        <v>0</v>
      </c>
      <c r="AR511" s="182">
        <f t="shared" ref="AR511:AR518" si="282">AE511+AI511+AM511+AQ511</f>
        <v>0</v>
      </c>
    </row>
    <row r="512" spans="2:44">
      <c r="B512" s="180" t="s">
        <v>1243</v>
      </c>
      <c r="C512" s="181" t="s">
        <v>1244</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275"/>
        <v>0</v>
      </c>
      <c r="G512" s="182"/>
      <c r="H512" s="182">
        <f t="shared" si="276"/>
        <v>0</v>
      </c>
      <c r="I512" s="182"/>
      <c r="J512" s="182">
        <f t="shared" si="277"/>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278"/>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279"/>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280"/>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281"/>
        <v>0</v>
      </c>
      <c r="AR512" s="182">
        <f t="shared" si="282"/>
        <v>0</v>
      </c>
    </row>
    <row r="513" spans="2:44">
      <c r="B513" s="180" t="s">
        <v>1245</v>
      </c>
      <c r="C513" s="181" t="s">
        <v>1246</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275"/>
        <v>0</v>
      </c>
      <c r="G513" s="182"/>
      <c r="H513" s="182">
        <f t="shared" si="276"/>
        <v>0</v>
      </c>
      <c r="I513" s="182"/>
      <c r="J513" s="182">
        <f t="shared" si="277"/>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278"/>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279"/>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280"/>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281"/>
        <v>0</v>
      </c>
      <c r="AR513" s="182">
        <f t="shared" si="282"/>
        <v>0</v>
      </c>
    </row>
    <row r="514" spans="2:44">
      <c r="B514" s="180" t="s">
        <v>1247</v>
      </c>
      <c r="C514" s="181" t="s">
        <v>1248</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275"/>
        <v>0</v>
      </c>
      <c r="G514" s="182"/>
      <c r="H514" s="182">
        <f t="shared" si="276"/>
        <v>0</v>
      </c>
      <c r="I514" s="182"/>
      <c r="J514" s="182">
        <f t="shared" si="277"/>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278"/>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279"/>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280"/>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281"/>
        <v>0</v>
      </c>
      <c r="AR514" s="182">
        <f t="shared" si="282"/>
        <v>0</v>
      </c>
    </row>
    <row r="515" spans="2:44">
      <c r="B515" s="180" t="s">
        <v>1249</v>
      </c>
      <c r="C515" s="181" t="s">
        <v>1250</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275"/>
        <v>0</v>
      </c>
      <c r="G515" s="182"/>
      <c r="H515" s="182">
        <f t="shared" si="276"/>
        <v>0</v>
      </c>
      <c r="I515" s="182"/>
      <c r="J515" s="182">
        <f t="shared" si="277"/>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278"/>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279"/>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280"/>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281"/>
        <v>0</v>
      </c>
      <c r="AR515" s="182">
        <f t="shared" si="282"/>
        <v>0</v>
      </c>
    </row>
    <row r="516" spans="2:44">
      <c r="B516" s="180" t="s">
        <v>1251</v>
      </c>
      <c r="C516" s="181" t="s">
        <v>1252</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275"/>
        <v>0</v>
      </c>
      <c r="G516" s="182"/>
      <c r="H516" s="182">
        <f t="shared" si="276"/>
        <v>0</v>
      </c>
      <c r="I516" s="182"/>
      <c r="J516" s="182">
        <f t="shared" si="277"/>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278"/>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279"/>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280"/>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281"/>
        <v>0</v>
      </c>
      <c r="AR516" s="182">
        <f t="shared" si="282"/>
        <v>0</v>
      </c>
    </row>
    <row r="517" spans="2:44">
      <c r="B517" s="180" t="s">
        <v>1253</v>
      </c>
      <c r="C517" s="181" t="s">
        <v>1254</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275"/>
        <v>0</v>
      </c>
      <c r="G517" s="182"/>
      <c r="H517" s="182">
        <f t="shared" si="276"/>
        <v>0</v>
      </c>
      <c r="I517" s="182"/>
      <c r="J517" s="182">
        <f t="shared" si="277"/>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278"/>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279"/>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280"/>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281"/>
        <v>0</v>
      </c>
      <c r="AR517" s="182">
        <f t="shared" si="282"/>
        <v>0</v>
      </c>
    </row>
    <row r="518" spans="2:44">
      <c r="B518" s="180" t="s">
        <v>1255</v>
      </c>
      <c r="C518" s="181" t="s">
        <v>1256</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275"/>
        <v>0</v>
      </c>
      <c r="G518" s="182"/>
      <c r="H518" s="182">
        <f t="shared" si="276"/>
        <v>0</v>
      </c>
      <c r="I518" s="182"/>
      <c r="J518" s="182">
        <f t="shared" si="277"/>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278"/>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279"/>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280"/>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281"/>
        <v>0</v>
      </c>
      <c r="AR518" s="182">
        <f t="shared" si="282"/>
        <v>0</v>
      </c>
    </row>
    <row r="519" spans="2:44">
      <c r="B519" s="180" t="s">
        <v>1257</v>
      </c>
      <c r="C519" s="181" t="s">
        <v>1258</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ref="F519:F542" si="283">D519+E519</f>
        <v>0</v>
      </c>
      <c r="G519" s="182"/>
      <c r="H519" s="182">
        <f t="shared" ref="H519:H540" si="284">F519-G519</f>
        <v>0</v>
      </c>
      <c r="I519" s="182"/>
      <c r="J519" s="182">
        <f t="shared" ref="J519:J540" si="285">F519-I519</f>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ref="AE519:AE542" si="286">AB519+AC519+AD519</f>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ref="AI519:AI542" si="287">AF519+AG519+AH519</f>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ref="AM519:AM542" si="288">AJ519+AK519+AL519</f>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ref="AQ519:AQ542" si="289">AN519+AO519+AP519</f>
        <v>0</v>
      </c>
      <c r="AR519" s="182">
        <f t="shared" ref="AR519:AR542" si="290">AE519+AI519+AM519+AQ519</f>
        <v>0</v>
      </c>
    </row>
    <row r="520" spans="2:44">
      <c r="B520" s="180" t="s">
        <v>1259</v>
      </c>
      <c r="C520" s="181" t="s">
        <v>1260</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283"/>
        <v>0</v>
      </c>
      <c r="G520" s="182"/>
      <c r="H520" s="182">
        <f t="shared" si="284"/>
        <v>0</v>
      </c>
      <c r="I520" s="182"/>
      <c r="J520" s="182">
        <f t="shared" si="285"/>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286"/>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287"/>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288"/>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289"/>
        <v>0</v>
      </c>
      <c r="AR520" s="182">
        <f t="shared" si="290"/>
        <v>0</v>
      </c>
    </row>
    <row r="521" spans="2:44">
      <c r="B521" s="180" t="s">
        <v>1261</v>
      </c>
      <c r="C521" s="181" t="s">
        <v>1262</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si="283"/>
        <v>0</v>
      </c>
      <c r="G521" s="182"/>
      <c r="H521" s="182">
        <f t="shared" si="284"/>
        <v>0</v>
      </c>
      <c r="I521" s="182"/>
      <c r="J521" s="182">
        <f t="shared" si="285"/>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si="286"/>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si="287"/>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si="288"/>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si="289"/>
        <v>0</v>
      </c>
      <c r="AR521" s="182">
        <f t="shared" si="290"/>
        <v>0</v>
      </c>
    </row>
    <row r="522" spans="2:44">
      <c r="B522" s="180" t="s">
        <v>1263</v>
      </c>
      <c r="C522" s="181" t="s">
        <v>1264</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283"/>
        <v>0</v>
      </c>
      <c r="G522" s="182"/>
      <c r="H522" s="182">
        <f t="shared" si="284"/>
        <v>0</v>
      </c>
      <c r="I522" s="182"/>
      <c r="J522" s="182">
        <f t="shared" si="285"/>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286"/>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287"/>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288"/>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289"/>
        <v>0</v>
      </c>
      <c r="AR522" s="182">
        <f t="shared" si="290"/>
        <v>0</v>
      </c>
    </row>
    <row r="523" spans="2:44">
      <c r="B523" s="180" t="s">
        <v>1265</v>
      </c>
      <c r="C523" s="181" t="s">
        <v>1266</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si="283"/>
        <v>0</v>
      </c>
      <c r="G523" s="182"/>
      <c r="H523" s="182">
        <f t="shared" si="284"/>
        <v>0</v>
      </c>
      <c r="I523" s="182"/>
      <c r="J523" s="182">
        <f t="shared" si="285"/>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si="286"/>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si="287"/>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si="288"/>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si="289"/>
        <v>0</v>
      </c>
      <c r="AR523" s="182">
        <f t="shared" si="290"/>
        <v>0</v>
      </c>
    </row>
    <row r="524" spans="2:44">
      <c r="B524" s="180" t="s">
        <v>1267</v>
      </c>
      <c r="C524" s="181" t="s">
        <v>1268</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283"/>
        <v>0</v>
      </c>
      <c r="G524" s="182"/>
      <c r="H524" s="182">
        <f t="shared" si="284"/>
        <v>0</v>
      </c>
      <c r="I524" s="182"/>
      <c r="J524" s="182">
        <f t="shared" si="285"/>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286"/>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287"/>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288"/>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289"/>
        <v>0</v>
      </c>
      <c r="AR524" s="182">
        <f t="shared" si="290"/>
        <v>0</v>
      </c>
    </row>
    <row r="525" spans="2:44">
      <c r="B525" s="180" t="s">
        <v>1269</v>
      </c>
      <c r="C525" s="181" t="s">
        <v>1270</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283"/>
        <v>0</v>
      </c>
      <c r="G525" s="182"/>
      <c r="H525" s="182">
        <f t="shared" si="284"/>
        <v>0</v>
      </c>
      <c r="I525" s="182"/>
      <c r="J525" s="182">
        <f t="shared" si="285"/>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286"/>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287"/>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288"/>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289"/>
        <v>0</v>
      </c>
      <c r="AR525" s="182">
        <f t="shared" si="290"/>
        <v>0</v>
      </c>
    </row>
    <row r="526" spans="2:44">
      <c r="B526" s="177" t="s">
        <v>373</v>
      </c>
      <c r="C526" s="178" t="s">
        <v>239</v>
      </c>
      <c r="D526" s="179">
        <f>D527+D541</f>
        <v>0</v>
      </c>
      <c r="E526" s="179">
        <f>E527+E541</f>
        <v>0</v>
      </c>
      <c r="F526" s="179">
        <f t="shared" si="283"/>
        <v>0</v>
      </c>
      <c r="G526" s="179">
        <f>G527+G541</f>
        <v>0</v>
      </c>
      <c r="H526" s="179">
        <f t="shared" si="284"/>
        <v>0</v>
      </c>
      <c r="I526" s="179">
        <f>I527+I541</f>
        <v>0</v>
      </c>
      <c r="J526" s="179">
        <f t="shared" si="285"/>
        <v>0</v>
      </c>
      <c r="K526" s="179">
        <f t="shared" ref="K526:AP526" si="291">K527+K541</f>
        <v>0</v>
      </c>
      <c r="L526" s="179">
        <f t="shared" si="291"/>
        <v>0</v>
      </c>
      <c r="M526" s="179">
        <f t="shared" si="291"/>
        <v>0</v>
      </c>
      <c r="N526" s="179">
        <f t="shared" si="291"/>
        <v>0</v>
      </c>
      <c r="O526" s="179">
        <f t="shared" si="291"/>
        <v>0</v>
      </c>
      <c r="P526" s="179">
        <f>P527+P541</f>
        <v>0</v>
      </c>
      <c r="Q526" s="179">
        <f>Q527+Q541</f>
        <v>0</v>
      </c>
      <c r="R526" s="179">
        <f t="shared" si="291"/>
        <v>0</v>
      </c>
      <c r="S526" s="179">
        <f t="shared" si="291"/>
        <v>0</v>
      </c>
      <c r="T526" s="179">
        <f>T527+T541</f>
        <v>0</v>
      </c>
      <c r="U526" s="179">
        <f t="shared" si="291"/>
        <v>0</v>
      </c>
      <c r="V526" s="179">
        <f t="shared" si="291"/>
        <v>0</v>
      </c>
      <c r="W526" s="179">
        <f>W527+W541</f>
        <v>0</v>
      </c>
      <c r="X526" s="179">
        <f t="shared" si="291"/>
        <v>0</v>
      </c>
      <c r="Y526" s="179">
        <f>Y527+Y541</f>
        <v>0</v>
      </c>
      <c r="Z526" s="179">
        <f>Z527+Z541</f>
        <v>0</v>
      </c>
      <c r="AA526" s="179">
        <f t="shared" si="291"/>
        <v>0</v>
      </c>
      <c r="AB526" s="179">
        <f t="shared" si="291"/>
        <v>0</v>
      </c>
      <c r="AC526" s="179">
        <f t="shared" si="291"/>
        <v>0</v>
      </c>
      <c r="AD526" s="179">
        <f t="shared" si="291"/>
        <v>0</v>
      </c>
      <c r="AE526" s="179">
        <f t="shared" si="286"/>
        <v>0</v>
      </c>
      <c r="AF526" s="179">
        <f t="shared" si="291"/>
        <v>0</v>
      </c>
      <c r="AG526" s="179">
        <f t="shared" si="291"/>
        <v>0</v>
      </c>
      <c r="AH526" s="179">
        <f t="shared" si="291"/>
        <v>0</v>
      </c>
      <c r="AI526" s="179">
        <f t="shared" si="287"/>
        <v>0</v>
      </c>
      <c r="AJ526" s="179">
        <f t="shared" si="291"/>
        <v>0</v>
      </c>
      <c r="AK526" s="179">
        <f t="shared" si="291"/>
        <v>0</v>
      </c>
      <c r="AL526" s="179">
        <f t="shared" si="291"/>
        <v>0</v>
      </c>
      <c r="AM526" s="179">
        <f t="shared" si="288"/>
        <v>0</v>
      </c>
      <c r="AN526" s="179">
        <f t="shared" si="291"/>
        <v>0</v>
      </c>
      <c r="AO526" s="179">
        <f t="shared" si="291"/>
        <v>0</v>
      </c>
      <c r="AP526" s="179">
        <f t="shared" si="291"/>
        <v>0</v>
      </c>
      <c r="AQ526" s="179">
        <f t="shared" si="289"/>
        <v>0</v>
      </c>
      <c r="AR526" s="179">
        <f t="shared" si="290"/>
        <v>0</v>
      </c>
    </row>
    <row r="527" spans="2:44">
      <c r="B527" s="189" t="s">
        <v>374</v>
      </c>
      <c r="C527" s="190" t="s">
        <v>240</v>
      </c>
      <c r="D527" s="191">
        <f>SUM(D528:D540)</f>
        <v>0</v>
      </c>
      <c r="E527" s="191">
        <f>SUM(E528:E540)</f>
        <v>0</v>
      </c>
      <c r="F527" s="191">
        <f t="shared" si="283"/>
        <v>0</v>
      </c>
      <c r="G527" s="191">
        <f>SUM(G528:G540)</f>
        <v>0</v>
      </c>
      <c r="H527" s="191">
        <f t="shared" si="284"/>
        <v>0</v>
      </c>
      <c r="I527" s="191">
        <f>SUM(I528:I540)</f>
        <v>0</v>
      </c>
      <c r="J527" s="191">
        <f t="shared" si="285"/>
        <v>0</v>
      </c>
      <c r="K527" s="191">
        <f t="shared" ref="K527:AP527" si="292">SUM(K528:K540)</f>
        <v>0</v>
      </c>
      <c r="L527" s="191">
        <f t="shared" si="292"/>
        <v>0</v>
      </c>
      <c r="M527" s="191">
        <f t="shared" si="292"/>
        <v>0</v>
      </c>
      <c r="N527" s="191">
        <f t="shared" si="292"/>
        <v>0</v>
      </c>
      <c r="O527" s="191">
        <f t="shared" si="292"/>
        <v>0</v>
      </c>
      <c r="P527" s="191">
        <f>SUM(P528:P540)</f>
        <v>0</v>
      </c>
      <c r="Q527" s="191">
        <f>SUM(Q528:Q540)</f>
        <v>0</v>
      </c>
      <c r="R527" s="191">
        <f t="shared" si="292"/>
        <v>0</v>
      </c>
      <c r="S527" s="191">
        <f t="shared" si="292"/>
        <v>0</v>
      </c>
      <c r="T527" s="191">
        <f>SUM(T528:T540)</f>
        <v>0</v>
      </c>
      <c r="U527" s="191">
        <f t="shared" si="292"/>
        <v>0</v>
      </c>
      <c r="V527" s="191">
        <f t="shared" si="292"/>
        <v>0</v>
      </c>
      <c r="W527" s="191">
        <f>SUM(W528:W540)</f>
        <v>0</v>
      </c>
      <c r="X527" s="191">
        <f t="shared" si="292"/>
        <v>0</v>
      </c>
      <c r="Y527" s="191">
        <f>SUM(Y528:Y540)</f>
        <v>0</v>
      </c>
      <c r="Z527" s="191">
        <f>SUM(Z528:Z540)</f>
        <v>0</v>
      </c>
      <c r="AA527" s="191">
        <f t="shared" si="292"/>
        <v>0</v>
      </c>
      <c r="AB527" s="191">
        <f t="shared" si="292"/>
        <v>0</v>
      </c>
      <c r="AC527" s="191">
        <f t="shared" si="292"/>
        <v>0</v>
      </c>
      <c r="AD527" s="191">
        <f t="shared" si="292"/>
        <v>0</v>
      </c>
      <c r="AE527" s="191">
        <f t="shared" si="286"/>
        <v>0</v>
      </c>
      <c r="AF527" s="191">
        <f t="shared" si="292"/>
        <v>0</v>
      </c>
      <c r="AG527" s="191">
        <f t="shared" si="292"/>
        <v>0</v>
      </c>
      <c r="AH527" s="191">
        <f t="shared" si="292"/>
        <v>0</v>
      </c>
      <c r="AI527" s="191">
        <f t="shared" si="287"/>
        <v>0</v>
      </c>
      <c r="AJ527" s="191">
        <f t="shared" si="292"/>
        <v>0</v>
      </c>
      <c r="AK527" s="191">
        <f t="shared" si="292"/>
        <v>0</v>
      </c>
      <c r="AL527" s="191">
        <f t="shared" si="292"/>
        <v>0</v>
      </c>
      <c r="AM527" s="191">
        <f t="shared" si="288"/>
        <v>0</v>
      </c>
      <c r="AN527" s="191">
        <f t="shared" si="292"/>
        <v>0</v>
      </c>
      <c r="AO527" s="191">
        <f t="shared" si="292"/>
        <v>0</v>
      </c>
      <c r="AP527" s="191">
        <f t="shared" si="292"/>
        <v>0</v>
      </c>
      <c r="AQ527" s="191">
        <f t="shared" si="289"/>
        <v>0</v>
      </c>
      <c r="AR527" s="191">
        <f t="shared" si="290"/>
        <v>0</v>
      </c>
    </row>
    <row r="528" spans="2:44">
      <c r="B528" s="180" t="s">
        <v>375</v>
      </c>
      <c r="C528" s="181" t="s">
        <v>241</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si="283"/>
        <v>0</v>
      </c>
      <c r="G528" s="182"/>
      <c r="H528" s="182">
        <f t="shared" si="284"/>
        <v>0</v>
      </c>
      <c r="I528" s="182"/>
      <c r="J528" s="182">
        <f t="shared" si="285"/>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si="286"/>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si="287"/>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si="288"/>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si="289"/>
        <v>0</v>
      </c>
      <c r="AR528" s="182">
        <f t="shared" si="290"/>
        <v>0</v>
      </c>
    </row>
    <row r="529" spans="2:44">
      <c r="B529" s="180" t="s">
        <v>1271</v>
      </c>
      <c r="C529" s="181" t="s">
        <v>1272</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si="283"/>
        <v>0</v>
      </c>
      <c r="G529" s="182"/>
      <c r="H529" s="182">
        <f t="shared" si="284"/>
        <v>0</v>
      </c>
      <c r="I529" s="182"/>
      <c r="J529" s="182">
        <f t="shared" si="285"/>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si="286"/>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si="287"/>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si="288"/>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si="289"/>
        <v>0</v>
      </c>
      <c r="AR529" s="182">
        <f t="shared" si="290"/>
        <v>0</v>
      </c>
    </row>
    <row r="530" spans="2:44">
      <c r="B530" s="180" t="s">
        <v>1273</v>
      </c>
      <c r="C530" s="181" t="s">
        <v>1274</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283"/>
        <v>0</v>
      </c>
      <c r="G530" s="182"/>
      <c r="H530" s="182">
        <f t="shared" si="284"/>
        <v>0</v>
      </c>
      <c r="I530" s="182"/>
      <c r="J530" s="182">
        <f t="shared" si="28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28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28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28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289"/>
        <v>0</v>
      </c>
      <c r="AR530" s="182">
        <f t="shared" si="290"/>
        <v>0</v>
      </c>
    </row>
    <row r="531" spans="2:44">
      <c r="B531" s="180" t="s">
        <v>1275</v>
      </c>
      <c r="C531" s="181" t="s">
        <v>1276</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283"/>
        <v>0</v>
      </c>
      <c r="G531" s="182"/>
      <c r="H531" s="182">
        <f t="shared" si="284"/>
        <v>0</v>
      </c>
      <c r="I531" s="182"/>
      <c r="J531" s="182">
        <f t="shared" si="28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28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28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28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289"/>
        <v>0</v>
      </c>
      <c r="AR531" s="182">
        <f t="shared" si="290"/>
        <v>0</v>
      </c>
    </row>
    <row r="532" spans="2:44">
      <c r="B532" s="180" t="s">
        <v>1277</v>
      </c>
      <c r="C532" s="181" t="s">
        <v>1278</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283"/>
        <v>0</v>
      </c>
      <c r="G532" s="182"/>
      <c r="H532" s="182">
        <f t="shared" si="284"/>
        <v>0</v>
      </c>
      <c r="I532" s="182"/>
      <c r="J532" s="182">
        <f t="shared" si="28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28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28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28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289"/>
        <v>0</v>
      </c>
      <c r="AR532" s="182">
        <f t="shared" si="290"/>
        <v>0</v>
      </c>
    </row>
    <row r="533" spans="2:44">
      <c r="B533" s="180" t="s">
        <v>1279</v>
      </c>
      <c r="C533" s="181" t="s">
        <v>1280</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283"/>
        <v>0</v>
      </c>
      <c r="G533" s="182"/>
      <c r="H533" s="182">
        <f t="shared" si="284"/>
        <v>0</v>
      </c>
      <c r="I533" s="182"/>
      <c r="J533" s="182">
        <f t="shared" si="28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28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28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28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289"/>
        <v>0</v>
      </c>
      <c r="AR533" s="182">
        <f t="shared" si="290"/>
        <v>0</v>
      </c>
    </row>
    <row r="534" spans="2:44">
      <c r="B534" s="180" t="s">
        <v>376</v>
      </c>
      <c r="C534" s="181" t="s">
        <v>242</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283"/>
        <v>0</v>
      </c>
      <c r="G534" s="182"/>
      <c r="H534" s="182">
        <f t="shared" si="284"/>
        <v>0</v>
      </c>
      <c r="I534" s="182"/>
      <c r="J534" s="182">
        <f t="shared" si="285"/>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286"/>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287"/>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288"/>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289"/>
        <v>0</v>
      </c>
      <c r="AR534" s="182">
        <f t="shared" si="290"/>
        <v>0</v>
      </c>
    </row>
    <row r="535" spans="2:44">
      <c r="B535" s="180" t="s">
        <v>1281</v>
      </c>
      <c r="C535" s="181" t="s">
        <v>1282</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283"/>
        <v>0</v>
      </c>
      <c r="G535" s="182"/>
      <c r="H535" s="182">
        <f t="shared" si="284"/>
        <v>0</v>
      </c>
      <c r="I535" s="182"/>
      <c r="J535" s="182">
        <f t="shared" si="285"/>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286"/>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287"/>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288"/>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289"/>
        <v>0</v>
      </c>
      <c r="AR535" s="182">
        <f t="shared" si="290"/>
        <v>0</v>
      </c>
    </row>
    <row r="536" spans="2:44">
      <c r="B536" s="180" t="s">
        <v>1283</v>
      </c>
      <c r="C536" s="181" t="s">
        <v>1284</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283"/>
        <v>0</v>
      </c>
      <c r="G536" s="182"/>
      <c r="H536" s="182">
        <f t="shared" si="284"/>
        <v>0</v>
      </c>
      <c r="I536" s="182"/>
      <c r="J536" s="182">
        <f t="shared" si="285"/>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286"/>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287"/>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288"/>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289"/>
        <v>0</v>
      </c>
      <c r="AR536" s="182">
        <f t="shared" si="290"/>
        <v>0</v>
      </c>
    </row>
    <row r="537" spans="2:44">
      <c r="B537" s="180" t="s">
        <v>1285</v>
      </c>
      <c r="C537" s="181" t="s">
        <v>1286</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si="283"/>
        <v>0</v>
      </c>
      <c r="G537" s="182"/>
      <c r="H537" s="182">
        <f t="shared" si="284"/>
        <v>0</v>
      </c>
      <c r="I537" s="182"/>
      <c r="J537" s="182">
        <f t="shared" si="285"/>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si="286"/>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si="287"/>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si="288"/>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si="289"/>
        <v>0</v>
      </c>
      <c r="AR537" s="182">
        <f t="shared" si="290"/>
        <v>0</v>
      </c>
    </row>
    <row r="538" spans="2:44">
      <c r="B538" s="180" t="s">
        <v>1287</v>
      </c>
      <c r="C538" s="181" t="s">
        <v>1288</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si="283"/>
        <v>0</v>
      </c>
      <c r="G538" s="182"/>
      <c r="H538" s="182">
        <f t="shared" si="284"/>
        <v>0</v>
      </c>
      <c r="I538" s="182"/>
      <c r="J538" s="182">
        <f t="shared" si="285"/>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si="286"/>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si="287"/>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si="288"/>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si="289"/>
        <v>0</v>
      </c>
      <c r="AR538" s="182">
        <f t="shared" si="290"/>
        <v>0</v>
      </c>
    </row>
    <row r="539" spans="2:44">
      <c r="B539" s="180" t="s">
        <v>1289</v>
      </c>
      <c r="C539" s="181" t="s">
        <v>1290</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si="283"/>
        <v>0</v>
      </c>
      <c r="G539" s="182"/>
      <c r="H539" s="182">
        <f t="shared" si="284"/>
        <v>0</v>
      </c>
      <c r="I539" s="182"/>
      <c r="J539" s="182">
        <f t="shared" si="285"/>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si="286"/>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si="287"/>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si="288"/>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si="289"/>
        <v>0</v>
      </c>
      <c r="AR539" s="182">
        <f t="shared" si="290"/>
        <v>0</v>
      </c>
    </row>
    <row r="540" spans="2:44">
      <c r="B540" s="180" t="s">
        <v>1291</v>
      </c>
      <c r="C540" s="181" t="s">
        <v>1292</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283"/>
        <v>0</v>
      </c>
      <c r="G540" s="182"/>
      <c r="H540" s="182">
        <f t="shared" si="284"/>
        <v>0</v>
      </c>
      <c r="I540" s="182"/>
      <c r="J540" s="182">
        <f t="shared" si="285"/>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286"/>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287"/>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288"/>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289"/>
        <v>0</v>
      </c>
      <c r="AR540" s="182">
        <f t="shared" si="290"/>
        <v>0</v>
      </c>
    </row>
    <row r="541" spans="2:44">
      <c r="B541" s="189" t="s">
        <v>377</v>
      </c>
      <c r="C541" s="190" t="s">
        <v>243</v>
      </c>
      <c r="D541" s="191">
        <f>SUM(D542:D559)</f>
        <v>0</v>
      </c>
      <c r="E541" s="191">
        <f>SUM(E542:E559)</f>
        <v>0</v>
      </c>
      <c r="F541" s="191">
        <f t="shared" si="283"/>
        <v>0</v>
      </c>
      <c r="G541" s="191">
        <f>SUM(G542:G559)</f>
        <v>0</v>
      </c>
      <c r="H541" s="191">
        <f>SUM(H542:H559)</f>
        <v>0</v>
      </c>
      <c r="I541" s="191">
        <f>SUM(I542:I559)</f>
        <v>0</v>
      </c>
      <c r="J541" s="191">
        <f>SUM(J542:J559)</f>
        <v>0</v>
      </c>
      <c r="K541" s="191">
        <f t="shared" ref="K541:AD541" si="293">SUM(K542:K559)</f>
        <v>0</v>
      </c>
      <c r="L541" s="191">
        <f t="shared" si="293"/>
        <v>0</v>
      </c>
      <c r="M541" s="191">
        <f t="shared" si="293"/>
        <v>0</v>
      </c>
      <c r="N541" s="191">
        <f t="shared" si="293"/>
        <v>0</v>
      </c>
      <c r="O541" s="191">
        <f t="shared" si="293"/>
        <v>0</v>
      </c>
      <c r="P541" s="191">
        <f t="shared" si="293"/>
        <v>0</v>
      </c>
      <c r="Q541" s="191">
        <f t="shared" si="293"/>
        <v>0</v>
      </c>
      <c r="R541" s="191">
        <f t="shared" si="293"/>
        <v>0</v>
      </c>
      <c r="S541" s="191">
        <f t="shared" si="293"/>
        <v>0</v>
      </c>
      <c r="T541" s="191">
        <f t="shared" si="293"/>
        <v>0</v>
      </c>
      <c r="U541" s="191">
        <f t="shared" si="293"/>
        <v>0</v>
      </c>
      <c r="V541" s="191">
        <f t="shared" si="293"/>
        <v>0</v>
      </c>
      <c r="W541" s="191">
        <f t="shared" si="293"/>
        <v>0</v>
      </c>
      <c r="X541" s="191">
        <f t="shared" si="293"/>
        <v>0</v>
      </c>
      <c r="Y541" s="191">
        <f t="shared" si="293"/>
        <v>0</v>
      </c>
      <c r="Z541" s="191">
        <f>SUM(Z542:Z559)</f>
        <v>0</v>
      </c>
      <c r="AA541" s="191">
        <f t="shared" si="293"/>
        <v>0</v>
      </c>
      <c r="AB541" s="191">
        <f t="shared" si="293"/>
        <v>0</v>
      </c>
      <c r="AC541" s="191">
        <f t="shared" si="293"/>
        <v>0</v>
      </c>
      <c r="AD541" s="191">
        <f t="shared" si="293"/>
        <v>0</v>
      </c>
      <c r="AE541" s="191">
        <f t="shared" si="286"/>
        <v>0</v>
      </c>
      <c r="AF541" s="191">
        <f>SUM(AF542:AF559)</f>
        <v>0</v>
      </c>
      <c r="AG541" s="191">
        <f>SUM(AG542:AG559)</f>
        <v>0</v>
      </c>
      <c r="AH541" s="191">
        <f>SUM(AH542:AH559)</f>
        <v>0</v>
      </c>
      <c r="AI541" s="191">
        <f t="shared" si="287"/>
        <v>0</v>
      </c>
      <c r="AJ541" s="191">
        <f>SUM(AJ542:AJ559)</f>
        <v>0</v>
      </c>
      <c r="AK541" s="191">
        <f>SUM(AK542:AK559)</f>
        <v>0</v>
      </c>
      <c r="AL541" s="191">
        <f>SUM(AL542:AL559)</f>
        <v>0</v>
      </c>
      <c r="AM541" s="191">
        <f t="shared" si="288"/>
        <v>0</v>
      </c>
      <c r="AN541" s="191">
        <f>SUM(AN542:AN559)</f>
        <v>0</v>
      </c>
      <c r="AO541" s="191">
        <f>SUM(AO542:AO559)</f>
        <v>0</v>
      </c>
      <c r="AP541" s="191">
        <f>SUM(AP542:AP559)</f>
        <v>0</v>
      </c>
      <c r="AQ541" s="191">
        <f t="shared" si="289"/>
        <v>0</v>
      </c>
      <c r="AR541" s="191">
        <f t="shared" si="290"/>
        <v>0</v>
      </c>
    </row>
    <row r="542" spans="2:44">
      <c r="B542" s="180" t="s">
        <v>378</v>
      </c>
      <c r="C542" s="181" t="s">
        <v>244</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si="283"/>
        <v>0</v>
      </c>
      <c r="G542" s="182"/>
      <c r="H542" s="182">
        <f>F542-G542</f>
        <v>0</v>
      </c>
      <c r="I542" s="182"/>
      <c r="J542" s="182">
        <f>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si="286"/>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si="287"/>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si="288"/>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si="289"/>
        <v>0</v>
      </c>
      <c r="AR542" s="182">
        <f t="shared" si="290"/>
        <v>0</v>
      </c>
    </row>
    <row r="543" spans="2:44">
      <c r="B543" s="180" t="s">
        <v>379</v>
      </c>
      <c r="C543" s="181" t="s">
        <v>245</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294">D543+E543</f>
        <v>0</v>
      </c>
      <c r="G543" s="182"/>
      <c r="H543" s="182">
        <f t="shared" ref="H543:H559" si="295">F543-G543</f>
        <v>0</v>
      </c>
      <c r="I543" s="182"/>
      <c r="J543" s="182">
        <f t="shared" ref="J543:J559" si="296">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297">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298">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299">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300">AN543+AO543+AP543</f>
        <v>0</v>
      </c>
      <c r="AR543" s="182">
        <f t="shared" ref="AR543:AR559" si="301">AE543+AI543+AM543+AQ543</f>
        <v>0</v>
      </c>
    </row>
    <row r="544" spans="2:44">
      <c r="B544" s="180" t="s">
        <v>1293</v>
      </c>
      <c r="C544" s="181" t="s">
        <v>1294</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294"/>
        <v>0</v>
      </c>
      <c r="G544" s="182"/>
      <c r="H544" s="182">
        <f t="shared" si="295"/>
        <v>0</v>
      </c>
      <c r="I544" s="182"/>
      <c r="J544" s="182">
        <f t="shared" si="296"/>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297"/>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298"/>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299"/>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300"/>
        <v>0</v>
      </c>
      <c r="AR544" s="182">
        <f t="shared" si="301"/>
        <v>0</v>
      </c>
    </row>
    <row r="545" spans="2:44">
      <c r="B545" s="180" t="s">
        <v>1295</v>
      </c>
      <c r="C545" s="181" t="s">
        <v>512</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294"/>
        <v>0</v>
      </c>
      <c r="G545" s="182"/>
      <c r="H545" s="182">
        <f t="shared" si="295"/>
        <v>0</v>
      </c>
      <c r="I545" s="182"/>
      <c r="J545" s="182">
        <f t="shared" si="296"/>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297"/>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298"/>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299"/>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300"/>
        <v>0</v>
      </c>
      <c r="AR545" s="182">
        <f t="shared" si="301"/>
        <v>0</v>
      </c>
    </row>
    <row r="546" spans="2:44">
      <c r="B546" s="180" t="s">
        <v>1296</v>
      </c>
      <c r="C546" s="181" t="s">
        <v>1297</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294"/>
        <v>0</v>
      </c>
      <c r="G546" s="182"/>
      <c r="H546" s="182">
        <f t="shared" si="295"/>
        <v>0</v>
      </c>
      <c r="I546" s="182"/>
      <c r="J546" s="182">
        <f t="shared" si="296"/>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297"/>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298"/>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299"/>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300"/>
        <v>0</v>
      </c>
      <c r="AR546" s="182">
        <f t="shared" si="301"/>
        <v>0</v>
      </c>
    </row>
    <row r="547" spans="2:44">
      <c r="B547" s="180" t="s">
        <v>1298</v>
      </c>
      <c r="C547" s="181" t="s">
        <v>1299</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294"/>
        <v>0</v>
      </c>
      <c r="G547" s="182"/>
      <c r="H547" s="182">
        <f t="shared" si="295"/>
        <v>0</v>
      </c>
      <c r="I547" s="182"/>
      <c r="J547" s="182">
        <f t="shared" si="296"/>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297"/>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298"/>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299"/>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300"/>
        <v>0</v>
      </c>
      <c r="AR547" s="182">
        <f t="shared" si="301"/>
        <v>0</v>
      </c>
    </row>
    <row r="548" spans="2:44">
      <c r="B548" s="180" t="s">
        <v>1300</v>
      </c>
      <c r="C548" s="181" t="s">
        <v>1301</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294"/>
        <v>0</v>
      </c>
      <c r="G548" s="182"/>
      <c r="H548" s="182">
        <f t="shared" si="295"/>
        <v>0</v>
      </c>
      <c r="I548" s="182"/>
      <c r="J548" s="182">
        <f t="shared" si="296"/>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297"/>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298"/>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299"/>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300"/>
        <v>0</v>
      </c>
      <c r="AR548" s="182">
        <f t="shared" si="301"/>
        <v>0</v>
      </c>
    </row>
    <row r="549" spans="2:44">
      <c r="B549" s="180" t="s">
        <v>1302</v>
      </c>
      <c r="C549" s="181" t="s">
        <v>1303</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294"/>
        <v>0</v>
      </c>
      <c r="G549" s="182"/>
      <c r="H549" s="182">
        <f t="shared" si="295"/>
        <v>0</v>
      </c>
      <c r="I549" s="182"/>
      <c r="J549" s="182">
        <f t="shared" si="296"/>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297"/>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298"/>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299"/>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300"/>
        <v>0</v>
      </c>
      <c r="AR549" s="182">
        <f t="shared" si="301"/>
        <v>0</v>
      </c>
    </row>
    <row r="550" spans="2:44">
      <c r="B550" s="180" t="s">
        <v>1304</v>
      </c>
      <c r="C550" s="181" t="s">
        <v>1305</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294"/>
        <v>0</v>
      </c>
      <c r="G550" s="182"/>
      <c r="H550" s="182">
        <f t="shared" si="295"/>
        <v>0</v>
      </c>
      <c r="I550" s="182"/>
      <c r="J550" s="182">
        <f t="shared" si="296"/>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297"/>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298"/>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299"/>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300"/>
        <v>0</v>
      </c>
      <c r="AR550" s="182">
        <f t="shared" si="301"/>
        <v>0</v>
      </c>
    </row>
    <row r="551" spans="2:44">
      <c r="B551" s="180" t="s">
        <v>1306</v>
      </c>
      <c r="C551" s="181" t="s">
        <v>1307</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294"/>
        <v>0</v>
      </c>
      <c r="G551" s="182"/>
      <c r="H551" s="182">
        <f t="shared" si="295"/>
        <v>0</v>
      </c>
      <c r="I551" s="182"/>
      <c r="J551" s="182">
        <f t="shared" si="296"/>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297"/>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298"/>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299"/>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300"/>
        <v>0</v>
      </c>
      <c r="AR551" s="182">
        <f t="shared" si="301"/>
        <v>0</v>
      </c>
    </row>
    <row r="552" spans="2:44">
      <c r="B552" s="180" t="s">
        <v>1308</v>
      </c>
      <c r="C552" s="181" t="s">
        <v>1309</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294"/>
        <v>0</v>
      </c>
      <c r="G552" s="182"/>
      <c r="H552" s="182">
        <f t="shared" si="295"/>
        <v>0</v>
      </c>
      <c r="I552" s="182"/>
      <c r="J552" s="182">
        <f t="shared" si="296"/>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297"/>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298"/>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299"/>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300"/>
        <v>0</v>
      </c>
      <c r="AR552" s="182">
        <f t="shared" si="301"/>
        <v>0</v>
      </c>
    </row>
    <row r="553" spans="2:44">
      <c r="B553" s="180" t="s">
        <v>1310</v>
      </c>
      <c r="C553" s="181" t="s">
        <v>1311</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294"/>
        <v>0</v>
      </c>
      <c r="G553" s="182"/>
      <c r="H553" s="182">
        <f t="shared" si="295"/>
        <v>0</v>
      </c>
      <c r="I553" s="182"/>
      <c r="J553" s="182">
        <f t="shared" si="296"/>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297"/>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298"/>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299"/>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300"/>
        <v>0</v>
      </c>
      <c r="AR553" s="182">
        <f t="shared" si="301"/>
        <v>0</v>
      </c>
    </row>
    <row r="554" spans="2:44">
      <c r="B554" s="180" t="s">
        <v>1312</v>
      </c>
      <c r="C554" s="181" t="s">
        <v>1313</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294"/>
        <v>0</v>
      </c>
      <c r="G554" s="182"/>
      <c r="H554" s="182">
        <f t="shared" si="295"/>
        <v>0</v>
      </c>
      <c r="I554" s="182"/>
      <c r="J554" s="182">
        <f t="shared" si="296"/>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297"/>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298"/>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299"/>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300"/>
        <v>0</v>
      </c>
      <c r="AR554" s="182">
        <f t="shared" si="301"/>
        <v>0</v>
      </c>
    </row>
    <row r="555" spans="2:44">
      <c r="B555" s="180" t="s">
        <v>1314</v>
      </c>
      <c r="C555" s="181" t="s">
        <v>1315</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294"/>
        <v>0</v>
      </c>
      <c r="G555" s="182"/>
      <c r="H555" s="182">
        <f t="shared" si="295"/>
        <v>0</v>
      </c>
      <c r="I555" s="182"/>
      <c r="J555" s="182">
        <f t="shared" si="296"/>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297"/>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298"/>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299"/>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300"/>
        <v>0</v>
      </c>
      <c r="AR555" s="182">
        <f t="shared" si="301"/>
        <v>0</v>
      </c>
    </row>
    <row r="556" spans="2:44">
      <c r="B556" s="180" t="s">
        <v>1316</v>
      </c>
      <c r="C556" s="181" t="s">
        <v>1317</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294"/>
        <v>0</v>
      </c>
      <c r="G556" s="182"/>
      <c r="H556" s="182">
        <f t="shared" si="295"/>
        <v>0</v>
      </c>
      <c r="I556" s="182"/>
      <c r="J556" s="182">
        <f t="shared" si="296"/>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297"/>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298"/>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299"/>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300"/>
        <v>0</v>
      </c>
      <c r="AR556" s="182">
        <f t="shared" si="301"/>
        <v>0</v>
      </c>
    </row>
    <row r="557" spans="2:44">
      <c r="B557" s="180" t="s">
        <v>1318</v>
      </c>
      <c r="C557" s="181" t="s">
        <v>1319</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294"/>
        <v>0</v>
      </c>
      <c r="G557" s="182"/>
      <c r="H557" s="182">
        <f t="shared" si="295"/>
        <v>0</v>
      </c>
      <c r="I557" s="182"/>
      <c r="J557" s="182">
        <f t="shared" si="296"/>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297"/>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298"/>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299"/>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300"/>
        <v>0</v>
      </c>
      <c r="AR557" s="182">
        <f t="shared" si="301"/>
        <v>0</v>
      </c>
    </row>
    <row r="558" spans="2:44">
      <c r="B558" s="180" t="s">
        <v>1320</v>
      </c>
      <c r="C558" s="181" t="s">
        <v>1321</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294"/>
        <v>0</v>
      </c>
      <c r="G558" s="182"/>
      <c r="H558" s="182">
        <f t="shared" si="295"/>
        <v>0</v>
      </c>
      <c r="I558" s="182"/>
      <c r="J558" s="182">
        <f t="shared" si="296"/>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297"/>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298"/>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299"/>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300"/>
        <v>0</v>
      </c>
      <c r="AR558" s="182">
        <f t="shared" si="301"/>
        <v>0</v>
      </c>
    </row>
    <row r="559" spans="2:44">
      <c r="B559" s="180" t="s">
        <v>1322</v>
      </c>
      <c r="C559" s="181" t="s">
        <v>1323</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294"/>
        <v>0</v>
      </c>
      <c r="G559" s="182"/>
      <c r="H559" s="182">
        <f t="shared" si="295"/>
        <v>0</v>
      </c>
      <c r="I559" s="182"/>
      <c r="J559" s="182">
        <f t="shared" si="296"/>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297"/>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298"/>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299"/>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300"/>
        <v>0</v>
      </c>
      <c r="AR559" s="182">
        <f t="shared" si="301"/>
        <v>0</v>
      </c>
    </row>
    <row r="560" spans="2:44">
      <c r="B560" s="177" t="s">
        <v>1324</v>
      </c>
      <c r="C560" s="178" t="s">
        <v>1325</v>
      </c>
      <c r="D560" s="179">
        <f>SUM(D561:D565)</f>
        <v>0</v>
      </c>
      <c r="E560" s="179">
        <f>SUM(E561:E565)</f>
        <v>0</v>
      </c>
      <c r="F560" s="179">
        <f t="shared" ref="F560:F565" si="302">D560+E560</f>
        <v>0</v>
      </c>
      <c r="G560" s="179">
        <f>SUM(G561:G565)</f>
        <v>0</v>
      </c>
      <c r="H560" s="179">
        <f t="shared" ref="H560:H565" si="303">F560-G560</f>
        <v>0</v>
      </c>
      <c r="I560" s="179">
        <f>SUM(I561:I565)</f>
        <v>0</v>
      </c>
      <c r="J560" s="179">
        <f t="shared" ref="J560:J565" si="304">F560-I560</f>
        <v>0</v>
      </c>
      <c r="K560" s="179">
        <f t="shared" ref="K560:AD560" si="305">SUM(K561:K565)</f>
        <v>0</v>
      </c>
      <c r="L560" s="179">
        <f t="shared" si="305"/>
        <v>0</v>
      </c>
      <c r="M560" s="179">
        <f t="shared" si="305"/>
        <v>0</v>
      </c>
      <c r="N560" s="179">
        <f t="shared" si="305"/>
        <v>0</v>
      </c>
      <c r="O560" s="179">
        <f t="shared" si="305"/>
        <v>0</v>
      </c>
      <c r="P560" s="179">
        <f>SUM(P561:P565)</f>
        <v>0</v>
      </c>
      <c r="Q560" s="179">
        <f>SUM(Q561:Q565)</f>
        <v>0</v>
      </c>
      <c r="R560" s="179">
        <f t="shared" si="305"/>
        <v>0</v>
      </c>
      <c r="S560" s="179">
        <f t="shared" si="305"/>
        <v>0</v>
      </c>
      <c r="T560" s="179">
        <f>SUM(T561:T565)</f>
        <v>0</v>
      </c>
      <c r="U560" s="179">
        <f t="shared" si="305"/>
        <v>0</v>
      </c>
      <c r="V560" s="179">
        <f t="shared" si="305"/>
        <v>0</v>
      </c>
      <c r="W560" s="179">
        <f>SUM(W561:W565)</f>
        <v>0</v>
      </c>
      <c r="X560" s="179">
        <f t="shared" si="305"/>
        <v>0</v>
      </c>
      <c r="Y560" s="179">
        <f>SUM(Y561:Y565)</f>
        <v>0</v>
      </c>
      <c r="Z560" s="179">
        <f>SUM(Z561:Z565)</f>
        <v>0</v>
      </c>
      <c r="AA560" s="179">
        <f t="shared" si="305"/>
        <v>0</v>
      </c>
      <c r="AB560" s="179">
        <f t="shared" si="305"/>
        <v>0</v>
      </c>
      <c r="AC560" s="179">
        <f t="shared" si="305"/>
        <v>0</v>
      </c>
      <c r="AD560" s="179">
        <f t="shared" si="305"/>
        <v>0</v>
      </c>
      <c r="AE560" s="179">
        <f t="shared" ref="AE560:AE565" si="306">AB560+AC560+AD560</f>
        <v>0</v>
      </c>
      <c r="AF560" s="179">
        <f>SUM(AF561:AF565)</f>
        <v>0</v>
      </c>
      <c r="AG560" s="179">
        <f>SUM(AG561:AG565)</f>
        <v>0</v>
      </c>
      <c r="AH560" s="179">
        <f>SUM(AH561:AH565)</f>
        <v>0</v>
      </c>
      <c r="AI560" s="179">
        <f t="shared" ref="AI560:AI565" si="307">AF560+AG560+AH560</f>
        <v>0</v>
      </c>
      <c r="AJ560" s="179">
        <f>SUM(AJ561:AJ565)</f>
        <v>0</v>
      </c>
      <c r="AK560" s="179">
        <f>SUM(AK561:AK565)</f>
        <v>0</v>
      </c>
      <c r="AL560" s="179">
        <f>SUM(AL561:AL565)</f>
        <v>0</v>
      </c>
      <c r="AM560" s="179">
        <f t="shared" ref="AM560:AM565" si="308">AJ560+AK560+AL560</f>
        <v>0</v>
      </c>
      <c r="AN560" s="179">
        <f>SUM(AN561:AN565)</f>
        <v>0</v>
      </c>
      <c r="AO560" s="179">
        <f>SUM(AO561:AO565)</f>
        <v>0</v>
      </c>
      <c r="AP560" s="179">
        <f>SUM(AP561:AP565)</f>
        <v>0</v>
      </c>
      <c r="AQ560" s="179">
        <f t="shared" ref="AQ560:AQ565" si="309">AN560+AO560+AP560</f>
        <v>0</v>
      </c>
      <c r="AR560" s="179">
        <f t="shared" ref="AR560:AR565" si="310">AE560+AI560+AM560+AQ560</f>
        <v>0</v>
      </c>
    </row>
    <row r="561" spans="2:44">
      <c r="B561" s="180" t="s">
        <v>1326</v>
      </c>
      <c r="C561" s="181" t="s">
        <v>1327</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302"/>
        <v>0</v>
      </c>
      <c r="G561" s="182"/>
      <c r="H561" s="182">
        <f t="shared" si="303"/>
        <v>0</v>
      </c>
      <c r="I561" s="182"/>
      <c r="J561" s="182">
        <f t="shared" si="304"/>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306"/>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307"/>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308"/>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309"/>
        <v>0</v>
      </c>
      <c r="AR561" s="182">
        <f t="shared" si="310"/>
        <v>0</v>
      </c>
    </row>
    <row r="562" spans="2:44">
      <c r="B562" s="180" t="s">
        <v>1328</v>
      </c>
      <c r="C562" s="181" t="s">
        <v>1329</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302"/>
        <v>0</v>
      </c>
      <c r="G562" s="182"/>
      <c r="H562" s="182">
        <f t="shared" si="303"/>
        <v>0</v>
      </c>
      <c r="I562" s="182"/>
      <c r="J562" s="182">
        <f t="shared" si="304"/>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306"/>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307"/>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308"/>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309"/>
        <v>0</v>
      </c>
      <c r="AR562" s="182">
        <f t="shared" si="310"/>
        <v>0</v>
      </c>
    </row>
    <row r="563" spans="2:44">
      <c r="B563" s="180" t="s">
        <v>1330</v>
      </c>
      <c r="C563" s="181" t="s">
        <v>1331</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302"/>
        <v>0</v>
      </c>
      <c r="G563" s="182"/>
      <c r="H563" s="182">
        <f t="shared" si="303"/>
        <v>0</v>
      </c>
      <c r="I563" s="182"/>
      <c r="J563" s="182">
        <f t="shared" si="304"/>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306"/>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307"/>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308"/>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309"/>
        <v>0</v>
      </c>
      <c r="AR563" s="182">
        <f t="shared" si="310"/>
        <v>0</v>
      </c>
    </row>
    <row r="564" spans="2:44">
      <c r="B564" s="180" t="s">
        <v>1332</v>
      </c>
      <c r="C564" s="181" t="s">
        <v>1333</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302"/>
        <v>0</v>
      </c>
      <c r="G564" s="182"/>
      <c r="H564" s="182">
        <f t="shared" si="303"/>
        <v>0</v>
      </c>
      <c r="I564" s="182"/>
      <c r="J564" s="182">
        <f t="shared" si="304"/>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306"/>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307"/>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308"/>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309"/>
        <v>0</v>
      </c>
      <c r="AR564" s="182">
        <f t="shared" si="310"/>
        <v>0</v>
      </c>
    </row>
    <row r="565" spans="2:44">
      <c r="B565" s="180" t="s">
        <v>1334</v>
      </c>
      <c r="C565" s="181" t="s">
        <v>1335</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302"/>
        <v>0</v>
      </c>
      <c r="G565" s="182"/>
      <c r="H565" s="182">
        <f t="shared" si="303"/>
        <v>0</v>
      </c>
      <c r="I565" s="182"/>
      <c r="J565" s="182">
        <f t="shared" si="304"/>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306"/>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307"/>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308"/>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309"/>
        <v>0</v>
      </c>
      <c r="AR565" s="182">
        <f t="shared" si="310"/>
        <v>0</v>
      </c>
    </row>
    <row r="566" spans="2:44" ht="26.25">
      <c r="B566" s="183"/>
      <c r="C566" s="184" t="s">
        <v>246</v>
      </c>
      <c r="D566" s="185">
        <f>D12+D106+D222+D327+D397+D499+D526+D560</f>
        <v>6290160.5049999999</v>
      </c>
      <c r="E566" s="185">
        <f>E12+E106+E222+E327+E397+E499+E526+E560</f>
        <v>9916328.333333334</v>
      </c>
      <c r="F566" s="185">
        <f>D566+E566</f>
        <v>16206488.838333335</v>
      </c>
      <c r="G566" s="185">
        <f>G12+G106+G222+G327+G397+G499+G526+G560</f>
        <v>0</v>
      </c>
      <c r="H566" s="185">
        <f>F566-G566</f>
        <v>16206488.838333335</v>
      </c>
      <c r="I566" s="185">
        <f>I12+I106+I222+I327+I397+I499+I526+I560</f>
        <v>0</v>
      </c>
      <c r="J566" s="185">
        <f>F566-I566</f>
        <v>16206488.838333335</v>
      </c>
      <c r="K566" s="185">
        <f t="shared" ref="K566:AD566" si="311">K12+K106+K222+K327+K397+K499+K526+K560</f>
        <v>152516.5</v>
      </c>
      <c r="L566" s="185">
        <f t="shared" si="311"/>
        <v>203100</v>
      </c>
      <c r="M566" s="185">
        <f t="shared" si="311"/>
        <v>1033900</v>
      </c>
      <c r="N566" s="185">
        <f t="shared" si="311"/>
        <v>22230</v>
      </c>
      <c r="O566" s="185">
        <f t="shared" si="311"/>
        <v>878100</v>
      </c>
      <c r="P566" s="185">
        <f>P12+P106+P222+P327+P397+P499+P526+P560</f>
        <v>368005.74</v>
      </c>
      <c r="Q566" s="185">
        <f>Q12+Q106+Q222+Q327+Q397+Q499+Q526+Q560</f>
        <v>295708.6983333333</v>
      </c>
      <c r="R566" s="185">
        <f t="shared" si="311"/>
        <v>2220000</v>
      </c>
      <c r="S566" s="185">
        <f t="shared" si="311"/>
        <v>50420</v>
      </c>
      <c r="T566" s="185">
        <f>T12+T106+T222+T327+T397+T499+T526+T560</f>
        <v>432000</v>
      </c>
      <c r="U566" s="185">
        <f t="shared" si="311"/>
        <v>7373300</v>
      </c>
      <c r="V566" s="185">
        <f t="shared" si="311"/>
        <v>3315207.9</v>
      </c>
      <c r="W566" s="185">
        <f>W12+W106+W222+W327+W397+W499+W526+W560</f>
        <v>322000</v>
      </c>
      <c r="X566" s="185">
        <f t="shared" si="311"/>
        <v>80000</v>
      </c>
      <c r="Y566" s="185">
        <f>Y12+Y106+Y222+Y327+Y397+Y499+Y526+Y560</f>
        <v>0</v>
      </c>
      <c r="Z566" s="185">
        <f>Z12+Z106+Z222+Z327+Z397+Z499+Z526+Z560</f>
        <v>0</v>
      </c>
      <c r="AA566" s="185">
        <f t="shared" si="311"/>
        <v>0</v>
      </c>
      <c r="AB566" s="185">
        <f t="shared" si="311"/>
        <v>7970600</v>
      </c>
      <c r="AC566" s="185">
        <f t="shared" si="311"/>
        <v>4968170.24</v>
      </c>
      <c r="AD566" s="185">
        <f t="shared" si="311"/>
        <v>1858007.8999999997</v>
      </c>
      <c r="AE566" s="185">
        <f>AB566+AC566+AD566</f>
        <v>14796778.140000001</v>
      </c>
      <c r="AF566" s="185">
        <f>AF12+AF106+AF222+AF327+AF397+AF499+AF526+AF560</f>
        <v>1817962.365</v>
      </c>
      <c r="AG566" s="185">
        <f>AG12+AG106+AG222+AG327+AG397+AG499+AG526+AG560</f>
        <v>4500</v>
      </c>
      <c r="AH566" s="185">
        <f>AH12+AH106+AH222+AH327+AH397+AH499+AH526+AH560</f>
        <v>0</v>
      </c>
      <c r="AI566" s="185">
        <f>AF566+AG566+AH566</f>
        <v>1822462.365</v>
      </c>
      <c r="AJ566" s="185">
        <f>AJ12+AJ106+AJ222+AJ327+AJ397+AJ499+AJ526+AJ560</f>
        <v>57150</v>
      </c>
      <c r="AK566" s="185">
        <f>AK12+AK106+AK222+AK327+AK397+AK499+AK526+AK560</f>
        <v>0</v>
      </c>
      <c r="AL566" s="185">
        <f>AL12+AL106+AL222+AL327+AL397+AL499+AL526+AL560</f>
        <v>13620</v>
      </c>
      <c r="AM566" s="185">
        <f>AJ566+AK566+AL566</f>
        <v>70770</v>
      </c>
      <c r="AN566" s="185">
        <f>AN12+AN106+AN222+AN327+AN397+AN499+AN526+AN560</f>
        <v>53478.333333333336</v>
      </c>
      <c r="AO566" s="185">
        <f>AO12+AO106+AO222+AO327+AO397+AO499+AO526+AO560</f>
        <v>3000</v>
      </c>
      <c r="AP566" s="185">
        <f>AP12+AP106+AP222+AP327+AP397+AP499+AP526+AP560</f>
        <v>0</v>
      </c>
      <c r="AQ566" s="185">
        <f>AN566+AO566+AP566</f>
        <v>56478.333333333336</v>
      </c>
      <c r="AR566" s="185">
        <f>AE566+AI566+AM566+AQ566</f>
        <v>16746488.838333335</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335"/>
  <sheetViews>
    <sheetView showGridLines="0" topLeftCell="A327" zoomScale="73" zoomScaleNormal="73" workbookViewId="0">
      <selection activeCell="H341" sqref="H341"/>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c r="A2" s="124" t="s">
        <v>1357</v>
      </c>
      <c r="B2" s="124" t="s">
        <v>1359</v>
      </c>
      <c r="C2" s="124" t="s">
        <v>471</v>
      </c>
      <c r="D2" s="124" t="s">
        <v>1358</v>
      </c>
      <c r="E2" s="124" t="s">
        <v>1360</v>
      </c>
      <c r="F2" s="124" t="s">
        <v>472</v>
      </c>
      <c r="G2" s="124" t="s">
        <v>1361</v>
      </c>
      <c r="H2" s="124" t="s">
        <v>1362</v>
      </c>
      <c r="I2" s="124" t="s">
        <v>1363</v>
      </c>
      <c r="J2" s="124" t="s">
        <v>1453</v>
      </c>
      <c r="K2" s="124" t="s">
        <v>1364</v>
      </c>
      <c r="L2" s="124" t="s">
        <v>1365</v>
      </c>
      <c r="M2" s="124" t="s">
        <v>1366</v>
      </c>
      <c r="N2" s="124" t="s">
        <v>1367</v>
      </c>
      <c r="O2" s="124" t="s">
        <v>1368</v>
      </c>
      <c r="P2" s="121" t="s">
        <v>1477</v>
      </c>
      <c r="Q2" s="121" t="s">
        <v>1519</v>
      </c>
      <c r="S2" s="442" t="str">
        <f>+Presupuesto!D11</f>
        <v>Recurrente</v>
      </c>
      <c r="T2" s="442"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s="121" customFormat="1" hidden="1">
      <c r="A3" s="152"/>
      <c r="B3" s="152"/>
      <c r="C3" s="152"/>
      <c r="D3" s="152"/>
      <c r="E3" s="152"/>
      <c r="F3" s="152"/>
      <c r="G3" s="154"/>
      <c r="H3" s="154"/>
      <c r="I3" s="154"/>
      <c r="J3" s="154"/>
      <c r="K3" s="154"/>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60" customHeight="1">
      <c r="C5" s="194" t="s">
        <v>249</v>
      </c>
      <c r="D5" s="443">
        <f>SUMIF(C:C,$C$10,D:D)</f>
        <v>329120.33333333331</v>
      </c>
    </row>
    <row r="6" spans="1:555">
      <c r="C6" s="70"/>
      <c r="D6" s="70"/>
      <c r="E6" s="70"/>
      <c r="F6" s="70"/>
      <c r="G6" s="70"/>
      <c r="H6" s="78"/>
      <c r="I6" s="70"/>
      <c r="J6" s="70"/>
    </row>
    <row r="7" spans="1:555">
      <c r="C7" s="70" t="s">
        <v>41</v>
      </c>
      <c r="D7" s="70"/>
      <c r="E7" s="70"/>
      <c r="F7" s="70"/>
      <c r="G7" s="70"/>
      <c r="H7" s="78"/>
      <c r="I7" s="70"/>
      <c r="J7" s="70"/>
    </row>
    <row r="8" spans="1:555">
      <c r="C8" s="70" t="s">
        <v>42</v>
      </c>
      <c r="D8" s="70"/>
      <c r="E8" s="70"/>
      <c r="F8" s="70"/>
      <c r="G8" s="70"/>
      <c r="H8" s="78"/>
      <c r="I8" s="70"/>
      <c r="J8" s="70"/>
    </row>
    <row r="9" spans="1:555" ht="15.75" thickBot="1">
      <c r="B9" s="92"/>
      <c r="C9" s="176"/>
      <c r="D9" s="176"/>
      <c r="E9" s="176"/>
      <c r="F9" s="176"/>
      <c r="G9" s="176"/>
      <c r="H9" s="78"/>
      <c r="I9" s="176"/>
      <c r="J9" s="176"/>
      <c r="K9" s="111"/>
    </row>
    <row r="10" spans="1:555" ht="15.75" thickBot="1">
      <c r="B10" s="92"/>
      <c r="C10" s="29" t="s">
        <v>43</v>
      </c>
      <c r="D10" s="30">
        <f>SUM(G17:G26)</f>
        <v>8150</v>
      </c>
      <c r="E10" s="92"/>
      <c r="F10" s="92"/>
      <c r="G10" s="92"/>
      <c r="H10" s="75"/>
      <c r="I10" s="75"/>
      <c r="J10" s="75"/>
      <c r="K10" s="111"/>
    </row>
    <row r="11" spans="1:555">
      <c r="B11" s="92"/>
      <c r="C11" s="70"/>
      <c r="D11" s="31"/>
      <c r="E11" s="92"/>
      <c r="F11" s="92"/>
      <c r="G11" s="92"/>
      <c r="H11" s="75"/>
      <c r="I11" s="75"/>
      <c r="J11" s="75"/>
      <c r="K11" s="111"/>
    </row>
    <row r="12" spans="1:555">
      <c r="B12" s="92"/>
      <c r="C12" s="70"/>
      <c r="D12" s="31"/>
      <c r="E12" s="92"/>
      <c r="F12" s="92"/>
      <c r="G12" s="92"/>
      <c r="H12" s="75"/>
      <c r="I12" s="75"/>
      <c r="J12" s="75"/>
      <c r="K12" s="111"/>
      <c r="N12" s="152"/>
    </row>
    <row r="13" spans="1:555" ht="15.75">
      <c r="B13" s="92"/>
      <c r="C13" s="201" t="s">
        <v>392</v>
      </c>
      <c r="D13" s="353" t="s">
        <v>1554</v>
      </c>
      <c r="E13" s="92"/>
      <c r="F13" s="92"/>
      <c r="G13" s="92"/>
      <c r="H13" s="75"/>
      <c r="I13" s="75"/>
      <c r="J13" s="75"/>
      <c r="K13" s="111"/>
      <c r="N13" s="152"/>
    </row>
    <row r="14" spans="1:555" ht="18.7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Taller a docentes sobre ética y lo conceptual de los principios de la ética profesional. </v>
      </c>
      <c r="D14" s="31"/>
      <c r="E14" s="92"/>
      <c r="F14" s="92"/>
      <c r="G14" s="92"/>
      <c r="H14" s="75"/>
      <c r="I14" s="75"/>
      <c r="J14" s="75"/>
      <c r="K14" s="111"/>
      <c r="N14" s="152"/>
    </row>
    <row r="15" spans="1:555" ht="15.75" thickBot="1">
      <c r="B15" s="92"/>
      <c r="C15" s="70"/>
      <c r="D15" s="31"/>
      <c r="E15" s="92"/>
      <c r="F15" s="92"/>
      <c r="G15" s="92"/>
      <c r="H15" s="75"/>
      <c r="I15" s="75"/>
      <c r="J15" s="75"/>
      <c r="K15" s="111"/>
      <c r="N15" s="152"/>
    </row>
    <row r="16" spans="1:555" ht="32.25" customHeight="1" thickBot="1">
      <c r="B16" s="92"/>
      <c r="C16" s="125" t="s">
        <v>44</v>
      </c>
      <c r="D16" s="128" t="s">
        <v>45</v>
      </c>
      <c r="E16" s="127" t="s">
        <v>55</v>
      </c>
      <c r="F16" s="127" t="s">
        <v>57</v>
      </c>
      <c r="G16" s="126" t="s">
        <v>27</v>
      </c>
      <c r="H16" s="132" t="s">
        <v>131</v>
      </c>
      <c r="I16" s="127" t="s">
        <v>46</v>
      </c>
      <c r="J16" s="127" t="s">
        <v>132</v>
      </c>
      <c r="K16" s="127" t="s">
        <v>410</v>
      </c>
      <c r="L16" s="127" t="s">
        <v>411</v>
      </c>
      <c r="N16" s="152"/>
    </row>
    <row r="17" spans="2:14">
      <c r="B17" s="92"/>
      <c r="C17" s="318" t="s">
        <v>47</v>
      </c>
      <c r="D17" s="678">
        <v>30</v>
      </c>
      <c r="E17" s="319">
        <v>1</v>
      </c>
      <c r="F17" s="114">
        <v>0</v>
      </c>
      <c r="G17" s="320">
        <f t="shared" ref="G17:G25" si="0">E17*F17</f>
        <v>0</v>
      </c>
      <c r="H17" s="321"/>
      <c r="I17" s="115" t="s">
        <v>699</v>
      </c>
      <c r="J17" s="115" t="str">
        <f>VLOOKUP(I17,Presupuesto!$B$11:$C$566,2,0)</f>
        <v>SERVICIOS DE CAPACITACION.</v>
      </c>
      <c r="K17" s="322" t="s">
        <v>1361</v>
      </c>
      <c r="L17" s="115" t="s">
        <v>399</v>
      </c>
      <c r="N17" s="152"/>
    </row>
    <row r="18" spans="2:14">
      <c r="B18" s="92"/>
      <c r="C18" s="98" t="s">
        <v>48</v>
      </c>
      <c r="D18" s="679"/>
      <c r="E18" s="199">
        <f>D17</f>
        <v>30</v>
      </c>
      <c r="F18" s="99">
        <v>5</v>
      </c>
      <c r="G18" s="96">
        <f t="shared" si="0"/>
        <v>150</v>
      </c>
      <c r="H18" s="160" t="s">
        <v>1507</v>
      </c>
      <c r="I18" s="97" t="s">
        <v>717</v>
      </c>
      <c r="J18" s="97" t="str">
        <f>VLOOKUP(I18,Presupuesto!$B$11:$C$566,2,0)</f>
        <v>SERVICIOS DE IMPRENTA PUBLIC.Y REPRODUCCION</v>
      </c>
      <c r="K18" s="97" t="str">
        <f t="shared" ref="K18:K26" si="1">$K$17</f>
        <v>Lo Esencial de la Reforma Universitaria</v>
      </c>
      <c r="L18" s="97" t="s">
        <v>399</v>
      </c>
      <c r="N18" s="152"/>
    </row>
    <row r="19" spans="2:14">
      <c r="B19" s="92"/>
      <c r="C19" s="98" t="s">
        <v>49</v>
      </c>
      <c r="D19" s="679"/>
      <c r="E19" s="199">
        <f>D17</f>
        <v>30</v>
      </c>
      <c r="F19" s="99">
        <v>150</v>
      </c>
      <c r="G19" s="96">
        <f t="shared" si="0"/>
        <v>4500</v>
      </c>
      <c r="H19" s="160" t="s">
        <v>1507</v>
      </c>
      <c r="I19" s="97" t="s">
        <v>792</v>
      </c>
      <c r="J19" s="97" t="str">
        <f>VLOOKUP(I19,Presupuesto!$B$11:$C$566,2,0)</f>
        <v>ALIMENTOS B EBIDAS PARA PERSONAS</v>
      </c>
      <c r="K19" s="97" t="str">
        <f t="shared" si="1"/>
        <v>Lo Esencial de la Reforma Universitaria</v>
      </c>
      <c r="L19" s="97" t="s">
        <v>399</v>
      </c>
      <c r="N19" s="152"/>
    </row>
    <row r="20" spans="2:14">
      <c r="B20" s="92"/>
      <c r="C20" s="98" t="s">
        <v>50</v>
      </c>
      <c r="D20" s="679"/>
      <c r="E20" s="150">
        <v>1</v>
      </c>
      <c r="F20" s="117">
        <v>3500</v>
      </c>
      <c r="G20" s="96">
        <f t="shared" si="0"/>
        <v>3500</v>
      </c>
      <c r="H20" s="160" t="s">
        <v>1507</v>
      </c>
      <c r="I20" s="315" t="s">
        <v>300</v>
      </c>
      <c r="J20" s="97" t="str">
        <f>VLOOKUP(I20,Presupuesto!$B$11:$C$566,2,0)</f>
        <v>PASAJES (26100-00)</v>
      </c>
      <c r="K20" s="97" t="str">
        <f t="shared" si="1"/>
        <v>Lo Esencial de la Reforma Universitaria</v>
      </c>
      <c r="L20" s="97" t="s">
        <v>399</v>
      </c>
      <c r="N20" s="152"/>
    </row>
    <row r="21" spans="2:14">
      <c r="B21" s="92"/>
      <c r="C21" s="98" t="s">
        <v>417</v>
      </c>
      <c r="D21" s="679"/>
      <c r="E21" s="150">
        <v>0</v>
      </c>
      <c r="F21" s="117">
        <v>250</v>
      </c>
      <c r="G21" s="96">
        <f t="shared" si="0"/>
        <v>0</v>
      </c>
      <c r="H21" s="160"/>
      <c r="I21" s="97" t="s">
        <v>821</v>
      </c>
      <c r="J21" s="97" t="str">
        <f>VLOOKUP(I21,Presupuesto!$B$11:$C$566,2,0)</f>
        <v>PRODUCTOS PAPEL Y CARTON</v>
      </c>
      <c r="K21" s="97" t="str">
        <f t="shared" si="1"/>
        <v>Lo Esencial de la Reforma Universitaria</v>
      </c>
      <c r="L21" s="97" t="s">
        <v>412</v>
      </c>
      <c r="N21" s="152"/>
    </row>
    <row r="22" spans="2:14">
      <c r="B22" s="92"/>
      <c r="C22" s="98" t="s">
        <v>51</v>
      </c>
      <c r="D22" s="679"/>
      <c r="E22" s="199">
        <v>0</v>
      </c>
      <c r="F22" s="99">
        <v>85</v>
      </c>
      <c r="G22" s="96">
        <f t="shared" si="0"/>
        <v>0</v>
      </c>
      <c r="H22" s="160"/>
      <c r="I22" s="97" t="s">
        <v>821</v>
      </c>
      <c r="J22" s="97" t="str">
        <f>VLOOKUP(I22,Presupuesto!$B$11:$C$566,2,0)</f>
        <v>PRODUCTOS PAPEL Y CARTON</v>
      </c>
      <c r="K22" s="97" t="str">
        <f t="shared" si="1"/>
        <v>Lo Esencial de la Reforma Universitaria</v>
      </c>
      <c r="L22" s="97" t="s">
        <v>412</v>
      </c>
      <c r="N22" s="152"/>
    </row>
    <row r="23" spans="2:14">
      <c r="B23" s="92"/>
      <c r="C23" s="98" t="s">
        <v>123</v>
      </c>
      <c r="D23" s="679"/>
      <c r="E23" s="199">
        <v>0</v>
      </c>
      <c r="F23" s="99">
        <v>36</v>
      </c>
      <c r="G23" s="96">
        <f t="shared" si="0"/>
        <v>0</v>
      </c>
      <c r="H23" s="160"/>
      <c r="I23" s="97" t="s">
        <v>942</v>
      </c>
      <c r="J23" s="97" t="str">
        <f>VLOOKUP(I23,Presupuesto!$B$11:$C$566,2,0)</f>
        <v>UTILES DE ESCRITORIO, OFICINA Y ENSE¥ANZA</v>
      </c>
      <c r="K23" s="97" t="str">
        <f t="shared" si="1"/>
        <v>Lo Esencial de la Reforma Universitaria</v>
      </c>
      <c r="L23" s="97" t="s">
        <v>412</v>
      </c>
      <c r="N23" s="152"/>
    </row>
    <row r="24" spans="2:14">
      <c r="B24" s="92"/>
      <c r="C24" s="98" t="s">
        <v>34</v>
      </c>
      <c r="D24" s="679"/>
      <c r="E24" s="199">
        <v>0</v>
      </c>
      <c r="F24" s="99">
        <v>80</v>
      </c>
      <c r="G24" s="96">
        <f t="shared" si="0"/>
        <v>0</v>
      </c>
      <c r="H24" s="160"/>
      <c r="I24" s="97" t="s">
        <v>942</v>
      </c>
      <c r="J24" s="97" t="str">
        <f>VLOOKUP(I24,Presupuesto!$B$11:$C$566,2,0)</f>
        <v>UTILES DE ESCRITORIO, OFICINA Y ENSE¥ANZA</v>
      </c>
      <c r="K24" s="97" t="str">
        <f t="shared" si="1"/>
        <v>Lo Esencial de la Reforma Universitaria</v>
      </c>
      <c r="L24" s="97" t="s">
        <v>412</v>
      </c>
      <c r="N24" s="152"/>
    </row>
    <row r="25" spans="2:14">
      <c r="B25" s="92"/>
      <c r="C25" s="108" t="s">
        <v>52</v>
      </c>
      <c r="D25" s="679"/>
      <c r="E25" s="209">
        <v>0</v>
      </c>
      <c r="F25" s="118">
        <v>25</v>
      </c>
      <c r="G25" s="96">
        <f t="shared" si="0"/>
        <v>0</v>
      </c>
      <c r="H25" s="160"/>
      <c r="I25" s="97" t="s">
        <v>942</v>
      </c>
      <c r="J25" s="97" t="str">
        <f>VLOOKUP(I25,Presupuesto!$B$11:$C$566,2,0)</f>
        <v>UTILES DE ESCRITORIO, OFICINA Y ENSE¥ANZA</v>
      </c>
      <c r="K25" s="97" t="str">
        <f t="shared" si="1"/>
        <v>Lo Esencial de la Reforma Universitaria</v>
      </c>
      <c r="L25" s="97" t="s">
        <v>412</v>
      </c>
      <c r="N25" s="152"/>
    </row>
    <row r="26" spans="2:14" ht="15.75" thickBot="1">
      <c r="B26" s="92"/>
      <c r="C26" s="213" t="s">
        <v>432</v>
      </c>
      <c r="D26" s="214">
        <v>0</v>
      </c>
      <c r="E26" s="323">
        <v>0</v>
      </c>
      <c r="F26" s="103">
        <f>HLOOKUP(C26,$AH$2:$BU$3,2,0)</f>
        <v>1750</v>
      </c>
      <c r="G26" s="104">
        <f>D26*E26*F26</f>
        <v>0</v>
      </c>
      <c r="H26" s="324"/>
      <c r="I26" s="325" t="s">
        <v>301</v>
      </c>
      <c r="J26" s="105" t="str">
        <f>VLOOKUP(I26,Presupuesto!$B$11:$C$566,2,0)</f>
        <v>VIATICOS (26200-00)</v>
      </c>
      <c r="K26" s="326" t="str">
        <f t="shared" si="1"/>
        <v>Lo Esencial de la Reforma Universitaria</v>
      </c>
      <c r="L26" s="326" t="s">
        <v>412</v>
      </c>
    </row>
    <row r="27" spans="2:14">
      <c r="B27" s="92"/>
      <c r="C27" s="92"/>
      <c r="E27" s="111"/>
      <c r="F27" s="111"/>
      <c r="G27" s="111"/>
      <c r="H27" s="173"/>
      <c r="I27" s="111"/>
      <c r="J27" s="111"/>
      <c r="K27" s="111"/>
    </row>
    <row r="28" spans="2:14" ht="15.75" thickBot="1"/>
    <row r="29" spans="2:14" ht="15.75" thickBot="1">
      <c r="C29" s="29" t="s">
        <v>43</v>
      </c>
      <c r="D29" s="30">
        <f>SUM(G36:G45)</f>
        <v>5750</v>
      </c>
      <c r="E29" s="92"/>
      <c r="F29" s="92"/>
      <c r="G29" s="92"/>
      <c r="H29" s="75"/>
      <c r="I29" s="75"/>
      <c r="J29" s="75"/>
      <c r="K29" s="111"/>
    </row>
    <row r="30" spans="2:14">
      <c r="C30" s="70"/>
      <c r="D30" s="31"/>
      <c r="E30" s="92"/>
      <c r="F30" s="92"/>
      <c r="G30" s="92"/>
      <c r="H30" s="75"/>
      <c r="I30" s="75"/>
      <c r="J30" s="75"/>
      <c r="K30" s="111"/>
    </row>
    <row r="31" spans="2:14">
      <c r="C31" s="70"/>
      <c r="D31" s="31"/>
      <c r="E31" s="92"/>
      <c r="F31" s="92"/>
      <c r="G31" s="92"/>
      <c r="H31" s="75"/>
      <c r="I31" s="75"/>
      <c r="J31" s="75"/>
      <c r="K31" s="111"/>
    </row>
    <row r="32" spans="2:14" ht="15.75">
      <c r="C32" s="201" t="s">
        <v>392</v>
      </c>
      <c r="D32" s="353" t="s">
        <v>1555</v>
      </c>
      <c r="E32" s="92"/>
      <c r="F32" s="92"/>
      <c r="G32" s="92"/>
      <c r="H32" s="75"/>
      <c r="I32" s="75"/>
      <c r="J32" s="75"/>
      <c r="K32" s="111"/>
    </row>
    <row r="33" spans="3:12" ht="18.75">
      <c r="C33" s="207"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Taller sobre transversalización del eje ética para docentes.</v>
      </c>
      <c r="D33" s="31"/>
      <c r="E33" s="92"/>
      <c r="F33" s="92"/>
      <c r="G33" s="92"/>
      <c r="H33" s="75"/>
      <c r="I33" s="75"/>
      <c r="J33" s="75"/>
      <c r="K33" s="111"/>
    </row>
    <row r="34" spans="3:12" ht="15.75" thickBot="1">
      <c r="C34" s="70"/>
      <c r="D34" s="31"/>
      <c r="E34" s="92"/>
      <c r="F34" s="92"/>
      <c r="G34" s="92"/>
      <c r="H34" s="75"/>
      <c r="I34" s="75"/>
      <c r="J34" s="75"/>
      <c r="K34" s="111"/>
    </row>
    <row r="35" spans="3:12" ht="30.75" thickBot="1">
      <c r="C35" s="125" t="s">
        <v>44</v>
      </c>
      <c r="D35" s="128" t="s">
        <v>45</v>
      </c>
      <c r="E35" s="127" t="s">
        <v>55</v>
      </c>
      <c r="F35" s="127" t="s">
        <v>57</v>
      </c>
      <c r="G35" s="126" t="s">
        <v>27</v>
      </c>
      <c r="H35" s="132" t="s">
        <v>131</v>
      </c>
      <c r="I35" s="127" t="s">
        <v>46</v>
      </c>
      <c r="J35" s="127" t="s">
        <v>132</v>
      </c>
      <c r="K35" s="127" t="s">
        <v>410</v>
      </c>
      <c r="L35" s="127" t="s">
        <v>411</v>
      </c>
    </row>
    <row r="36" spans="3:12">
      <c r="C36" s="318" t="s">
        <v>47</v>
      </c>
      <c r="D36" s="678">
        <v>15</v>
      </c>
      <c r="E36" s="319">
        <v>1</v>
      </c>
      <c r="F36" s="114">
        <v>0</v>
      </c>
      <c r="G36" s="320">
        <f t="shared" ref="G36:G44" si="2">E36*F36</f>
        <v>0</v>
      </c>
      <c r="H36" s="321"/>
      <c r="I36" s="115" t="s">
        <v>699</v>
      </c>
      <c r="J36" s="115" t="str">
        <f>VLOOKUP(I36,Presupuesto!$B$11:$C$566,2,0)</f>
        <v>SERVICIOS DE CAPACITACION.</v>
      </c>
      <c r="K36" s="322" t="s">
        <v>1361</v>
      </c>
      <c r="L36" s="115" t="s">
        <v>397</v>
      </c>
    </row>
    <row r="37" spans="3:12">
      <c r="C37" s="98" t="s">
        <v>48</v>
      </c>
      <c r="D37" s="679"/>
      <c r="E37" s="199">
        <f>D36</f>
        <v>15</v>
      </c>
      <c r="F37" s="99">
        <v>0</v>
      </c>
      <c r="G37" s="96">
        <f t="shared" si="2"/>
        <v>0</v>
      </c>
      <c r="H37" s="160"/>
      <c r="I37" s="97" t="s">
        <v>717</v>
      </c>
      <c r="J37" s="97" t="str">
        <f>VLOOKUP(I37,Presupuesto!$B$11:$C$566,2,0)</f>
        <v>SERVICIOS DE IMPRENTA PUBLIC.Y REPRODUCCION</v>
      </c>
      <c r="K37" s="97" t="str">
        <f>$K$36</f>
        <v>Lo Esencial de la Reforma Universitaria</v>
      </c>
      <c r="L37" s="97" t="s">
        <v>397</v>
      </c>
    </row>
    <row r="38" spans="3:12">
      <c r="C38" s="98" t="s">
        <v>49</v>
      </c>
      <c r="D38" s="679"/>
      <c r="E38" s="199">
        <f>D36</f>
        <v>15</v>
      </c>
      <c r="F38" s="99">
        <v>150</v>
      </c>
      <c r="G38" s="96">
        <f t="shared" si="2"/>
        <v>2250</v>
      </c>
      <c r="H38" s="160" t="s">
        <v>1507</v>
      </c>
      <c r="I38" s="97" t="s">
        <v>792</v>
      </c>
      <c r="J38" s="97" t="str">
        <f>VLOOKUP(I38,Presupuesto!$B$11:$C$566,2,0)</f>
        <v>ALIMENTOS B EBIDAS PARA PERSONAS</v>
      </c>
      <c r="K38" s="97" t="str">
        <f t="shared" ref="K38:K45" si="3">$K$36</f>
        <v>Lo Esencial de la Reforma Universitaria</v>
      </c>
      <c r="L38" s="97" t="s">
        <v>397</v>
      </c>
    </row>
    <row r="39" spans="3:12">
      <c r="C39" s="98" t="s">
        <v>50</v>
      </c>
      <c r="D39" s="679"/>
      <c r="E39" s="150">
        <v>1</v>
      </c>
      <c r="F39" s="117">
        <v>3500</v>
      </c>
      <c r="G39" s="96">
        <f t="shared" si="2"/>
        <v>3500</v>
      </c>
      <c r="H39" s="160" t="s">
        <v>1507</v>
      </c>
      <c r="I39" s="315" t="s">
        <v>300</v>
      </c>
      <c r="J39" s="97" t="str">
        <f>VLOOKUP(I39,Presupuesto!$B$11:$C$566,2,0)</f>
        <v>PASAJES (26100-00)</v>
      </c>
      <c r="K39" s="97" t="str">
        <f t="shared" si="3"/>
        <v>Lo Esencial de la Reforma Universitaria</v>
      </c>
      <c r="L39" s="97" t="s">
        <v>397</v>
      </c>
    </row>
    <row r="40" spans="3:12">
      <c r="C40" s="98" t="s">
        <v>417</v>
      </c>
      <c r="D40" s="679"/>
      <c r="E40" s="150">
        <v>0</v>
      </c>
      <c r="F40" s="117">
        <v>250</v>
      </c>
      <c r="G40" s="96">
        <f t="shared" si="2"/>
        <v>0</v>
      </c>
      <c r="H40" s="160"/>
      <c r="I40" s="97" t="s">
        <v>821</v>
      </c>
      <c r="J40" s="97" t="str">
        <f>VLOOKUP(I40,Presupuesto!$B$11:$C$566,2,0)</f>
        <v>PRODUCTOS PAPEL Y CARTON</v>
      </c>
      <c r="K40" s="97" t="str">
        <f t="shared" si="3"/>
        <v>Lo Esencial de la Reforma Universitaria</v>
      </c>
      <c r="L40" s="97" t="s">
        <v>412</v>
      </c>
    </row>
    <row r="41" spans="3:12">
      <c r="C41" s="98" t="s">
        <v>51</v>
      </c>
      <c r="D41" s="679"/>
      <c r="E41" s="199">
        <v>0</v>
      </c>
      <c r="F41" s="99">
        <v>85</v>
      </c>
      <c r="G41" s="96">
        <f t="shared" si="2"/>
        <v>0</v>
      </c>
      <c r="H41" s="160"/>
      <c r="I41" s="97" t="s">
        <v>821</v>
      </c>
      <c r="J41" s="97" t="str">
        <f>VLOOKUP(I41,Presupuesto!$B$11:$C$566,2,0)</f>
        <v>PRODUCTOS PAPEL Y CARTON</v>
      </c>
      <c r="K41" s="97" t="str">
        <f t="shared" si="3"/>
        <v>Lo Esencial de la Reforma Universitaria</v>
      </c>
      <c r="L41" s="97" t="s">
        <v>412</v>
      </c>
    </row>
    <row r="42" spans="3:12">
      <c r="C42" s="98" t="s">
        <v>123</v>
      </c>
      <c r="D42" s="679"/>
      <c r="E42" s="199">
        <v>0</v>
      </c>
      <c r="F42" s="99">
        <v>36</v>
      </c>
      <c r="G42" s="96">
        <f t="shared" si="2"/>
        <v>0</v>
      </c>
      <c r="H42" s="160"/>
      <c r="I42" s="97" t="s">
        <v>942</v>
      </c>
      <c r="J42" s="97" t="str">
        <f>VLOOKUP(I42,Presupuesto!$B$11:$C$566,2,0)</f>
        <v>UTILES DE ESCRITORIO, OFICINA Y ENSE¥ANZA</v>
      </c>
      <c r="K42" s="97" t="str">
        <f t="shared" si="3"/>
        <v>Lo Esencial de la Reforma Universitaria</v>
      </c>
      <c r="L42" s="97" t="s">
        <v>412</v>
      </c>
    </row>
    <row r="43" spans="3:12">
      <c r="C43" s="98" t="s">
        <v>34</v>
      </c>
      <c r="D43" s="679"/>
      <c r="E43" s="199">
        <v>0</v>
      </c>
      <c r="F43" s="99">
        <v>80</v>
      </c>
      <c r="G43" s="96">
        <f t="shared" si="2"/>
        <v>0</v>
      </c>
      <c r="H43" s="160"/>
      <c r="I43" s="97" t="s">
        <v>942</v>
      </c>
      <c r="J43" s="97" t="str">
        <f>VLOOKUP(I43,Presupuesto!$B$11:$C$566,2,0)</f>
        <v>UTILES DE ESCRITORIO, OFICINA Y ENSE¥ANZA</v>
      </c>
      <c r="K43" s="97" t="str">
        <f t="shared" si="3"/>
        <v>Lo Esencial de la Reforma Universitaria</v>
      </c>
      <c r="L43" s="97" t="s">
        <v>412</v>
      </c>
    </row>
    <row r="44" spans="3:12">
      <c r="C44" s="108" t="s">
        <v>52</v>
      </c>
      <c r="D44" s="679"/>
      <c r="E44" s="209">
        <v>0</v>
      </c>
      <c r="F44" s="118">
        <v>25</v>
      </c>
      <c r="G44" s="96">
        <f t="shared" si="2"/>
        <v>0</v>
      </c>
      <c r="H44" s="160"/>
      <c r="I44" s="97" t="s">
        <v>942</v>
      </c>
      <c r="J44" s="97" t="str">
        <f>VLOOKUP(I44,Presupuesto!$B$11:$C$566,2,0)</f>
        <v>UTILES DE ESCRITORIO, OFICINA Y ENSE¥ANZA</v>
      </c>
      <c r="K44" s="97" t="str">
        <f t="shared" si="3"/>
        <v>Lo Esencial de la Reforma Universitaria</v>
      </c>
      <c r="L44" s="97" t="s">
        <v>412</v>
      </c>
    </row>
    <row r="45" spans="3:12" ht="15.75" thickBot="1">
      <c r="C45" s="213" t="s">
        <v>430</v>
      </c>
      <c r="D45" s="214">
        <v>0</v>
      </c>
      <c r="E45" s="323">
        <v>0</v>
      </c>
      <c r="F45" s="103">
        <f>HLOOKUP(C45,$AH$2:$BU$3,2,0)</f>
        <v>1150</v>
      </c>
      <c r="G45" s="104">
        <f>D45*E45*F45</f>
        <v>0</v>
      </c>
      <c r="H45" s="324"/>
      <c r="I45" s="325" t="s">
        <v>301</v>
      </c>
      <c r="J45" s="105" t="str">
        <f>VLOOKUP(I45,Presupuesto!$B$11:$C$566,2,0)</f>
        <v>VIATICOS (26200-00)</v>
      </c>
      <c r="K45" s="326" t="str">
        <f t="shared" si="3"/>
        <v>Lo Esencial de la Reforma Universitaria</v>
      </c>
      <c r="L45" s="326" t="s">
        <v>412</v>
      </c>
    </row>
    <row r="47" spans="3:12" ht="15.75" thickBot="1"/>
    <row r="48" spans="3:12" ht="15.75" thickBot="1">
      <c r="C48" s="29" t="s">
        <v>43</v>
      </c>
      <c r="D48" s="30">
        <f>SUM(G55:G64)</f>
        <v>5750</v>
      </c>
      <c r="E48" s="92"/>
      <c r="F48" s="92"/>
      <c r="G48" s="92"/>
      <c r="H48" s="75"/>
      <c r="I48" s="75"/>
      <c r="J48" s="75"/>
      <c r="K48" s="111"/>
    </row>
    <row r="49" spans="3:12">
      <c r="C49" s="70"/>
      <c r="D49" s="31"/>
      <c r="E49" s="92"/>
      <c r="F49" s="92"/>
      <c r="G49" s="92"/>
      <c r="H49" s="75"/>
      <c r="I49" s="75"/>
      <c r="J49" s="75"/>
      <c r="K49" s="111"/>
    </row>
    <row r="50" spans="3:12">
      <c r="C50" s="70"/>
      <c r="D50" s="31"/>
      <c r="E50" s="92"/>
      <c r="F50" s="92"/>
      <c r="G50" s="92"/>
      <c r="H50" s="75"/>
      <c r="I50" s="75"/>
      <c r="J50" s="75"/>
      <c r="K50" s="111"/>
    </row>
    <row r="51" spans="3:12" ht="15.75">
      <c r="C51" s="201" t="s">
        <v>392</v>
      </c>
      <c r="D51" s="353" t="s">
        <v>1557</v>
      </c>
      <c r="E51" s="92"/>
      <c r="F51" s="92"/>
      <c r="G51" s="92"/>
      <c r="H51" s="75"/>
      <c r="I51" s="75"/>
      <c r="J51" s="75"/>
      <c r="K51" s="111"/>
    </row>
    <row r="52" spans="3:12" ht="18.75">
      <c r="C52" s="207"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Jornadas de formación de estudiantes formadores sobre principios éticos.</v>
      </c>
      <c r="D52" s="31"/>
      <c r="E52" s="92"/>
      <c r="F52" s="92"/>
      <c r="G52" s="92"/>
      <c r="H52" s="75"/>
      <c r="I52" s="75"/>
      <c r="J52" s="75"/>
      <c r="K52" s="111"/>
    </row>
    <row r="53" spans="3:12" ht="15.75" thickBot="1">
      <c r="C53" s="70"/>
      <c r="D53" s="31"/>
      <c r="E53" s="92"/>
      <c r="F53" s="92"/>
      <c r="G53" s="92"/>
      <c r="H53" s="75"/>
      <c r="I53" s="75"/>
      <c r="J53" s="75"/>
      <c r="K53" s="111"/>
    </row>
    <row r="54" spans="3:12" ht="30.75" thickBot="1">
      <c r="C54" s="125" t="s">
        <v>44</v>
      </c>
      <c r="D54" s="128" t="s">
        <v>45</v>
      </c>
      <c r="E54" s="127" t="s">
        <v>55</v>
      </c>
      <c r="F54" s="127" t="s">
        <v>57</v>
      </c>
      <c r="G54" s="126" t="s">
        <v>27</v>
      </c>
      <c r="H54" s="132" t="s">
        <v>131</v>
      </c>
      <c r="I54" s="127" t="s">
        <v>46</v>
      </c>
      <c r="J54" s="127" t="s">
        <v>132</v>
      </c>
      <c r="K54" s="127" t="s">
        <v>410</v>
      </c>
      <c r="L54" s="127" t="s">
        <v>411</v>
      </c>
    </row>
    <row r="55" spans="3:12">
      <c r="C55" s="318" t="s">
        <v>47</v>
      </c>
      <c r="D55" s="678">
        <v>15</v>
      </c>
      <c r="E55" s="319">
        <v>1</v>
      </c>
      <c r="F55" s="114">
        <v>0</v>
      </c>
      <c r="G55" s="320">
        <f t="shared" ref="G55:G63" si="4">E55*F55</f>
        <v>0</v>
      </c>
      <c r="H55" s="321"/>
      <c r="I55" s="115" t="s">
        <v>699</v>
      </c>
      <c r="J55" s="115" t="str">
        <f>VLOOKUP(I55,Presupuesto!$B$11:$C$566,2,0)</f>
        <v>SERVICIOS DE CAPACITACION.</v>
      </c>
      <c r="K55" s="322" t="s">
        <v>1361</v>
      </c>
      <c r="L55" s="115" t="s">
        <v>397</v>
      </c>
    </row>
    <row r="56" spans="3:12">
      <c r="C56" s="98" t="s">
        <v>48</v>
      </c>
      <c r="D56" s="679"/>
      <c r="E56" s="199">
        <v>0</v>
      </c>
      <c r="F56" s="99">
        <v>50</v>
      </c>
      <c r="G56" s="96">
        <f t="shared" si="4"/>
        <v>0</v>
      </c>
      <c r="H56" s="160"/>
      <c r="I56" s="97" t="s">
        <v>717</v>
      </c>
      <c r="J56" s="97" t="str">
        <f>VLOOKUP(I56,Presupuesto!$B$11:$C$566,2,0)</f>
        <v>SERVICIOS DE IMPRENTA PUBLIC.Y REPRODUCCION</v>
      </c>
      <c r="K56" s="97" t="str">
        <f>$K$55</f>
        <v>Lo Esencial de la Reforma Universitaria</v>
      </c>
      <c r="L56" s="97" t="s">
        <v>397</v>
      </c>
    </row>
    <row r="57" spans="3:12">
      <c r="C57" s="98" t="s">
        <v>49</v>
      </c>
      <c r="D57" s="679"/>
      <c r="E57" s="199">
        <f>D55</f>
        <v>15</v>
      </c>
      <c r="F57" s="99">
        <v>150</v>
      </c>
      <c r="G57" s="96">
        <f t="shared" si="4"/>
        <v>2250</v>
      </c>
      <c r="H57" s="160" t="s">
        <v>1507</v>
      </c>
      <c r="I57" s="97" t="s">
        <v>792</v>
      </c>
      <c r="J57" s="97" t="str">
        <f>VLOOKUP(I57,Presupuesto!$B$11:$C$566,2,0)</f>
        <v>ALIMENTOS B EBIDAS PARA PERSONAS</v>
      </c>
      <c r="K57" s="97" t="str">
        <f>$K$55</f>
        <v>Lo Esencial de la Reforma Universitaria</v>
      </c>
      <c r="L57" s="97" t="s">
        <v>397</v>
      </c>
    </row>
    <row r="58" spans="3:12">
      <c r="C58" s="98" t="s">
        <v>50</v>
      </c>
      <c r="D58" s="679"/>
      <c r="E58" s="150">
        <v>1</v>
      </c>
      <c r="F58" s="117">
        <v>3500</v>
      </c>
      <c r="G58" s="96">
        <f t="shared" si="4"/>
        <v>3500</v>
      </c>
      <c r="H58" s="160" t="s">
        <v>1507</v>
      </c>
      <c r="I58" s="315" t="s">
        <v>300</v>
      </c>
      <c r="J58" s="97" t="str">
        <f>VLOOKUP(I58,Presupuesto!$B$11:$C$566,2,0)</f>
        <v>PASAJES (26100-00)</v>
      </c>
      <c r="K58" s="97" t="str">
        <f>$K$55</f>
        <v>Lo Esencial de la Reforma Universitaria</v>
      </c>
      <c r="L58" s="97" t="s">
        <v>397</v>
      </c>
    </row>
    <row r="59" spans="3:12">
      <c r="C59" s="98" t="s">
        <v>417</v>
      </c>
      <c r="D59" s="679"/>
      <c r="E59" s="150">
        <v>0</v>
      </c>
      <c r="F59" s="117">
        <v>250</v>
      </c>
      <c r="G59" s="96">
        <f t="shared" si="4"/>
        <v>0</v>
      </c>
      <c r="H59" s="160"/>
      <c r="I59" s="97" t="s">
        <v>821</v>
      </c>
      <c r="J59" s="97" t="str">
        <f>VLOOKUP(I59,Presupuesto!$B$11:$C$566,2,0)</f>
        <v>PRODUCTOS PAPEL Y CARTON</v>
      </c>
      <c r="K59" s="97" t="str">
        <f t="shared" ref="K59:K64" si="5">$K$55</f>
        <v>Lo Esencial de la Reforma Universitaria</v>
      </c>
      <c r="L59" s="97" t="s">
        <v>412</v>
      </c>
    </row>
    <row r="60" spans="3:12">
      <c r="C60" s="98" t="s">
        <v>51</v>
      </c>
      <c r="D60" s="679"/>
      <c r="E60" s="199">
        <v>0</v>
      </c>
      <c r="F60" s="99">
        <v>85</v>
      </c>
      <c r="G60" s="96">
        <f t="shared" si="4"/>
        <v>0</v>
      </c>
      <c r="H60" s="160"/>
      <c r="I60" s="97" t="s">
        <v>821</v>
      </c>
      <c r="J60" s="97" t="str">
        <f>VLOOKUP(I60,Presupuesto!$B$11:$C$566,2,0)</f>
        <v>PRODUCTOS PAPEL Y CARTON</v>
      </c>
      <c r="K60" s="97" t="str">
        <f t="shared" si="5"/>
        <v>Lo Esencial de la Reforma Universitaria</v>
      </c>
      <c r="L60" s="97" t="s">
        <v>412</v>
      </c>
    </row>
    <row r="61" spans="3:12">
      <c r="C61" s="98" t="s">
        <v>123</v>
      </c>
      <c r="D61" s="679"/>
      <c r="E61" s="199">
        <v>0</v>
      </c>
      <c r="F61" s="99">
        <v>36</v>
      </c>
      <c r="G61" s="96">
        <f t="shared" si="4"/>
        <v>0</v>
      </c>
      <c r="H61" s="160"/>
      <c r="I61" s="97" t="s">
        <v>942</v>
      </c>
      <c r="J61" s="97" t="str">
        <f>VLOOKUP(I61,Presupuesto!$B$11:$C$566,2,0)</f>
        <v>UTILES DE ESCRITORIO, OFICINA Y ENSE¥ANZA</v>
      </c>
      <c r="K61" s="97" t="str">
        <f t="shared" si="5"/>
        <v>Lo Esencial de la Reforma Universitaria</v>
      </c>
      <c r="L61" s="97" t="s">
        <v>412</v>
      </c>
    </row>
    <row r="62" spans="3:12">
      <c r="C62" s="98" t="s">
        <v>34</v>
      </c>
      <c r="D62" s="679"/>
      <c r="E62" s="199">
        <v>0</v>
      </c>
      <c r="F62" s="99">
        <v>80</v>
      </c>
      <c r="G62" s="96">
        <f t="shared" si="4"/>
        <v>0</v>
      </c>
      <c r="H62" s="160"/>
      <c r="I62" s="97" t="s">
        <v>942</v>
      </c>
      <c r="J62" s="97" t="str">
        <f>VLOOKUP(I62,Presupuesto!$B$11:$C$566,2,0)</f>
        <v>UTILES DE ESCRITORIO, OFICINA Y ENSE¥ANZA</v>
      </c>
      <c r="K62" s="97" t="str">
        <f t="shared" si="5"/>
        <v>Lo Esencial de la Reforma Universitaria</v>
      </c>
      <c r="L62" s="97" t="s">
        <v>412</v>
      </c>
    </row>
    <row r="63" spans="3:12">
      <c r="C63" s="108" t="s">
        <v>52</v>
      </c>
      <c r="D63" s="679"/>
      <c r="E63" s="209">
        <v>0</v>
      </c>
      <c r="F63" s="118">
        <v>25</v>
      </c>
      <c r="G63" s="96">
        <f t="shared" si="4"/>
        <v>0</v>
      </c>
      <c r="H63" s="160"/>
      <c r="I63" s="97" t="s">
        <v>942</v>
      </c>
      <c r="J63" s="97" t="str">
        <f>VLOOKUP(I63,Presupuesto!$B$11:$C$566,2,0)</f>
        <v>UTILES DE ESCRITORIO, OFICINA Y ENSE¥ANZA</v>
      </c>
      <c r="K63" s="97" t="str">
        <f t="shared" si="5"/>
        <v>Lo Esencial de la Reforma Universitaria</v>
      </c>
      <c r="L63" s="97" t="s">
        <v>412</v>
      </c>
    </row>
    <row r="64" spans="3:12" ht="15.75" thickBot="1">
      <c r="C64" s="213" t="s">
        <v>430</v>
      </c>
      <c r="D64" s="214">
        <v>0</v>
      </c>
      <c r="E64" s="323">
        <v>0</v>
      </c>
      <c r="F64" s="103">
        <f>HLOOKUP(C64,$AH$2:$BU$3,2,0)</f>
        <v>1150</v>
      </c>
      <c r="G64" s="104">
        <f>D64*E64*F64</f>
        <v>0</v>
      </c>
      <c r="H64" s="324"/>
      <c r="I64" s="325" t="s">
        <v>301</v>
      </c>
      <c r="J64" s="105" t="str">
        <f>VLOOKUP(I64,Presupuesto!$B$11:$C$566,2,0)</f>
        <v>VIATICOS (26200-00)</v>
      </c>
      <c r="K64" s="326" t="str">
        <f t="shared" si="5"/>
        <v>Lo Esencial de la Reforma Universitaria</v>
      </c>
      <c r="L64" s="326" t="s">
        <v>412</v>
      </c>
    </row>
    <row r="65" spans="3:12">
      <c r="C65" s="92"/>
      <c r="E65" s="111"/>
      <c r="F65" s="111"/>
      <c r="G65" s="111"/>
      <c r="H65" s="173"/>
      <c r="I65" s="111"/>
      <c r="J65" s="111"/>
      <c r="K65" s="111"/>
    </row>
    <row r="66" spans="3:12" ht="15.75" thickBot="1"/>
    <row r="67" spans="3:12" ht="15.75" thickBot="1">
      <c r="C67" s="29" t="s">
        <v>43</v>
      </c>
      <c r="D67" s="30">
        <f>SUM(G74:G83)</f>
        <v>3478.3333333333335</v>
      </c>
      <c r="E67" s="92"/>
      <c r="F67" s="92"/>
      <c r="G67" s="92"/>
      <c r="H67" s="75"/>
      <c r="I67" s="75"/>
      <c r="J67" s="75"/>
      <c r="K67" s="111"/>
    </row>
    <row r="68" spans="3:12">
      <c r="C68" s="70"/>
      <c r="D68" s="31"/>
      <c r="E68" s="92"/>
      <c r="F68" s="92"/>
      <c r="G68" s="92"/>
      <c r="H68" s="75"/>
      <c r="I68" s="75"/>
      <c r="J68" s="75"/>
      <c r="K68" s="111"/>
    </row>
    <row r="69" spans="3:12">
      <c r="C69" s="70"/>
      <c r="D69" s="31"/>
      <c r="E69" s="92"/>
      <c r="F69" s="92"/>
      <c r="G69" s="92"/>
      <c r="H69" s="75"/>
      <c r="I69" s="75"/>
      <c r="J69" s="75"/>
      <c r="K69" s="111"/>
    </row>
    <row r="70" spans="3:12" ht="15.75">
      <c r="C70" s="201" t="s">
        <v>392</v>
      </c>
      <c r="D70" s="353" t="s">
        <v>1561</v>
      </c>
      <c r="E70" s="92"/>
      <c r="F70" s="92"/>
      <c r="G70" s="92"/>
      <c r="H70" s="75"/>
      <c r="I70" s="75"/>
      <c r="J70" s="75"/>
      <c r="K70" s="111"/>
    </row>
    <row r="71" spans="3:12" ht="18.75">
      <c r="C71" s="207"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Taller sobre administración de recursos, calidad y atención al cliente con las empresas creativas. </v>
      </c>
      <c r="D71" s="31"/>
      <c r="E71" s="92"/>
      <c r="F71" s="92"/>
      <c r="G71" s="92"/>
      <c r="H71" s="75"/>
      <c r="I71" s="75"/>
      <c r="J71" s="75"/>
      <c r="K71" s="111"/>
    </row>
    <row r="72" spans="3:12" ht="15.75" thickBot="1">
      <c r="C72" s="70"/>
      <c r="D72" s="31"/>
      <c r="E72" s="92"/>
      <c r="F72" s="92"/>
      <c r="G72" s="92"/>
      <c r="H72" s="75"/>
      <c r="I72" s="75"/>
      <c r="J72" s="75"/>
      <c r="K72" s="111"/>
    </row>
    <row r="73" spans="3:12" ht="30.75" thickBot="1">
      <c r="C73" s="125" t="s">
        <v>44</v>
      </c>
      <c r="D73" s="128" t="s">
        <v>45</v>
      </c>
      <c r="E73" s="127" t="s">
        <v>55</v>
      </c>
      <c r="F73" s="127" t="s">
        <v>57</v>
      </c>
      <c r="G73" s="126" t="s">
        <v>27</v>
      </c>
      <c r="H73" s="132" t="s">
        <v>131</v>
      </c>
      <c r="I73" s="127" t="s">
        <v>46</v>
      </c>
      <c r="J73" s="127" t="s">
        <v>132</v>
      </c>
      <c r="K73" s="127" t="s">
        <v>410</v>
      </c>
      <c r="L73" s="127" t="s">
        <v>411</v>
      </c>
    </row>
    <row r="74" spans="3:12">
      <c r="C74" s="318" t="s">
        <v>47</v>
      </c>
      <c r="D74" s="678">
        <v>20</v>
      </c>
      <c r="E74" s="319">
        <v>1</v>
      </c>
      <c r="F74" s="114">
        <v>0</v>
      </c>
      <c r="G74" s="320">
        <f t="shared" ref="G74:G82" si="6">E74*F74</f>
        <v>0</v>
      </c>
      <c r="H74" s="321"/>
      <c r="I74" s="115" t="s">
        <v>699</v>
      </c>
      <c r="J74" s="115" t="str">
        <f>VLOOKUP(I74,Presupuesto!$B$11:$C$566,2,0)</f>
        <v>SERVICIOS DE CAPACITACION.</v>
      </c>
      <c r="K74" s="322" t="s">
        <v>1361</v>
      </c>
      <c r="L74" s="115" t="s">
        <v>402</v>
      </c>
    </row>
    <row r="75" spans="3:12">
      <c r="C75" s="98" t="s">
        <v>48</v>
      </c>
      <c r="D75" s="679"/>
      <c r="E75" s="199">
        <f>D74</f>
        <v>20</v>
      </c>
      <c r="F75" s="99">
        <v>10</v>
      </c>
      <c r="G75" s="96">
        <f t="shared" si="6"/>
        <v>200</v>
      </c>
      <c r="H75" s="160" t="s">
        <v>1507</v>
      </c>
      <c r="I75" s="97" t="s">
        <v>717</v>
      </c>
      <c r="J75" s="97" t="str">
        <f>VLOOKUP(I75,Presupuesto!$B$11:$C$566,2,0)</f>
        <v>SERVICIOS DE IMPRENTA PUBLIC.Y REPRODUCCION</v>
      </c>
      <c r="K75" s="97" t="str">
        <f>$K$74</f>
        <v>Lo Esencial de la Reforma Universitaria</v>
      </c>
      <c r="L75" s="97" t="s">
        <v>402</v>
      </c>
    </row>
    <row r="76" spans="3:12">
      <c r="C76" s="98" t="s">
        <v>49</v>
      </c>
      <c r="D76" s="679"/>
      <c r="E76" s="199">
        <f>D74</f>
        <v>20</v>
      </c>
      <c r="F76" s="99">
        <v>150</v>
      </c>
      <c r="G76" s="96">
        <f t="shared" si="6"/>
        <v>3000</v>
      </c>
      <c r="H76" s="160" t="s">
        <v>1507</v>
      </c>
      <c r="I76" s="97" t="s">
        <v>792</v>
      </c>
      <c r="J76" s="97" t="str">
        <f>VLOOKUP(I76,Presupuesto!$B$11:$C$566,2,0)</f>
        <v>ALIMENTOS B EBIDAS PARA PERSONAS</v>
      </c>
      <c r="K76" s="97" t="str">
        <f t="shared" ref="K76:K83" si="7">$K$74</f>
        <v>Lo Esencial de la Reforma Universitaria</v>
      </c>
      <c r="L76" s="97" t="s">
        <v>402</v>
      </c>
    </row>
    <row r="77" spans="3:12">
      <c r="C77" s="98" t="s">
        <v>50</v>
      </c>
      <c r="D77" s="679"/>
      <c r="E77" s="150">
        <v>0</v>
      </c>
      <c r="F77" s="117">
        <v>10000</v>
      </c>
      <c r="G77" s="96">
        <f t="shared" si="6"/>
        <v>0</v>
      </c>
      <c r="H77" s="160"/>
      <c r="I77" s="315" t="s">
        <v>300</v>
      </c>
      <c r="J77" s="97" t="str">
        <f>VLOOKUP(I77,Presupuesto!$B$11:$C$566,2,0)</f>
        <v>PASAJES (26100-00)</v>
      </c>
      <c r="K77" s="97" t="str">
        <f t="shared" si="7"/>
        <v>Lo Esencial de la Reforma Universitaria</v>
      </c>
      <c r="L77" s="97" t="s">
        <v>402</v>
      </c>
    </row>
    <row r="78" spans="3:12">
      <c r="C78" s="98" t="s">
        <v>417</v>
      </c>
      <c r="D78" s="679"/>
      <c r="E78" s="150">
        <v>0</v>
      </c>
      <c r="F78" s="117">
        <v>250</v>
      </c>
      <c r="G78" s="96">
        <f t="shared" si="6"/>
        <v>0</v>
      </c>
      <c r="H78" s="160"/>
      <c r="I78" s="97" t="s">
        <v>821</v>
      </c>
      <c r="J78" s="97" t="str">
        <f>VLOOKUP(I78,Presupuesto!$B$11:$C$566,2,0)</f>
        <v>PRODUCTOS PAPEL Y CARTON</v>
      </c>
      <c r="K78" s="97" t="str">
        <f t="shared" si="7"/>
        <v>Lo Esencial de la Reforma Universitaria</v>
      </c>
      <c r="L78" s="97" t="s">
        <v>402</v>
      </c>
    </row>
    <row r="79" spans="3:12">
      <c r="C79" s="98" t="s">
        <v>51</v>
      </c>
      <c r="D79" s="679"/>
      <c r="E79" s="199">
        <f>(D74*25)/500</f>
        <v>1</v>
      </c>
      <c r="F79" s="99">
        <v>85</v>
      </c>
      <c r="G79" s="96">
        <f t="shared" si="6"/>
        <v>85</v>
      </c>
      <c r="H79" s="160" t="s">
        <v>1507</v>
      </c>
      <c r="I79" s="97" t="s">
        <v>821</v>
      </c>
      <c r="J79" s="97" t="str">
        <f>VLOOKUP(I79,Presupuesto!$B$11:$C$566,2,0)</f>
        <v>PRODUCTOS PAPEL Y CARTON</v>
      </c>
      <c r="K79" s="97" t="str">
        <f t="shared" si="7"/>
        <v>Lo Esencial de la Reforma Universitaria</v>
      </c>
      <c r="L79" s="97" t="s">
        <v>402</v>
      </c>
    </row>
    <row r="80" spans="3:12">
      <c r="C80" s="98" t="s">
        <v>123</v>
      </c>
      <c r="D80" s="679"/>
      <c r="E80" s="199">
        <f>D74/12</f>
        <v>1.6666666666666667</v>
      </c>
      <c r="F80" s="99">
        <v>36</v>
      </c>
      <c r="G80" s="96">
        <f t="shared" si="6"/>
        <v>60</v>
      </c>
      <c r="H80" s="160" t="s">
        <v>1507</v>
      </c>
      <c r="I80" s="97" t="s">
        <v>942</v>
      </c>
      <c r="J80" s="97" t="str">
        <f>VLOOKUP(I80,Presupuesto!$B$11:$C$566,2,0)</f>
        <v>UTILES DE ESCRITORIO, OFICINA Y ENSE¥ANZA</v>
      </c>
      <c r="K80" s="97" t="str">
        <f t="shared" si="7"/>
        <v>Lo Esencial de la Reforma Universitaria</v>
      </c>
      <c r="L80" s="97" t="s">
        <v>402</v>
      </c>
    </row>
    <row r="81" spans="3:12">
      <c r="C81" s="98" t="s">
        <v>34</v>
      </c>
      <c r="D81" s="679"/>
      <c r="E81" s="199">
        <f>D74/12</f>
        <v>1.6666666666666667</v>
      </c>
      <c r="F81" s="99">
        <v>80</v>
      </c>
      <c r="G81" s="96">
        <f t="shared" si="6"/>
        <v>133.33333333333334</v>
      </c>
      <c r="H81" s="160" t="s">
        <v>1507</v>
      </c>
      <c r="I81" s="97" t="s">
        <v>942</v>
      </c>
      <c r="J81" s="97" t="str">
        <f>VLOOKUP(I81,Presupuesto!$B$11:$C$566,2,0)</f>
        <v>UTILES DE ESCRITORIO, OFICINA Y ENSE¥ANZA</v>
      </c>
      <c r="K81" s="97" t="str">
        <f t="shared" si="7"/>
        <v>Lo Esencial de la Reforma Universitaria</v>
      </c>
      <c r="L81" s="97" t="s">
        <v>402</v>
      </c>
    </row>
    <row r="82" spans="3:12">
      <c r="C82" s="108" t="s">
        <v>52</v>
      </c>
      <c r="D82" s="679"/>
      <c r="E82" s="209">
        <v>0</v>
      </c>
      <c r="F82" s="118">
        <v>25</v>
      </c>
      <c r="G82" s="96">
        <f t="shared" si="6"/>
        <v>0</v>
      </c>
      <c r="H82" s="160"/>
      <c r="I82" s="97" t="s">
        <v>942</v>
      </c>
      <c r="J82" s="97" t="str">
        <f>VLOOKUP(I82,Presupuesto!$B$11:$C$566,2,0)</f>
        <v>UTILES DE ESCRITORIO, OFICINA Y ENSE¥ANZA</v>
      </c>
      <c r="K82" s="97" t="str">
        <f t="shared" si="7"/>
        <v>Lo Esencial de la Reforma Universitaria</v>
      </c>
      <c r="L82" s="97" t="s">
        <v>412</v>
      </c>
    </row>
    <row r="83" spans="3:12" ht="15.75" thickBot="1">
      <c r="C83" s="213" t="s">
        <v>430</v>
      </c>
      <c r="D83" s="214">
        <v>0</v>
      </c>
      <c r="E83" s="323">
        <v>0</v>
      </c>
      <c r="F83" s="103">
        <f>HLOOKUP(C83,$AH$2:$BU$3,2,0)</f>
        <v>1150</v>
      </c>
      <c r="G83" s="104">
        <f>D83*E83*F83</f>
        <v>0</v>
      </c>
      <c r="H83" s="324"/>
      <c r="I83" s="325" t="s">
        <v>301</v>
      </c>
      <c r="J83" s="105" t="str">
        <f>VLOOKUP(I83,Presupuesto!$B$11:$C$566,2,0)</f>
        <v>VIATICOS (26200-00)</v>
      </c>
      <c r="K83" s="326" t="str">
        <f t="shared" si="7"/>
        <v>Lo Esencial de la Reforma Universitaria</v>
      </c>
      <c r="L83" s="326" t="s">
        <v>412</v>
      </c>
    </row>
    <row r="85" spans="3:12" ht="15.75" thickBot="1"/>
    <row r="86" spans="3:12" ht="15.75" thickBot="1">
      <c r="C86" s="29" t="s">
        <v>43</v>
      </c>
      <c r="D86" s="30">
        <f>SUM(G93:G102)</f>
        <v>57000</v>
      </c>
      <c r="E86" s="92"/>
      <c r="F86" s="92"/>
      <c r="G86" s="92"/>
      <c r="H86" s="75"/>
      <c r="I86" s="75"/>
      <c r="J86" s="75"/>
      <c r="K86" s="111"/>
    </row>
    <row r="87" spans="3:12">
      <c r="C87" s="70"/>
      <c r="D87" s="31"/>
      <c r="E87" s="92"/>
      <c r="F87" s="92"/>
      <c r="G87" s="92"/>
      <c r="H87" s="75"/>
      <c r="I87" s="75"/>
      <c r="J87" s="75"/>
      <c r="K87" s="111"/>
    </row>
    <row r="88" spans="3:12">
      <c r="C88" s="70"/>
      <c r="D88" s="31"/>
      <c r="E88" s="92"/>
      <c r="F88" s="92"/>
      <c r="G88" s="92"/>
      <c r="H88" s="75"/>
      <c r="I88" s="75"/>
      <c r="J88" s="75"/>
      <c r="K88" s="111"/>
    </row>
    <row r="89" spans="3:12" ht="15.75">
      <c r="C89" s="201" t="s">
        <v>392</v>
      </c>
      <c r="D89" s="353" t="s">
        <v>1862</v>
      </c>
      <c r="E89" s="92"/>
      <c r="F89" s="92"/>
      <c r="G89" s="92"/>
      <c r="H89" s="75"/>
      <c r="I89" s="75"/>
      <c r="J89" s="75"/>
      <c r="K89" s="111"/>
    </row>
    <row r="90" spans="3:12" ht="18.75">
      <c r="C90" s="207"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1. Reuniones para revisión del plan de estudio de la carrera de Enfermería,  Rediseño del Plan de Estudio de Comercio Internacional.</v>
      </c>
      <c r="D90" s="31"/>
      <c r="E90" s="92"/>
      <c r="F90" s="92"/>
      <c r="G90" s="92"/>
      <c r="H90" s="75"/>
      <c r="I90" s="75"/>
      <c r="J90" s="75"/>
      <c r="K90" s="111"/>
    </row>
    <row r="91" spans="3:12" ht="15.75" thickBot="1">
      <c r="C91" s="70"/>
      <c r="D91" s="31"/>
      <c r="E91" s="92"/>
      <c r="F91" s="92"/>
      <c r="G91" s="92"/>
      <c r="H91" s="75"/>
      <c r="I91" s="75"/>
      <c r="J91" s="75"/>
      <c r="K91" s="111"/>
    </row>
    <row r="92" spans="3:12" ht="30.75" thickBot="1">
      <c r="C92" s="125" t="s">
        <v>44</v>
      </c>
      <c r="D92" s="128" t="s">
        <v>45</v>
      </c>
      <c r="E92" s="127" t="s">
        <v>55</v>
      </c>
      <c r="F92" s="127" t="s">
        <v>57</v>
      </c>
      <c r="G92" s="126" t="s">
        <v>27</v>
      </c>
      <c r="H92" s="132" t="s">
        <v>131</v>
      </c>
      <c r="I92" s="127" t="s">
        <v>46</v>
      </c>
      <c r="J92" s="127" t="s">
        <v>132</v>
      </c>
      <c r="K92" s="127" t="s">
        <v>410</v>
      </c>
      <c r="L92" s="127" t="s">
        <v>411</v>
      </c>
    </row>
    <row r="93" spans="3:12">
      <c r="C93" s="318" t="s">
        <v>47</v>
      </c>
      <c r="D93" s="678"/>
      <c r="E93" s="319"/>
      <c r="F93" s="114">
        <v>30000</v>
      </c>
      <c r="G93" s="320">
        <f t="shared" ref="G93:G101" si="8">E93*F93</f>
        <v>0</v>
      </c>
      <c r="H93" s="321"/>
      <c r="I93" s="115" t="s">
        <v>699</v>
      </c>
      <c r="J93" s="115" t="str">
        <f>VLOOKUP(I93,Presupuesto!$B$11:$C$566,2,0)</f>
        <v>SERVICIOS DE CAPACITACION.</v>
      </c>
      <c r="K93" s="322" t="s">
        <v>1357</v>
      </c>
      <c r="L93" s="115" t="s">
        <v>394</v>
      </c>
    </row>
    <row r="94" spans="3:12">
      <c r="C94" s="98" t="s">
        <v>48</v>
      </c>
      <c r="D94" s="679"/>
      <c r="E94" s="199">
        <f>D93</f>
        <v>0</v>
      </c>
      <c r="F94" s="99">
        <v>50</v>
      </c>
      <c r="G94" s="96">
        <f t="shared" si="8"/>
        <v>0</v>
      </c>
      <c r="H94" s="160"/>
      <c r="I94" s="97" t="s">
        <v>717</v>
      </c>
      <c r="J94" s="97" t="str">
        <f>VLOOKUP(I94,Presupuesto!$B$11:$C$566,2,0)</f>
        <v>SERVICIOS DE IMPRENTA PUBLIC.Y REPRODUCCION</v>
      </c>
      <c r="K94" s="97" t="str">
        <f>$K$93</f>
        <v>Desarrollo e Innovación Curricular</v>
      </c>
      <c r="L94" s="97" t="s">
        <v>412</v>
      </c>
    </row>
    <row r="95" spans="3:12">
      <c r="C95" s="98" t="s">
        <v>49</v>
      </c>
      <c r="D95" s="679"/>
      <c r="E95" s="199">
        <f>D93</f>
        <v>0</v>
      </c>
      <c r="F95" s="99">
        <v>150</v>
      </c>
      <c r="G95" s="96">
        <f t="shared" si="8"/>
        <v>0</v>
      </c>
      <c r="H95" s="160"/>
      <c r="I95" s="97" t="s">
        <v>792</v>
      </c>
      <c r="J95" s="97" t="str">
        <f>VLOOKUP(I95,Presupuesto!$B$11:$C$566,2,0)</f>
        <v>ALIMENTOS B EBIDAS PARA PERSONAS</v>
      </c>
      <c r="K95" s="97" t="str">
        <f t="shared" ref="K95:K102" si="9">$K$93</f>
        <v>Desarrollo e Innovación Curricular</v>
      </c>
      <c r="L95" s="97" t="s">
        <v>412</v>
      </c>
    </row>
    <row r="96" spans="3:12">
      <c r="C96" s="98" t="s">
        <v>50</v>
      </c>
      <c r="D96" s="679"/>
      <c r="E96" s="150">
        <v>0</v>
      </c>
      <c r="F96" s="117">
        <v>10000</v>
      </c>
      <c r="G96" s="96">
        <f t="shared" si="8"/>
        <v>0</v>
      </c>
      <c r="H96" s="160"/>
      <c r="I96" s="315" t="s">
        <v>300</v>
      </c>
      <c r="J96" s="97" t="str">
        <f>VLOOKUP(I96,Presupuesto!$B$11:$C$566,2,0)</f>
        <v>PASAJES (26100-00)</v>
      </c>
      <c r="K96" s="97" t="str">
        <f t="shared" si="9"/>
        <v>Desarrollo e Innovación Curricular</v>
      </c>
      <c r="L96" s="97" t="s">
        <v>412</v>
      </c>
    </row>
    <row r="97" spans="3:12">
      <c r="C97" s="98" t="s">
        <v>417</v>
      </c>
      <c r="D97" s="679"/>
      <c r="E97" s="150">
        <v>0</v>
      </c>
      <c r="F97" s="117">
        <v>250</v>
      </c>
      <c r="G97" s="96">
        <f t="shared" si="8"/>
        <v>0</v>
      </c>
      <c r="H97" s="160"/>
      <c r="I97" s="97" t="s">
        <v>821</v>
      </c>
      <c r="J97" s="97" t="str">
        <f>VLOOKUP(I97,Presupuesto!$B$11:$C$566,2,0)</f>
        <v>PRODUCTOS PAPEL Y CARTON</v>
      </c>
      <c r="K97" s="97" t="str">
        <f t="shared" si="9"/>
        <v>Desarrollo e Innovación Curricular</v>
      </c>
      <c r="L97" s="97" t="s">
        <v>412</v>
      </c>
    </row>
    <row r="98" spans="3:12">
      <c r="C98" s="98" t="s">
        <v>51</v>
      </c>
      <c r="D98" s="679"/>
      <c r="E98" s="199">
        <f>(D93*25)/500</f>
        <v>0</v>
      </c>
      <c r="F98" s="99">
        <v>85</v>
      </c>
      <c r="G98" s="96">
        <f t="shared" si="8"/>
        <v>0</v>
      </c>
      <c r="H98" s="160"/>
      <c r="I98" s="97" t="s">
        <v>821</v>
      </c>
      <c r="J98" s="97" t="str">
        <f>VLOOKUP(I98,Presupuesto!$B$11:$C$566,2,0)</f>
        <v>PRODUCTOS PAPEL Y CARTON</v>
      </c>
      <c r="K98" s="97" t="str">
        <f t="shared" si="9"/>
        <v>Desarrollo e Innovación Curricular</v>
      </c>
      <c r="L98" s="97" t="s">
        <v>412</v>
      </c>
    </row>
    <row r="99" spans="3:12">
      <c r="C99" s="98" t="s">
        <v>123</v>
      </c>
      <c r="D99" s="679"/>
      <c r="E99" s="199">
        <f>D93/12</f>
        <v>0</v>
      </c>
      <c r="F99" s="99">
        <v>36</v>
      </c>
      <c r="G99" s="96">
        <f t="shared" si="8"/>
        <v>0</v>
      </c>
      <c r="H99" s="160"/>
      <c r="I99" s="97" t="s">
        <v>942</v>
      </c>
      <c r="J99" s="97" t="str">
        <f>VLOOKUP(I99,Presupuesto!$B$11:$C$566,2,0)</f>
        <v>UTILES DE ESCRITORIO, OFICINA Y ENSE¥ANZA</v>
      </c>
      <c r="K99" s="97" t="str">
        <f t="shared" si="9"/>
        <v>Desarrollo e Innovación Curricular</v>
      </c>
      <c r="L99" s="97" t="s">
        <v>412</v>
      </c>
    </row>
    <row r="100" spans="3:12">
      <c r="C100" s="98" t="s">
        <v>34</v>
      </c>
      <c r="D100" s="679"/>
      <c r="E100" s="199">
        <f>D93/12</f>
        <v>0</v>
      </c>
      <c r="F100" s="99">
        <v>80</v>
      </c>
      <c r="G100" s="96">
        <f t="shared" si="8"/>
        <v>0</v>
      </c>
      <c r="H100" s="160"/>
      <c r="I100" s="97" t="s">
        <v>942</v>
      </c>
      <c r="J100" s="97" t="str">
        <f>VLOOKUP(I100,Presupuesto!$B$11:$C$566,2,0)</f>
        <v>UTILES DE ESCRITORIO, OFICINA Y ENSE¥ANZA</v>
      </c>
      <c r="K100" s="97" t="str">
        <f t="shared" si="9"/>
        <v>Desarrollo e Innovación Curricular</v>
      </c>
      <c r="L100" s="97" t="s">
        <v>412</v>
      </c>
    </row>
    <row r="101" spans="3:12">
      <c r="C101" s="108" t="s">
        <v>52</v>
      </c>
      <c r="D101" s="679"/>
      <c r="E101" s="209">
        <v>0</v>
      </c>
      <c r="F101" s="118">
        <v>25</v>
      </c>
      <c r="G101" s="96">
        <f t="shared" si="8"/>
        <v>0</v>
      </c>
      <c r="H101" s="160"/>
      <c r="I101" s="97" t="s">
        <v>942</v>
      </c>
      <c r="J101" s="97" t="str">
        <f>VLOOKUP(I101,Presupuesto!$B$11:$C$566,2,0)</f>
        <v>UTILES DE ESCRITORIO, OFICINA Y ENSE¥ANZA</v>
      </c>
      <c r="K101" s="97" t="str">
        <f t="shared" si="9"/>
        <v>Desarrollo e Innovación Curricular</v>
      </c>
      <c r="L101" s="97" t="s">
        <v>412</v>
      </c>
    </row>
    <row r="102" spans="3:12" ht="15.75" thickBot="1">
      <c r="C102" s="213" t="s">
        <v>421</v>
      </c>
      <c r="D102" s="214">
        <v>5</v>
      </c>
      <c r="E102" s="323">
        <v>6</v>
      </c>
      <c r="F102" s="103">
        <f>HLOOKUP(C102,$AH$2:$BU$3,2,0)</f>
        <v>1900</v>
      </c>
      <c r="G102" s="104">
        <f>D102*E102*F102</f>
        <v>57000</v>
      </c>
      <c r="H102" s="324" t="s">
        <v>129</v>
      </c>
      <c r="I102" s="325" t="s">
        <v>301</v>
      </c>
      <c r="J102" s="105" t="str">
        <f>VLOOKUP(I102,Presupuesto!$B$11:$C$566,2,0)</f>
        <v>VIATICOS (26200-00)</v>
      </c>
      <c r="K102" s="326" t="str">
        <f t="shared" si="9"/>
        <v>Desarrollo e Innovación Curricular</v>
      </c>
      <c r="L102" s="326" t="s">
        <v>412</v>
      </c>
    </row>
    <row r="103" spans="3:12">
      <c r="C103" s="92"/>
      <c r="E103" s="111"/>
      <c r="F103" s="111"/>
      <c r="G103" s="111"/>
      <c r="H103" s="173"/>
      <c r="I103" s="111"/>
      <c r="J103" s="111"/>
      <c r="K103" s="111"/>
    </row>
    <row r="104" spans="3:12" ht="15.75" thickBot="1"/>
    <row r="105" spans="3:12" ht="15.75" thickBot="1">
      <c r="C105" s="29" t="s">
        <v>43</v>
      </c>
      <c r="D105" s="30">
        <f>SUM(G112:G121)</f>
        <v>66742</v>
      </c>
      <c r="E105" s="92"/>
      <c r="F105" s="92"/>
      <c r="G105" s="92"/>
      <c r="H105" s="75"/>
      <c r="I105" s="75"/>
      <c r="J105" s="75"/>
      <c r="K105" s="111"/>
    </row>
    <row r="106" spans="3:12">
      <c r="C106" s="70"/>
      <c r="D106" s="31"/>
      <c r="E106" s="92"/>
      <c r="F106" s="92"/>
      <c r="G106" s="92"/>
      <c r="H106" s="75"/>
      <c r="I106" s="75"/>
      <c r="J106" s="75"/>
      <c r="K106" s="111"/>
    </row>
    <row r="107" spans="3:12">
      <c r="C107" s="70"/>
      <c r="D107" s="31"/>
      <c r="E107" s="92"/>
      <c r="F107" s="92"/>
      <c r="G107" s="92"/>
      <c r="H107" s="75"/>
      <c r="I107" s="75"/>
      <c r="J107" s="75"/>
      <c r="K107" s="111"/>
    </row>
    <row r="108" spans="3:12" ht="15.75">
      <c r="C108" s="201" t="s">
        <v>392</v>
      </c>
      <c r="D108" s="353" t="s">
        <v>1866</v>
      </c>
      <c r="E108" s="92"/>
      <c r="F108" s="92"/>
      <c r="G108" s="92"/>
      <c r="H108" s="75"/>
      <c r="I108" s="75"/>
      <c r="J108" s="75"/>
      <c r="K108" s="111"/>
    </row>
    <row r="109" spans="3:12" ht="18.75">
      <c r="C109" s="207"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2.Ejecucion del plan de capacitacion en coordinacion con la DEGT y DIE</v>
      </c>
      <c r="D109" s="31"/>
      <c r="E109" s="92"/>
      <c r="F109" s="92"/>
      <c r="G109" s="92"/>
      <c r="H109" s="75"/>
      <c r="I109" s="75"/>
      <c r="J109" s="75"/>
      <c r="K109" s="111"/>
    </row>
    <row r="110" spans="3:12" ht="15.75" thickBot="1">
      <c r="C110" s="70"/>
      <c r="D110" s="31"/>
      <c r="E110" s="92"/>
      <c r="F110" s="92"/>
      <c r="G110" s="92"/>
      <c r="H110" s="75"/>
      <c r="I110" s="75"/>
      <c r="J110" s="75"/>
      <c r="K110" s="111"/>
    </row>
    <row r="111" spans="3:12" ht="30.75" thickBot="1">
      <c r="C111" s="125" t="s">
        <v>44</v>
      </c>
      <c r="D111" s="128" t="s">
        <v>45</v>
      </c>
      <c r="E111" s="127" t="s">
        <v>55</v>
      </c>
      <c r="F111" s="127" t="s">
        <v>57</v>
      </c>
      <c r="G111" s="126" t="s">
        <v>27</v>
      </c>
      <c r="H111" s="132" t="s">
        <v>131</v>
      </c>
      <c r="I111" s="127" t="s">
        <v>46</v>
      </c>
      <c r="J111" s="127" t="s">
        <v>132</v>
      </c>
      <c r="K111" s="127" t="s">
        <v>410</v>
      </c>
      <c r="L111" s="127" t="s">
        <v>411</v>
      </c>
    </row>
    <row r="112" spans="3:12">
      <c r="C112" s="318" t="s">
        <v>47</v>
      </c>
      <c r="D112" s="678">
        <f>78*4</f>
        <v>312</v>
      </c>
      <c r="E112" s="319"/>
      <c r="F112" s="114">
        <v>30000</v>
      </c>
      <c r="G112" s="320">
        <f t="shared" ref="G112:G120" si="10">E112*F112</f>
        <v>0</v>
      </c>
      <c r="H112" s="321"/>
      <c r="I112" s="115" t="s">
        <v>699</v>
      </c>
      <c r="J112" s="115" t="str">
        <f>VLOOKUP(I112,Presupuesto!$B$11:$C$566,2,0)</f>
        <v>SERVICIOS DE CAPACITACION.</v>
      </c>
      <c r="K112" s="322" t="s">
        <v>1357</v>
      </c>
      <c r="L112" s="115" t="s">
        <v>396</v>
      </c>
    </row>
    <row r="113" spans="3:12">
      <c r="C113" s="98" t="s">
        <v>48</v>
      </c>
      <c r="D113" s="679"/>
      <c r="E113" s="199">
        <f>D112</f>
        <v>312</v>
      </c>
      <c r="F113" s="99">
        <v>50</v>
      </c>
      <c r="G113" s="96">
        <f t="shared" si="10"/>
        <v>15600</v>
      </c>
      <c r="H113" s="160" t="s">
        <v>129</v>
      </c>
      <c r="I113" s="97" t="s">
        <v>717</v>
      </c>
      <c r="J113" s="97" t="str">
        <f>VLOOKUP(I113,Presupuesto!$B$11:$C$566,2,0)</f>
        <v>SERVICIOS DE IMPRENTA PUBLIC.Y REPRODUCCION</v>
      </c>
      <c r="K113" s="97" t="str">
        <f>$K$112</f>
        <v>Desarrollo e Innovación Curricular</v>
      </c>
      <c r="L113" s="97" t="s">
        <v>396</v>
      </c>
    </row>
    <row r="114" spans="3:12" ht="15.75" thickBot="1">
      <c r="C114" s="98" t="s">
        <v>49</v>
      </c>
      <c r="D114" s="679"/>
      <c r="E114" s="199">
        <f>D112</f>
        <v>312</v>
      </c>
      <c r="F114" s="99">
        <v>150</v>
      </c>
      <c r="G114" s="96">
        <f t="shared" si="10"/>
        <v>46800</v>
      </c>
      <c r="H114" s="160" t="s">
        <v>129</v>
      </c>
      <c r="I114" s="97" t="s">
        <v>792</v>
      </c>
      <c r="J114" s="97" t="str">
        <f>VLOOKUP(I114,Presupuesto!$B$11:$C$566,2,0)</f>
        <v>ALIMENTOS B EBIDAS PARA PERSONAS</v>
      </c>
      <c r="K114" s="97" t="str">
        <f t="shared" ref="K114:K121" si="11">$K$112</f>
        <v>Desarrollo e Innovación Curricular</v>
      </c>
      <c r="L114" s="97" t="s">
        <v>396</v>
      </c>
    </row>
    <row r="115" spans="3:12">
      <c r="C115" s="98" t="s">
        <v>50</v>
      </c>
      <c r="D115" s="679"/>
      <c r="E115" s="150">
        <v>0</v>
      </c>
      <c r="F115" s="117">
        <v>10000</v>
      </c>
      <c r="G115" s="96">
        <f t="shared" si="10"/>
        <v>0</v>
      </c>
      <c r="H115" s="160"/>
      <c r="I115" s="315" t="s">
        <v>300</v>
      </c>
      <c r="J115" s="97" t="str">
        <f>VLOOKUP(I115,Presupuesto!$B$11:$C$566,2,0)</f>
        <v>PASAJES (26100-00)</v>
      </c>
      <c r="K115" s="97" t="str">
        <f t="shared" si="11"/>
        <v>Desarrollo e Innovación Curricular</v>
      </c>
      <c r="L115" s="115" t="s">
        <v>396</v>
      </c>
    </row>
    <row r="116" spans="3:12">
      <c r="C116" s="98" t="s">
        <v>417</v>
      </c>
      <c r="D116" s="679"/>
      <c r="E116" s="150">
        <v>0</v>
      </c>
      <c r="F116" s="117">
        <v>250</v>
      </c>
      <c r="G116" s="96">
        <f t="shared" si="10"/>
        <v>0</v>
      </c>
      <c r="H116" s="160"/>
      <c r="I116" s="97" t="s">
        <v>821</v>
      </c>
      <c r="J116" s="97" t="str">
        <f>VLOOKUP(I116,Presupuesto!$B$11:$C$566,2,0)</f>
        <v>PRODUCTOS PAPEL Y CARTON</v>
      </c>
      <c r="K116" s="97" t="str">
        <f t="shared" si="11"/>
        <v>Desarrollo e Innovación Curricular</v>
      </c>
      <c r="L116" s="97" t="s">
        <v>396</v>
      </c>
    </row>
    <row r="117" spans="3:12" ht="15.75" thickBot="1">
      <c r="C117" s="98" t="s">
        <v>51</v>
      </c>
      <c r="D117" s="679"/>
      <c r="E117" s="199">
        <f>(D112*25)/500</f>
        <v>15.6</v>
      </c>
      <c r="F117" s="99">
        <v>85</v>
      </c>
      <c r="G117" s="96">
        <f t="shared" si="10"/>
        <v>1326</v>
      </c>
      <c r="H117" s="160" t="s">
        <v>129</v>
      </c>
      <c r="I117" s="97" t="s">
        <v>821</v>
      </c>
      <c r="J117" s="97" t="str">
        <f>VLOOKUP(I117,Presupuesto!$B$11:$C$566,2,0)</f>
        <v>PRODUCTOS PAPEL Y CARTON</v>
      </c>
      <c r="K117" s="97" t="str">
        <f t="shared" si="11"/>
        <v>Desarrollo e Innovación Curricular</v>
      </c>
      <c r="L117" s="97" t="s">
        <v>396</v>
      </c>
    </row>
    <row r="118" spans="3:12">
      <c r="C118" s="98" t="s">
        <v>123</v>
      </c>
      <c r="D118" s="679"/>
      <c r="E118" s="199">
        <f>D112/12</f>
        <v>26</v>
      </c>
      <c r="F118" s="99">
        <v>36</v>
      </c>
      <c r="G118" s="96">
        <f t="shared" si="10"/>
        <v>936</v>
      </c>
      <c r="H118" s="160" t="s">
        <v>129</v>
      </c>
      <c r="I118" s="97" t="s">
        <v>942</v>
      </c>
      <c r="J118" s="97" t="str">
        <f>VLOOKUP(I118,Presupuesto!$B$11:$C$566,2,0)</f>
        <v>UTILES DE ESCRITORIO, OFICINA Y ENSE¥ANZA</v>
      </c>
      <c r="K118" s="97" t="str">
        <f t="shared" si="11"/>
        <v>Desarrollo e Innovación Curricular</v>
      </c>
      <c r="L118" s="115" t="s">
        <v>396</v>
      </c>
    </row>
    <row r="119" spans="3:12">
      <c r="C119" s="98" t="s">
        <v>34</v>
      </c>
      <c r="D119" s="679"/>
      <c r="E119" s="199">
        <f>D112/12</f>
        <v>26</v>
      </c>
      <c r="F119" s="99">
        <v>80</v>
      </c>
      <c r="G119" s="96">
        <f t="shared" si="10"/>
        <v>2080</v>
      </c>
      <c r="H119" s="160" t="s">
        <v>129</v>
      </c>
      <c r="I119" s="97" t="s">
        <v>942</v>
      </c>
      <c r="J119" s="97" t="str">
        <f>VLOOKUP(I119,Presupuesto!$B$11:$C$566,2,0)</f>
        <v>UTILES DE ESCRITORIO, OFICINA Y ENSE¥ANZA</v>
      </c>
      <c r="K119" s="97" t="str">
        <f t="shared" si="11"/>
        <v>Desarrollo e Innovación Curricular</v>
      </c>
      <c r="L119" s="97" t="s">
        <v>396</v>
      </c>
    </row>
    <row r="120" spans="3:12" ht="15.75" thickBot="1">
      <c r="C120" s="108" t="s">
        <v>52</v>
      </c>
      <c r="D120" s="679"/>
      <c r="E120" s="209">
        <v>0</v>
      </c>
      <c r="F120" s="118">
        <v>25</v>
      </c>
      <c r="G120" s="96">
        <f t="shared" si="10"/>
        <v>0</v>
      </c>
      <c r="H120" s="160"/>
      <c r="I120" s="97" t="s">
        <v>942</v>
      </c>
      <c r="J120" s="97" t="str">
        <f>VLOOKUP(I120,Presupuesto!$B$11:$C$566,2,0)</f>
        <v>UTILES DE ESCRITORIO, OFICINA Y ENSE¥ANZA</v>
      </c>
      <c r="K120" s="97" t="str">
        <f t="shared" si="11"/>
        <v>Desarrollo e Innovación Curricular</v>
      </c>
      <c r="L120" s="97" t="s">
        <v>396</v>
      </c>
    </row>
    <row r="121" spans="3:12" ht="15.75" thickBot="1">
      <c r="C121" s="213" t="s">
        <v>430</v>
      </c>
      <c r="D121" s="214">
        <v>0</v>
      </c>
      <c r="E121" s="323">
        <v>0</v>
      </c>
      <c r="F121" s="103">
        <f>HLOOKUP(C121,$AH$2:$BU$3,2,0)</f>
        <v>1150</v>
      </c>
      <c r="G121" s="104">
        <f>D121*E121*F121</f>
        <v>0</v>
      </c>
      <c r="H121" s="324"/>
      <c r="I121" s="325" t="s">
        <v>301</v>
      </c>
      <c r="J121" s="105" t="str">
        <f>VLOOKUP(I121,Presupuesto!$B$11:$C$566,2,0)</f>
        <v>VIATICOS (26200-00)</v>
      </c>
      <c r="K121" s="326" t="str">
        <f t="shared" si="11"/>
        <v>Desarrollo e Innovación Curricular</v>
      </c>
      <c r="L121" s="115" t="s">
        <v>396</v>
      </c>
    </row>
    <row r="122" spans="3:12">
      <c r="C122" s="85" t="s">
        <v>1973</v>
      </c>
    </row>
    <row r="123" spans="3:12" ht="15.75" thickBot="1"/>
    <row r="124" spans="3:12" ht="15.75" thickBot="1">
      <c r="C124" s="29" t="s">
        <v>43</v>
      </c>
      <c r="D124" s="30">
        <f>SUM(G131:G140)</f>
        <v>4500</v>
      </c>
      <c r="E124" s="92"/>
      <c r="F124" s="92"/>
      <c r="G124" s="92"/>
      <c r="H124" s="75"/>
      <c r="I124" s="75"/>
      <c r="J124" s="75"/>
      <c r="K124" s="111"/>
    </row>
    <row r="125" spans="3:12">
      <c r="C125" s="70"/>
      <c r="D125" s="31"/>
      <c r="E125" s="92"/>
      <c r="F125" s="92"/>
      <c r="G125" s="92"/>
      <c r="H125" s="75"/>
      <c r="I125" s="75"/>
      <c r="J125" s="75"/>
      <c r="K125" s="111"/>
    </row>
    <row r="126" spans="3:12">
      <c r="C126" s="70"/>
      <c r="D126" s="31"/>
      <c r="E126" s="92"/>
      <c r="F126" s="92"/>
      <c r="G126" s="92"/>
      <c r="H126" s="75"/>
      <c r="I126" s="75"/>
      <c r="J126" s="75"/>
      <c r="K126" s="111"/>
    </row>
    <row r="127" spans="3:12" ht="15.75">
      <c r="C127" s="201" t="s">
        <v>392</v>
      </c>
      <c r="D127" s="353" t="s">
        <v>1875</v>
      </c>
      <c r="E127" s="92"/>
      <c r="F127" s="92"/>
      <c r="G127" s="92"/>
      <c r="H127" s="75"/>
      <c r="I127" s="75"/>
      <c r="J127" s="75"/>
      <c r="K127" s="111"/>
    </row>
    <row r="128" spans="3:12" ht="18.75">
      <c r="C128" s="207"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 xml:space="preserve">2. Capacitaciones pertinentes al fortalecimiento de investigacion. (preparacion de articulos cientificos, CITAVI, Uso de la web en la 2.0, uso de programas cualitativos y cuantitativos  de investigación. </v>
      </c>
      <c r="D128" s="31"/>
      <c r="E128" s="92"/>
      <c r="F128" s="92"/>
      <c r="G128" s="92"/>
      <c r="H128" s="75"/>
      <c r="I128" s="75"/>
      <c r="J128" s="75"/>
      <c r="K128" s="111"/>
    </row>
    <row r="129" spans="3:12" ht="15.75" thickBot="1">
      <c r="C129" s="70"/>
      <c r="D129" s="31"/>
      <c r="E129" s="92"/>
      <c r="F129" s="92"/>
      <c r="G129" s="92"/>
      <c r="H129" s="75"/>
      <c r="I129" s="75"/>
      <c r="J129" s="75"/>
      <c r="K129" s="111"/>
    </row>
    <row r="130" spans="3:12" ht="30.75" thickBot="1">
      <c r="C130" s="125" t="s">
        <v>44</v>
      </c>
      <c r="D130" s="128" t="s">
        <v>45</v>
      </c>
      <c r="E130" s="127" t="s">
        <v>55</v>
      </c>
      <c r="F130" s="127" t="s">
        <v>57</v>
      </c>
      <c r="G130" s="126" t="s">
        <v>27</v>
      </c>
      <c r="H130" s="132" t="s">
        <v>131</v>
      </c>
      <c r="I130" s="127" t="s">
        <v>46</v>
      </c>
      <c r="J130" s="127" t="s">
        <v>132</v>
      </c>
      <c r="K130" s="127" t="s">
        <v>410</v>
      </c>
      <c r="L130" s="127" t="s">
        <v>411</v>
      </c>
    </row>
    <row r="131" spans="3:12">
      <c r="C131" s="318" t="s">
        <v>47</v>
      </c>
      <c r="D131" s="678">
        <v>20</v>
      </c>
      <c r="E131" s="319"/>
      <c r="F131" s="114">
        <v>30000</v>
      </c>
      <c r="G131" s="320">
        <f t="shared" ref="G131:G139" si="12">E131*F131</f>
        <v>0</v>
      </c>
      <c r="H131" s="321"/>
      <c r="I131" s="115" t="s">
        <v>699</v>
      </c>
      <c r="J131" s="115" t="str">
        <f>VLOOKUP(I131,Presupuesto!$B$11:$C$566,2,0)</f>
        <v>SERVICIOS DE CAPACITACION.</v>
      </c>
      <c r="K131" s="322" t="s">
        <v>1359</v>
      </c>
      <c r="L131" s="115" t="s">
        <v>394</v>
      </c>
    </row>
    <row r="132" spans="3:12">
      <c r="C132" s="98" t="s">
        <v>48</v>
      </c>
      <c r="D132" s="679"/>
      <c r="E132" s="199">
        <f>D131</f>
        <v>20</v>
      </c>
      <c r="F132" s="99">
        <v>50</v>
      </c>
      <c r="G132" s="96">
        <f t="shared" si="12"/>
        <v>1000</v>
      </c>
      <c r="H132" s="160" t="s">
        <v>129</v>
      </c>
      <c r="I132" s="97" t="s">
        <v>717</v>
      </c>
      <c r="J132" s="97" t="str">
        <f>VLOOKUP(I132,Presupuesto!$B$11:$C$566,2,0)</f>
        <v>SERVICIOS DE IMPRENTA PUBLIC.Y REPRODUCCION</v>
      </c>
      <c r="K132" s="97" t="s">
        <v>1359</v>
      </c>
      <c r="L132" s="97" t="s">
        <v>412</v>
      </c>
    </row>
    <row r="133" spans="3:12">
      <c r="C133" s="98" t="s">
        <v>49</v>
      </c>
      <c r="D133" s="679"/>
      <c r="E133" s="199">
        <f>D131</f>
        <v>20</v>
      </c>
      <c r="F133" s="99">
        <v>175</v>
      </c>
      <c r="G133" s="96">
        <f t="shared" si="12"/>
        <v>3500</v>
      </c>
      <c r="H133" s="160" t="s">
        <v>129</v>
      </c>
      <c r="I133" s="97" t="s">
        <v>792</v>
      </c>
      <c r="J133" s="97" t="str">
        <f>VLOOKUP(I133,Presupuesto!$B$11:$C$566,2,0)</f>
        <v>ALIMENTOS B EBIDAS PARA PERSONAS</v>
      </c>
      <c r="K133" s="97" t="s">
        <v>1359</v>
      </c>
      <c r="L133" s="97" t="s">
        <v>396</v>
      </c>
    </row>
    <row r="134" spans="3:12">
      <c r="C134" s="98" t="s">
        <v>50</v>
      </c>
      <c r="D134" s="679"/>
      <c r="E134" s="150">
        <v>0</v>
      </c>
      <c r="F134" s="117">
        <v>10000</v>
      </c>
      <c r="G134" s="96">
        <f t="shared" si="12"/>
        <v>0</v>
      </c>
      <c r="H134" s="160"/>
      <c r="I134" s="315" t="s">
        <v>300</v>
      </c>
      <c r="J134" s="97" t="str">
        <f>VLOOKUP(I134,Presupuesto!$B$11:$C$566,2,0)</f>
        <v>PASAJES (26100-00)</v>
      </c>
      <c r="K134" s="97" t="str">
        <f t="shared" ref="K134:K140" si="13">$K$131</f>
        <v>Investigación Científica</v>
      </c>
      <c r="L134" s="97" t="s">
        <v>412</v>
      </c>
    </row>
    <row r="135" spans="3:12">
      <c r="C135" s="98" t="s">
        <v>417</v>
      </c>
      <c r="D135" s="679"/>
      <c r="E135" s="150">
        <v>0</v>
      </c>
      <c r="F135" s="117">
        <v>250</v>
      </c>
      <c r="G135" s="96">
        <f t="shared" si="12"/>
        <v>0</v>
      </c>
      <c r="H135" s="160"/>
      <c r="I135" s="97" t="s">
        <v>821</v>
      </c>
      <c r="J135" s="97" t="str">
        <f>VLOOKUP(I135,Presupuesto!$B$11:$C$566,2,0)</f>
        <v>PRODUCTOS PAPEL Y CARTON</v>
      </c>
      <c r="K135" s="97" t="str">
        <f t="shared" si="13"/>
        <v>Investigación Científica</v>
      </c>
      <c r="L135" s="97" t="s">
        <v>412</v>
      </c>
    </row>
    <row r="136" spans="3:12">
      <c r="C136" s="98" t="s">
        <v>51</v>
      </c>
      <c r="D136" s="679"/>
      <c r="E136" s="199">
        <v>0</v>
      </c>
      <c r="F136" s="99">
        <v>85</v>
      </c>
      <c r="G136" s="96">
        <f t="shared" si="12"/>
        <v>0</v>
      </c>
      <c r="H136" s="160"/>
      <c r="I136" s="97" t="s">
        <v>821</v>
      </c>
      <c r="J136" s="97" t="str">
        <f>VLOOKUP(I136,Presupuesto!$B$11:$C$566,2,0)</f>
        <v>PRODUCTOS PAPEL Y CARTON</v>
      </c>
      <c r="K136" s="97" t="str">
        <f t="shared" si="13"/>
        <v>Investigación Científica</v>
      </c>
      <c r="L136" s="97" t="s">
        <v>412</v>
      </c>
    </row>
    <row r="137" spans="3:12">
      <c r="C137" s="98" t="s">
        <v>123</v>
      </c>
      <c r="D137" s="679"/>
      <c r="E137" s="199">
        <v>0</v>
      </c>
      <c r="F137" s="99">
        <v>36</v>
      </c>
      <c r="G137" s="96">
        <f t="shared" si="12"/>
        <v>0</v>
      </c>
      <c r="H137" s="160"/>
      <c r="I137" s="97" t="s">
        <v>942</v>
      </c>
      <c r="J137" s="97" t="str">
        <f>VLOOKUP(I137,Presupuesto!$B$11:$C$566,2,0)</f>
        <v>UTILES DE ESCRITORIO, OFICINA Y ENSE¥ANZA</v>
      </c>
      <c r="K137" s="97" t="str">
        <f t="shared" si="13"/>
        <v>Investigación Científica</v>
      </c>
      <c r="L137" s="97" t="s">
        <v>412</v>
      </c>
    </row>
    <row r="138" spans="3:12">
      <c r="C138" s="98" t="s">
        <v>34</v>
      </c>
      <c r="D138" s="679"/>
      <c r="E138" s="199">
        <v>0</v>
      </c>
      <c r="F138" s="99">
        <v>80</v>
      </c>
      <c r="G138" s="96">
        <f t="shared" si="12"/>
        <v>0</v>
      </c>
      <c r="H138" s="160"/>
      <c r="I138" s="97" t="s">
        <v>942</v>
      </c>
      <c r="J138" s="97" t="str">
        <f>VLOOKUP(I138,Presupuesto!$B$11:$C$566,2,0)</f>
        <v>UTILES DE ESCRITORIO, OFICINA Y ENSE¥ANZA</v>
      </c>
      <c r="K138" s="97" t="str">
        <f t="shared" si="13"/>
        <v>Investigación Científica</v>
      </c>
      <c r="L138" s="97" t="s">
        <v>412</v>
      </c>
    </row>
    <row r="139" spans="3:12">
      <c r="C139" s="108" t="s">
        <v>52</v>
      </c>
      <c r="D139" s="679"/>
      <c r="E139" s="209">
        <v>0</v>
      </c>
      <c r="F139" s="118">
        <v>25</v>
      </c>
      <c r="G139" s="96">
        <f t="shared" si="12"/>
        <v>0</v>
      </c>
      <c r="H139" s="160"/>
      <c r="I139" s="97" t="s">
        <v>942</v>
      </c>
      <c r="J139" s="97" t="str">
        <f>VLOOKUP(I139,Presupuesto!$B$11:$C$566,2,0)</f>
        <v>UTILES DE ESCRITORIO, OFICINA Y ENSE¥ANZA</v>
      </c>
      <c r="K139" s="97" t="str">
        <f t="shared" si="13"/>
        <v>Investigación Científica</v>
      </c>
      <c r="L139" s="97" t="s">
        <v>412</v>
      </c>
    </row>
    <row r="140" spans="3:12" ht="15.75" thickBot="1">
      <c r="C140" s="213" t="s">
        <v>430</v>
      </c>
      <c r="D140" s="214">
        <v>0</v>
      </c>
      <c r="E140" s="323">
        <v>0</v>
      </c>
      <c r="F140" s="103">
        <f>HLOOKUP(C140,$AH$2:$BU$3,2,0)</f>
        <v>1150</v>
      </c>
      <c r="G140" s="104">
        <f>D140*E140*F140</f>
        <v>0</v>
      </c>
      <c r="H140" s="324"/>
      <c r="I140" s="325" t="s">
        <v>301</v>
      </c>
      <c r="J140" s="105" t="str">
        <f>VLOOKUP(I140,Presupuesto!$B$11:$C$566,2,0)</f>
        <v>VIATICOS (26200-00)</v>
      </c>
      <c r="K140" s="326" t="str">
        <f t="shared" si="13"/>
        <v>Investigación Científica</v>
      </c>
      <c r="L140" s="326" t="s">
        <v>412</v>
      </c>
    </row>
    <row r="141" spans="3:12">
      <c r="C141" s="92"/>
      <c r="E141" s="111"/>
      <c r="F141" s="111"/>
      <c r="G141" s="111"/>
      <c r="H141" s="173"/>
      <c r="I141" s="111"/>
      <c r="J141" s="111"/>
      <c r="K141" s="111"/>
    </row>
    <row r="142" spans="3:12" ht="15.75" thickBot="1"/>
    <row r="143" spans="3:12" ht="15.75" thickBot="1">
      <c r="C143" s="29" t="s">
        <v>43</v>
      </c>
      <c r="D143" s="30">
        <f>SUM(G150:G159)</f>
        <v>88000</v>
      </c>
      <c r="E143" s="92"/>
      <c r="F143" s="92"/>
      <c r="G143" s="92"/>
      <c r="H143" s="75"/>
      <c r="I143" s="75"/>
      <c r="J143" s="75"/>
      <c r="K143" s="111"/>
    </row>
    <row r="144" spans="3:12">
      <c r="C144" s="70"/>
      <c r="D144" s="31"/>
      <c r="E144" s="92"/>
      <c r="F144" s="92"/>
      <c r="G144" s="92"/>
      <c r="H144" s="75"/>
      <c r="I144" s="75"/>
      <c r="J144" s="75"/>
      <c r="K144" s="111"/>
    </row>
    <row r="145" spans="3:12">
      <c r="C145" s="70"/>
      <c r="D145" s="31"/>
      <c r="E145" s="92"/>
      <c r="F145" s="92"/>
      <c r="G145" s="92"/>
      <c r="H145" s="75"/>
      <c r="I145" s="75"/>
      <c r="J145" s="75"/>
      <c r="K145" s="111"/>
    </row>
    <row r="146" spans="3:12" ht="15.75">
      <c r="C146" s="201" t="s">
        <v>392</v>
      </c>
      <c r="D146" s="353" t="s">
        <v>1874</v>
      </c>
      <c r="E146" s="92"/>
      <c r="F146" s="92"/>
      <c r="G146" s="92"/>
      <c r="H146" s="75"/>
      <c r="I146" s="75"/>
      <c r="J146" s="75"/>
      <c r="K146" s="111"/>
    </row>
    <row r="147" spans="3:12" ht="18.75">
      <c r="C147" s="207"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 xml:space="preserve">1. socializacion de los lineamientos y politicas de  Investigación  a los docentes y estudiantes de pre y post grado del Centro.                                                  </v>
      </c>
      <c r="D147" s="31"/>
      <c r="E147" s="92"/>
      <c r="F147" s="92"/>
      <c r="G147" s="92"/>
      <c r="H147" s="75"/>
      <c r="I147" s="75"/>
      <c r="J147" s="75"/>
      <c r="K147" s="111"/>
    </row>
    <row r="148" spans="3:12" ht="15.75" thickBot="1">
      <c r="C148" s="70"/>
      <c r="D148" s="31"/>
      <c r="E148" s="92"/>
      <c r="F148" s="92"/>
      <c r="G148" s="92"/>
      <c r="H148" s="75"/>
      <c r="I148" s="75"/>
      <c r="J148" s="75"/>
      <c r="K148" s="111"/>
    </row>
    <row r="149" spans="3:12" ht="30.75" thickBot="1">
      <c r="C149" s="125" t="s">
        <v>44</v>
      </c>
      <c r="D149" s="128" t="s">
        <v>45</v>
      </c>
      <c r="E149" s="127" t="s">
        <v>55</v>
      </c>
      <c r="F149" s="127" t="s">
        <v>57</v>
      </c>
      <c r="G149" s="126" t="s">
        <v>27</v>
      </c>
      <c r="H149" s="132" t="s">
        <v>131</v>
      </c>
      <c r="I149" s="127" t="s">
        <v>46</v>
      </c>
      <c r="J149" s="127" t="s">
        <v>132</v>
      </c>
      <c r="K149" s="127" t="s">
        <v>410</v>
      </c>
      <c r="L149" s="127" t="s">
        <v>411</v>
      </c>
    </row>
    <row r="150" spans="3:12">
      <c r="C150" s="318" t="s">
        <v>47</v>
      </c>
      <c r="D150" s="678">
        <f>50*3</f>
        <v>150</v>
      </c>
      <c r="E150" s="319"/>
      <c r="F150" s="114">
        <v>30000</v>
      </c>
      <c r="G150" s="320">
        <f t="shared" ref="G150:G158" si="14">E150*F150</f>
        <v>0</v>
      </c>
      <c r="H150" s="321"/>
      <c r="I150" s="115" t="s">
        <v>699</v>
      </c>
      <c r="J150" s="115" t="str">
        <f>VLOOKUP(I150,Presupuesto!$B$11:$C$566,2,0)</f>
        <v>SERVICIOS DE CAPACITACION.</v>
      </c>
      <c r="K150" s="322" t="s">
        <v>1359</v>
      </c>
      <c r="L150" s="115" t="s">
        <v>394</v>
      </c>
    </row>
    <row r="151" spans="3:12">
      <c r="C151" s="98" t="s">
        <v>48</v>
      </c>
      <c r="D151" s="679"/>
      <c r="E151" s="199">
        <f>D150</f>
        <v>150</v>
      </c>
      <c r="F151" s="99">
        <v>80</v>
      </c>
      <c r="G151" s="96">
        <f t="shared" si="14"/>
        <v>12000</v>
      </c>
      <c r="H151" s="160" t="s">
        <v>129</v>
      </c>
      <c r="I151" s="97" t="s">
        <v>717</v>
      </c>
      <c r="J151" s="97" t="str">
        <f>VLOOKUP(I151,Presupuesto!$B$11:$C$566,2,0)</f>
        <v>SERVICIOS DE IMPRENTA PUBLIC.Y REPRODUCCION</v>
      </c>
      <c r="K151" s="97" t="str">
        <f>$K$150</f>
        <v>Investigación Científica</v>
      </c>
      <c r="L151" s="97" t="s">
        <v>412</v>
      </c>
    </row>
    <row r="152" spans="3:12">
      <c r="C152" s="98" t="s">
        <v>49</v>
      </c>
      <c r="D152" s="679"/>
      <c r="E152" s="199">
        <f>D150</f>
        <v>150</v>
      </c>
      <c r="F152" s="99">
        <v>200</v>
      </c>
      <c r="G152" s="96">
        <f t="shared" si="14"/>
        <v>30000</v>
      </c>
      <c r="H152" s="160" t="s">
        <v>129</v>
      </c>
      <c r="I152" s="97" t="s">
        <v>792</v>
      </c>
      <c r="J152" s="97" t="str">
        <f>VLOOKUP(I152,Presupuesto!$B$11:$C$566,2,0)</f>
        <v>ALIMENTOS B EBIDAS PARA PERSONAS</v>
      </c>
      <c r="K152" s="97" t="str">
        <f t="shared" ref="K152:K159" si="15">$K$150</f>
        <v>Investigación Científica</v>
      </c>
      <c r="L152" s="97" t="s">
        <v>396</v>
      </c>
    </row>
    <row r="153" spans="3:12">
      <c r="C153" s="98" t="s">
        <v>50</v>
      </c>
      <c r="D153" s="679"/>
      <c r="E153" s="150">
        <v>0</v>
      </c>
      <c r="F153" s="117">
        <v>10000</v>
      </c>
      <c r="G153" s="96">
        <f t="shared" si="14"/>
        <v>0</v>
      </c>
      <c r="H153" s="160"/>
      <c r="I153" s="315" t="s">
        <v>300</v>
      </c>
      <c r="J153" s="97" t="str">
        <f>VLOOKUP(I153,Presupuesto!$B$11:$C$566,2,0)</f>
        <v>PASAJES (26100-00)</v>
      </c>
      <c r="K153" s="97" t="str">
        <f t="shared" si="15"/>
        <v>Investigación Científica</v>
      </c>
      <c r="L153" s="97" t="s">
        <v>412</v>
      </c>
    </row>
    <row r="154" spans="3:12">
      <c r="C154" s="98" t="s">
        <v>417</v>
      </c>
      <c r="D154" s="679"/>
      <c r="E154" s="150">
        <v>120</v>
      </c>
      <c r="F154" s="117">
        <v>250</v>
      </c>
      <c r="G154" s="96">
        <f t="shared" si="14"/>
        <v>30000</v>
      </c>
      <c r="H154" s="160" t="s">
        <v>129</v>
      </c>
      <c r="I154" s="97" t="s">
        <v>821</v>
      </c>
      <c r="J154" s="97" t="str">
        <f>VLOOKUP(I154,Presupuesto!$B$11:$C$566,2,0)</f>
        <v>PRODUCTOS PAPEL Y CARTON</v>
      </c>
      <c r="K154" s="97" t="str">
        <f t="shared" si="15"/>
        <v>Investigación Científica</v>
      </c>
      <c r="L154" s="97" t="s">
        <v>412</v>
      </c>
    </row>
    <row r="155" spans="3:12">
      <c r="C155" s="98" t="s">
        <v>51</v>
      </c>
      <c r="D155" s="679"/>
      <c r="E155" s="199">
        <v>120</v>
      </c>
      <c r="F155" s="99">
        <v>90</v>
      </c>
      <c r="G155" s="96">
        <f t="shared" si="14"/>
        <v>10800</v>
      </c>
      <c r="H155" s="160" t="s">
        <v>129</v>
      </c>
      <c r="I155" s="97" t="s">
        <v>821</v>
      </c>
      <c r="J155" s="97" t="str">
        <f>VLOOKUP(I155,Presupuesto!$B$11:$C$566,2,0)</f>
        <v>PRODUCTOS PAPEL Y CARTON</v>
      </c>
      <c r="K155" s="97" t="str">
        <f t="shared" si="15"/>
        <v>Investigación Científica</v>
      </c>
      <c r="L155" s="97" t="s">
        <v>412</v>
      </c>
    </row>
    <row r="156" spans="3:12">
      <c r="C156" s="98" t="s">
        <v>123</v>
      </c>
      <c r="D156" s="679"/>
      <c r="E156" s="199">
        <v>120</v>
      </c>
      <c r="F156" s="99">
        <v>35</v>
      </c>
      <c r="G156" s="96">
        <f t="shared" si="14"/>
        <v>4200</v>
      </c>
      <c r="H156" s="160" t="s">
        <v>129</v>
      </c>
      <c r="I156" s="97" t="s">
        <v>942</v>
      </c>
      <c r="J156" s="97" t="str">
        <f>VLOOKUP(I156,Presupuesto!$B$11:$C$566,2,0)</f>
        <v>UTILES DE ESCRITORIO, OFICINA Y ENSE¥ANZA</v>
      </c>
      <c r="K156" s="97" t="str">
        <f t="shared" si="15"/>
        <v>Investigación Científica</v>
      </c>
      <c r="L156" s="97" t="s">
        <v>412</v>
      </c>
    </row>
    <row r="157" spans="3:12">
      <c r="C157" s="98" t="s">
        <v>34</v>
      </c>
      <c r="D157" s="679"/>
      <c r="E157" s="199">
        <f>D150/12</f>
        <v>12.5</v>
      </c>
      <c r="F157" s="99">
        <v>80</v>
      </c>
      <c r="G157" s="96">
        <f t="shared" si="14"/>
        <v>1000</v>
      </c>
      <c r="H157" s="160" t="s">
        <v>129</v>
      </c>
      <c r="I157" s="97" t="s">
        <v>942</v>
      </c>
      <c r="J157" s="97" t="str">
        <f>VLOOKUP(I157,Presupuesto!$B$11:$C$566,2,0)</f>
        <v>UTILES DE ESCRITORIO, OFICINA Y ENSE¥ANZA</v>
      </c>
      <c r="K157" s="97" t="str">
        <f t="shared" si="15"/>
        <v>Investigación Científica</v>
      </c>
      <c r="L157" s="97" t="s">
        <v>412</v>
      </c>
    </row>
    <row r="158" spans="3:12">
      <c r="C158" s="108" t="s">
        <v>52</v>
      </c>
      <c r="D158" s="679"/>
      <c r="E158" s="209">
        <v>0</v>
      </c>
      <c r="F158" s="118">
        <v>25</v>
      </c>
      <c r="G158" s="96">
        <f t="shared" si="14"/>
        <v>0</v>
      </c>
      <c r="H158" s="160"/>
      <c r="I158" s="97" t="s">
        <v>942</v>
      </c>
      <c r="J158" s="97" t="str">
        <f>VLOOKUP(I158,Presupuesto!$B$11:$C$566,2,0)</f>
        <v>UTILES DE ESCRITORIO, OFICINA Y ENSE¥ANZA</v>
      </c>
      <c r="K158" s="97" t="str">
        <f t="shared" si="15"/>
        <v>Investigación Científica</v>
      </c>
      <c r="L158" s="97" t="s">
        <v>412</v>
      </c>
    </row>
    <row r="159" spans="3:12" ht="15.75" thickBot="1">
      <c r="C159" s="213" t="s">
        <v>420</v>
      </c>
      <c r="D159" s="214">
        <v>0</v>
      </c>
      <c r="E159" s="323">
        <v>0</v>
      </c>
      <c r="F159" s="103">
        <f>HLOOKUP(C159,$AH$2:$BU$3,2,0)</f>
        <v>2500</v>
      </c>
      <c r="G159" s="104">
        <f>D159*E159*F159</f>
        <v>0</v>
      </c>
      <c r="H159" s="324"/>
      <c r="I159" s="325" t="s">
        <v>301</v>
      </c>
      <c r="J159" s="105" t="str">
        <f>VLOOKUP(I159,Presupuesto!$B$11:$C$566,2,0)</f>
        <v>VIATICOS (26200-00)</v>
      </c>
      <c r="K159" s="326" t="str">
        <f t="shared" si="15"/>
        <v>Investigación Científica</v>
      </c>
      <c r="L159" s="326" t="s">
        <v>412</v>
      </c>
    </row>
    <row r="162" spans="3:12">
      <c r="C162" s="92"/>
      <c r="E162" s="111"/>
      <c r="F162" s="111"/>
      <c r="G162" s="111"/>
      <c r="H162" s="173"/>
      <c r="I162" s="111"/>
      <c r="J162" s="111"/>
      <c r="K162" s="111"/>
    </row>
    <row r="163" spans="3:12" ht="15.75" thickBot="1"/>
    <row r="164" spans="3:12" ht="15.75" thickBot="1">
      <c r="C164" s="29" t="s">
        <v>43</v>
      </c>
      <c r="D164" s="30">
        <f>SUM(G171:G180)</f>
        <v>4500</v>
      </c>
      <c r="E164" s="92"/>
      <c r="F164" s="92"/>
      <c r="G164" s="92"/>
      <c r="H164" s="75"/>
      <c r="I164" s="75"/>
      <c r="J164" s="75"/>
      <c r="K164" s="111"/>
    </row>
    <row r="165" spans="3:12">
      <c r="C165" s="70"/>
      <c r="D165" s="31"/>
      <c r="E165" s="92"/>
      <c r="F165" s="92"/>
      <c r="G165" s="92"/>
      <c r="H165" s="75"/>
      <c r="I165" s="75"/>
      <c r="J165" s="75"/>
      <c r="K165" s="111"/>
    </row>
    <row r="166" spans="3:12">
      <c r="C166" s="70"/>
      <c r="D166" s="31"/>
      <c r="E166" s="92"/>
      <c r="F166" s="92"/>
      <c r="G166" s="92"/>
      <c r="H166" s="75"/>
      <c r="I166" s="75"/>
      <c r="J166" s="75"/>
      <c r="K166" s="111"/>
    </row>
    <row r="167" spans="3:12" ht="15.75">
      <c r="C167" s="201" t="s">
        <v>392</v>
      </c>
      <c r="D167" s="353" t="s">
        <v>2024</v>
      </c>
      <c r="E167" s="92"/>
      <c r="F167" s="92"/>
      <c r="G167" s="92"/>
      <c r="H167" s="75"/>
      <c r="I167" s="75"/>
      <c r="J167" s="75"/>
      <c r="K167" s="111"/>
    </row>
    <row r="168" spans="3:12" ht="18.75">
      <c r="C168" s="207" t="str">
        <f>IFERROR(VLOOKUP(D167,'1. Desarrollo e Innov. Curricu.'!$E:$F,2,FALSE),IFERROR(VLOOKUP(D167,'2. Investigación Científica'!$E:$F,2,FALSE),IFERROR(VLOOKUP(D167,'3. Vinculación Univ. Sociedad'!$E:$F,2,FALSE),IFERROR(VLOOKUP(D167,'4. Docencia y Profesorado Univ.'!$E:$F,2,FALSE),IFERROR(VLOOKUP(D167,'5. Estudiantes y Graduados'!$E:$F,2,FALSE),IFERROR(VLOOKUP(D167,'11. Gestion Administrativa'!$E:$F,2,FALSE),IFERROR(VLOOKUP(D167,'13. Gestión Académica'!$E:$F,2,FALSE),IFERROR(VLOOKUP(D167,'8. Asegura. de la Calid. y M'!$E:$F,2,FALSE),IFERROR(VLOOKUP(D167,'6. Gestión del Conocimiento'!$E:$F,2,FALSE),IFERROR(VLOOKUP(D167,'15. Gobernabilidad y Proceso...'!$E:$F,2,FALSE),IFERROR(VLOOKUP(D167,'12. Gestión del Talento Humano'!$E:$F,2,FALSE),IFERROR(VLOOKUP(D167,'14. Internacional... de la E.S.'!$E:$F,2,FALSE),IFERROR(VLOOKUP(D167,'10. Posgrado'!$E:$F,2,FALSE),IFERROR(VLOOKUP(D167,'17. Gestión TIC'!$E:$F,2,FALSE),IFERROR(VLOOKUP(D167,'16. Desa. del Sistema Educ.Sup.'!$E:$F,2,FALSE),IFERROR(VLOOKUP(D167,'9. Cultura de Inno. Insti...'!$E:$F,2,FALSE),VLOOKUP(D167,'7. Lo Esencial de la Reforma U.'!$E:$F,2,0)))))))))))))))))</f>
        <v>1. ponencias en el undecimo congreso de inv. Cientifica de la UNAH</v>
      </c>
      <c r="D168" s="31"/>
      <c r="E168" s="92"/>
      <c r="F168" s="92"/>
      <c r="G168" s="92"/>
      <c r="H168" s="75"/>
      <c r="I168" s="75"/>
      <c r="J168" s="75"/>
      <c r="K168" s="111"/>
    </row>
    <row r="169" spans="3:12" ht="15.75" thickBot="1">
      <c r="C169" s="70"/>
      <c r="D169" s="31"/>
      <c r="E169" s="92"/>
      <c r="F169" s="92"/>
      <c r="G169" s="92"/>
      <c r="H169" s="75"/>
      <c r="I169" s="75"/>
      <c r="J169" s="75"/>
      <c r="K169" s="111"/>
    </row>
    <row r="170" spans="3:12" ht="30.75" thickBot="1">
      <c r="C170" s="125" t="s">
        <v>44</v>
      </c>
      <c r="D170" s="128" t="s">
        <v>45</v>
      </c>
      <c r="E170" s="127" t="s">
        <v>55</v>
      </c>
      <c r="F170" s="127" t="s">
        <v>57</v>
      </c>
      <c r="G170" s="126" t="s">
        <v>27</v>
      </c>
      <c r="H170" s="132" t="s">
        <v>131</v>
      </c>
      <c r="I170" s="127" t="s">
        <v>46</v>
      </c>
      <c r="J170" s="127" t="s">
        <v>132</v>
      </c>
      <c r="K170" s="127" t="s">
        <v>410</v>
      </c>
      <c r="L170" s="127" t="s">
        <v>411</v>
      </c>
    </row>
    <row r="171" spans="3:12">
      <c r="C171" s="318" t="s">
        <v>47</v>
      </c>
      <c r="D171" s="678"/>
      <c r="E171" s="319"/>
      <c r="F171" s="114">
        <v>30000</v>
      </c>
      <c r="G171" s="320">
        <f t="shared" ref="G171:G179" si="16">E171*F171</f>
        <v>0</v>
      </c>
      <c r="H171" s="321"/>
      <c r="I171" s="115" t="s">
        <v>699</v>
      </c>
      <c r="J171" s="115" t="str">
        <f>VLOOKUP(I171,Presupuesto!$B$11:$C$566,2,0)</f>
        <v>SERVICIOS DE CAPACITACION.</v>
      </c>
      <c r="K171" s="322" t="s">
        <v>1359</v>
      </c>
      <c r="L171" s="115" t="s">
        <v>394</v>
      </c>
    </row>
    <row r="172" spans="3:12">
      <c r="C172" s="98" t="s">
        <v>48</v>
      </c>
      <c r="D172" s="679"/>
      <c r="E172" s="199">
        <f>D171</f>
        <v>0</v>
      </c>
      <c r="F172" s="99">
        <v>50</v>
      </c>
      <c r="G172" s="96">
        <f t="shared" si="16"/>
        <v>0</v>
      </c>
      <c r="H172" s="160"/>
      <c r="I172" s="97" t="s">
        <v>717</v>
      </c>
      <c r="J172" s="97" t="str">
        <f>VLOOKUP(I172,Presupuesto!$B$11:$C$566,2,0)</f>
        <v>SERVICIOS DE IMPRENTA PUBLIC.Y REPRODUCCION</v>
      </c>
      <c r="K172" s="97" t="str">
        <f>$K$171</f>
        <v>Investigación Científica</v>
      </c>
      <c r="L172" s="97" t="s">
        <v>412</v>
      </c>
    </row>
    <row r="173" spans="3:12">
      <c r="C173" s="98" t="s">
        <v>49</v>
      </c>
      <c r="D173" s="679"/>
      <c r="E173" s="199">
        <f>D171</f>
        <v>0</v>
      </c>
      <c r="F173" s="99">
        <v>150</v>
      </c>
      <c r="G173" s="96">
        <f t="shared" si="16"/>
        <v>0</v>
      </c>
      <c r="H173" s="160"/>
      <c r="I173" s="97" t="s">
        <v>792</v>
      </c>
      <c r="J173" s="97" t="str">
        <f>VLOOKUP(I173,Presupuesto!$B$11:$C$566,2,0)</f>
        <v>ALIMENTOS B EBIDAS PARA PERSONAS</v>
      </c>
      <c r="K173" s="97" t="str">
        <f t="shared" ref="K173:K180" si="17">$K$171</f>
        <v>Investigación Científica</v>
      </c>
      <c r="L173" s="97" t="s">
        <v>396</v>
      </c>
    </row>
    <row r="174" spans="3:12">
      <c r="C174" s="98" t="s">
        <v>50</v>
      </c>
      <c r="D174" s="679"/>
      <c r="E174" s="150">
        <v>0</v>
      </c>
      <c r="F174" s="117">
        <v>10000</v>
      </c>
      <c r="G174" s="96">
        <f t="shared" si="16"/>
        <v>0</v>
      </c>
      <c r="H174" s="160"/>
      <c r="I174" s="315" t="s">
        <v>300</v>
      </c>
      <c r="J174" s="97" t="str">
        <f>VLOOKUP(I174,Presupuesto!$B$11:$C$566,2,0)</f>
        <v>PASAJES (26100-00)</v>
      </c>
      <c r="K174" s="97" t="str">
        <f t="shared" si="17"/>
        <v>Investigación Científica</v>
      </c>
      <c r="L174" s="97" t="s">
        <v>412</v>
      </c>
    </row>
    <row r="175" spans="3:12">
      <c r="C175" s="98" t="s">
        <v>417</v>
      </c>
      <c r="D175" s="679"/>
      <c r="E175" s="150">
        <v>0</v>
      </c>
      <c r="F175" s="117">
        <v>250</v>
      </c>
      <c r="G175" s="96">
        <f t="shared" si="16"/>
        <v>0</v>
      </c>
      <c r="H175" s="160"/>
      <c r="I175" s="97" t="s">
        <v>821</v>
      </c>
      <c r="J175" s="97" t="str">
        <f>VLOOKUP(I175,Presupuesto!$B$11:$C$566,2,0)</f>
        <v>PRODUCTOS PAPEL Y CARTON</v>
      </c>
      <c r="K175" s="97" t="str">
        <f t="shared" si="17"/>
        <v>Investigación Científica</v>
      </c>
      <c r="L175" s="97" t="s">
        <v>412</v>
      </c>
    </row>
    <row r="176" spans="3:12">
      <c r="C176" s="98" t="s">
        <v>51</v>
      </c>
      <c r="D176" s="679"/>
      <c r="E176" s="199">
        <f>(D171*25)/500</f>
        <v>0</v>
      </c>
      <c r="F176" s="99">
        <v>85</v>
      </c>
      <c r="G176" s="96">
        <f t="shared" si="16"/>
        <v>0</v>
      </c>
      <c r="H176" s="160"/>
      <c r="I176" s="97" t="s">
        <v>821</v>
      </c>
      <c r="J176" s="97" t="str">
        <f>VLOOKUP(I176,Presupuesto!$B$11:$C$566,2,0)</f>
        <v>PRODUCTOS PAPEL Y CARTON</v>
      </c>
      <c r="K176" s="97" t="str">
        <f t="shared" si="17"/>
        <v>Investigación Científica</v>
      </c>
      <c r="L176" s="97" t="s">
        <v>412</v>
      </c>
    </row>
    <row r="177" spans="3:12">
      <c r="C177" s="98" t="s">
        <v>123</v>
      </c>
      <c r="D177" s="679"/>
      <c r="E177" s="199">
        <f>D171/12</f>
        <v>0</v>
      </c>
      <c r="F177" s="99">
        <v>36</v>
      </c>
      <c r="G177" s="96">
        <f t="shared" si="16"/>
        <v>0</v>
      </c>
      <c r="H177" s="160"/>
      <c r="I177" s="97" t="s">
        <v>942</v>
      </c>
      <c r="J177" s="97" t="str">
        <f>VLOOKUP(I177,Presupuesto!$B$11:$C$566,2,0)</f>
        <v>UTILES DE ESCRITORIO, OFICINA Y ENSE¥ANZA</v>
      </c>
      <c r="K177" s="97" t="str">
        <f t="shared" si="17"/>
        <v>Investigación Científica</v>
      </c>
      <c r="L177" s="97" t="s">
        <v>412</v>
      </c>
    </row>
    <row r="178" spans="3:12">
      <c r="C178" s="98" t="s">
        <v>34</v>
      </c>
      <c r="D178" s="679"/>
      <c r="E178" s="199">
        <f>D171/12</f>
        <v>0</v>
      </c>
      <c r="F178" s="99">
        <v>80</v>
      </c>
      <c r="G178" s="96">
        <f t="shared" si="16"/>
        <v>0</v>
      </c>
      <c r="H178" s="160"/>
      <c r="I178" s="97" t="s">
        <v>942</v>
      </c>
      <c r="J178" s="97" t="str">
        <f>VLOOKUP(I178,Presupuesto!$B$11:$C$566,2,0)</f>
        <v>UTILES DE ESCRITORIO, OFICINA Y ENSE¥ANZA</v>
      </c>
      <c r="K178" s="97" t="str">
        <f t="shared" si="17"/>
        <v>Investigación Científica</v>
      </c>
      <c r="L178" s="97" t="s">
        <v>412</v>
      </c>
    </row>
    <row r="179" spans="3:12">
      <c r="C179" s="108" t="s">
        <v>52</v>
      </c>
      <c r="D179" s="679"/>
      <c r="E179" s="209">
        <v>0</v>
      </c>
      <c r="F179" s="118">
        <v>25</v>
      </c>
      <c r="G179" s="96">
        <f t="shared" si="16"/>
        <v>0</v>
      </c>
      <c r="H179" s="160"/>
      <c r="I179" s="97" t="s">
        <v>942</v>
      </c>
      <c r="J179" s="97" t="str">
        <f>VLOOKUP(I179,Presupuesto!$B$11:$C$566,2,0)</f>
        <v>UTILES DE ESCRITORIO, OFICINA Y ENSE¥ANZA</v>
      </c>
      <c r="K179" s="97" t="str">
        <f t="shared" si="17"/>
        <v>Investigación Científica</v>
      </c>
      <c r="L179" s="97" t="s">
        <v>412</v>
      </c>
    </row>
    <row r="180" spans="3:12" ht="15.75" thickBot="1">
      <c r="C180" s="213" t="s">
        <v>428</v>
      </c>
      <c r="D180" s="214">
        <v>3</v>
      </c>
      <c r="E180" s="323">
        <v>0.75</v>
      </c>
      <c r="F180" s="103">
        <f>HLOOKUP(C180,$AH$2:$BU$3,2,0)</f>
        <v>2000</v>
      </c>
      <c r="G180" s="104">
        <f>D180*E180*F180</f>
        <v>4500</v>
      </c>
      <c r="H180" s="324" t="s">
        <v>129</v>
      </c>
      <c r="I180" s="325" t="s">
        <v>301</v>
      </c>
      <c r="J180" s="105" t="str">
        <f>VLOOKUP(I180,Presupuesto!$B$11:$C$566,2,0)</f>
        <v>VIATICOS (26200-00)</v>
      </c>
      <c r="K180" s="326" t="str">
        <f t="shared" si="17"/>
        <v>Investigación Científica</v>
      </c>
      <c r="L180" s="326" t="s">
        <v>412</v>
      </c>
    </row>
    <row r="182" spans="3:12" ht="15.75" thickBot="1"/>
    <row r="183" spans="3:12" ht="15.75" thickBot="1">
      <c r="C183" s="29" t="s">
        <v>43</v>
      </c>
      <c r="D183" s="30">
        <f>SUM(G190:G199)</f>
        <v>4600</v>
      </c>
      <c r="E183" s="92"/>
      <c r="F183" s="92"/>
      <c r="G183" s="92"/>
      <c r="H183" s="75"/>
      <c r="I183" s="75"/>
      <c r="J183" s="75"/>
      <c r="K183" s="111"/>
    </row>
    <row r="184" spans="3:12">
      <c r="C184" s="70"/>
      <c r="D184" s="31"/>
      <c r="E184" s="92"/>
      <c r="F184" s="92"/>
      <c r="G184" s="92"/>
      <c r="H184" s="75"/>
      <c r="I184" s="75"/>
      <c r="J184" s="75"/>
      <c r="K184" s="111"/>
    </row>
    <row r="185" spans="3:12">
      <c r="C185" s="70"/>
      <c r="D185" s="31"/>
      <c r="E185" s="92"/>
      <c r="F185" s="92"/>
      <c r="G185" s="92"/>
      <c r="H185" s="75"/>
      <c r="I185" s="75"/>
      <c r="J185" s="75"/>
      <c r="K185" s="111"/>
    </row>
    <row r="186" spans="3:12" ht="15.75">
      <c r="C186" s="201" t="s">
        <v>392</v>
      </c>
      <c r="D186" s="353" t="s">
        <v>2025</v>
      </c>
      <c r="E186" s="92"/>
      <c r="F186" s="92"/>
      <c r="G186" s="92"/>
      <c r="H186" s="75"/>
      <c r="I186" s="75"/>
      <c r="J186" s="75"/>
      <c r="K186" s="111"/>
    </row>
    <row r="187" spans="3:12" ht="18.75">
      <c r="C187" s="207" t="str">
        <f>IFERROR(VLOOKUP(D186,'1. Desarrollo e Innov. Curricu.'!$E:$F,2,FALSE),IFERROR(VLOOKUP(D186,'2. Investigación Científica'!$E:$F,2,FALSE),IFERROR(VLOOKUP(D186,'3. Vinculación Univ. Sociedad'!$E:$F,2,FALSE),IFERROR(VLOOKUP(D186,'4. Docencia y Profesorado Univ.'!$E:$F,2,FALSE),IFERROR(VLOOKUP(D186,'5. Estudiantes y Graduados'!$E:$F,2,FALSE),IFERROR(VLOOKUP(D186,'11. Gestion Administrativa'!$E:$F,2,FALSE),IFERROR(VLOOKUP(D186,'13. Gestión Académica'!$E:$F,2,FALSE),IFERROR(VLOOKUP(D186,'8. Asegura. de la Calid. y M'!$E:$F,2,FALSE),IFERROR(VLOOKUP(D186,'6. Gestión del Conocimiento'!$E:$F,2,FALSE),IFERROR(VLOOKUP(D186,'15. Gobernabilidad y Proceso...'!$E:$F,2,FALSE),IFERROR(VLOOKUP(D186,'12. Gestión del Talento Humano'!$E:$F,2,FALSE),IFERROR(VLOOKUP(D186,'14. Internacional... de la E.S.'!$E:$F,2,FALSE),IFERROR(VLOOKUP(D186,'10. Posgrado'!$E:$F,2,FALSE),IFERROR(VLOOKUP(D186,'17. Gestión TIC'!$E:$F,2,FALSE),IFERROR(VLOOKUP(D186,'16. Desa. del Sistema Educ.Sup.'!$E:$F,2,FALSE),IFERROR(VLOOKUP(D186,'9. Cultura de Inno. Insti...'!$E:$F,2,FALSE),VLOOKUP(D186,'7. Lo Esencial de la Reforma U.'!$E:$F,2,0)))))))))))))))))</f>
        <v xml:space="preserve">1. Gestión de becas básicas </v>
      </c>
      <c r="D187" s="31"/>
      <c r="E187" s="92"/>
      <c r="F187" s="92"/>
      <c r="G187" s="92"/>
      <c r="H187" s="75"/>
      <c r="I187" s="75"/>
      <c r="J187" s="75"/>
      <c r="K187" s="111"/>
    </row>
    <row r="188" spans="3:12" ht="15.75" thickBot="1">
      <c r="C188" s="70"/>
      <c r="D188" s="31"/>
      <c r="E188" s="92"/>
      <c r="F188" s="92"/>
      <c r="G188" s="92"/>
      <c r="H188" s="75"/>
      <c r="I188" s="75"/>
      <c r="J188" s="75"/>
      <c r="K188" s="111"/>
    </row>
    <row r="189" spans="3:12" ht="30.75" thickBot="1">
      <c r="C189" s="125" t="s">
        <v>44</v>
      </c>
      <c r="D189" s="128" t="s">
        <v>45</v>
      </c>
      <c r="E189" s="127" t="s">
        <v>55</v>
      </c>
      <c r="F189" s="127" t="s">
        <v>57</v>
      </c>
      <c r="G189" s="126" t="s">
        <v>27</v>
      </c>
      <c r="H189" s="132" t="s">
        <v>131</v>
      </c>
      <c r="I189" s="127" t="s">
        <v>46</v>
      </c>
      <c r="J189" s="127" t="s">
        <v>132</v>
      </c>
      <c r="K189" s="127" t="s">
        <v>410</v>
      </c>
      <c r="L189" s="127" t="s">
        <v>411</v>
      </c>
    </row>
    <row r="190" spans="3:12">
      <c r="C190" s="318" t="s">
        <v>47</v>
      </c>
      <c r="D190" s="678"/>
      <c r="E190" s="319"/>
      <c r="F190" s="114">
        <v>30000</v>
      </c>
      <c r="G190" s="320">
        <f t="shared" ref="G190:G198" si="18">E190*F190</f>
        <v>0</v>
      </c>
      <c r="H190" s="321"/>
      <c r="I190" s="115" t="s">
        <v>699</v>
      </c>
      <c r="J190" s="115" t="str">
        <f>VLOOKUP(I190,Presupuesto!$B$11:$C$566,2,0)</f>
        <v>SERVICIOS DE CAPACITACION.</v>
      </c>
      <c r="K190" s="322" t="s">
        <v>1359</v>
      </c>
      <c r="L190" s="115" t="s">
        <v>394</v>
      </c>
    </row>
    <row r="191" spans="3:12">
      <c r="C191" s="98" t="s">
        <v>48</v>
      </c>
      <c r="D191" s="679"/>
      <c r="E191" s="199">
        <f>D190</f>
        <v>0</v>
      </c>
      <c r="F191" s="99">
        <v>50</v>
      </c>
      <c r="G191" s="96">
        <f t="shared" si="18"/>
        <v>0</v>
      </c>
      <c r="H191" s="160"/>
      <c r="I191" s="97" t="s">
        <v>717</v>
      </c>
      <c r="J191" s="97" t="str">
        <f>VLOOKUP(I191,Presupuesto!$B$11:$C$566,2,0)</f>
        <v>SERVICIOS DE IMPRENTA PUBLIC.Y REPRODUCCION</v>
      </c>
      <c r="K191" s="97" t="str">
        <f>$K$190</f>
        <v>Investigación Científica</v>
      </c>
      <c r="L191" s="97" t="s">
        <v>412</v>
      </c>
    </row>
    <row r="192" spans="3:12">
      <c r="C192" s="98" t="s">
        <v>49</v>
      </c>
      <c r="D192" s="679"/>
      <c r="E192" s="199">
        <f>D190</f>
        <v>0</v>
      </c>
      <c r="F192" s="99">
        <v>150</v>
      </c>
      <c r="G192" s="96">
        <f t="shared" si="18"/>
        <v>0</v>
      </c>
      <c r="H192" s="160"/>
      <c r="I192" s="97" t="s">
        <v>792</v>
      </c>
      <c r="J192" s="97" t="str">
        <f>VLOOKUP(I192,Presupuesto!$B$11:$C$566,2,0)</f>
        <v>ALIMENTOS B EBIDAS PARA PERSONAS</v>
      </c>
      <c r="K192" s="97" t="str">
        <f t="shared" ref="K192:K199" si="19">$K$190</f>
        <v>Investigación Científica</v>
      </c>
      <c r="L192" s="97" t="s">
        <v>396</v>
      </c>
    </row>
    <row r="193" spans="3:12">
      <c r="C193" s="98" t="s">
        <v>50</v>
      </c>
      <c r="D193" s="679"/>
      <c r="E193" s="150">
        <v>0</v>
      </c>
      <c r="F193" s="117">
        <v>10000</v>
      </c>
      <c r="G193" s="96">
        <f t="shared" si="18"/>
        <v>0</v>
      </c>
      <c r="H193" s="160"/>
      <c r="I193" s="315" t="s">
        <v>300</v>
      </c>
      <c r="J193" s="97" t="str">
        <f>VLOOKUP(I193,Presupuesto!$B$11:$C$566,2,0)</f>
        <v>PASAJES (26100-00)</v>
      </c>
      <c r="K193" s="97" t="str">
        <f t="shared" si="19"/>
        <v>Investigación Científica</v>
      </c>
      <c r="L193" s="97" t="s">
        <v>412</v>
      </c>
    </row>
    <row r="194" spans="3:12">
      <c r="C194" s="98" t="s">
        <v>417</v>
      </c>
      <c r="D194" s="679"/>
      <c r="E194" s="150">
        <v>0</v>
      </c>
      <c r="F194" s="117">
        <v>250</v>
      </c>
      <c r="G194" s="96">
        <f t="shared" si="18"/>
        <v>0</v>
      </c>
      <c r="H194" s="160"/>
      <c r="I194" s="97" t="s">
        <v>821</v>
      </c>
      <c r="J194" s="97" t="str">
        <f>VLOOKUP(I194,Presupuesto!$B$11:$C$566,2,0)</f>
        <v>PRODUCTOS PAPEL Y CARTON</v>
      </c>
      <c r="K194" s="97" t="str">
        <f t="shared" si="19"/>
        <v>Investigación Científica</v>
      </c>
      <c r="L194" s="97" t="s">
        <v>412</v>
      </c>
    </row>
    <row r="195" spans="3:12">
      <c r="C195" s="98" t="s">
        <v>51</v>
      </c>
      <c r="D195" s="679"/>
      <c r="E195" s="199">
        <f>(D190*25)/500</f>
        <v>0</v>
      </c>
      <c r="F195" s="99">
        <v>85</v>
      </c>
      <c r="G195" s="96">
        <f t="shared" si="18"/>
        <v>0</v>
      </c>
      <c r="H195" s="160"/>
      <c r="I195" s="97" t="s">
        <v>821</v>
      </c>
      <c r="J195" s="97" t="str">
        <f>VLOOKUP(I195,Presupuesto!$B$11:$C$566,2,0)</f>
        <v>PRODUCTOS PAPEL Y CARTON</v>
      </c>
      <c r="K195" s="97" t="str">
        <f t="shared" si="19"/>
        <v>Investigación Científica</v>
      </c>
      <c r="L195" s="97" t="s">
        <v>412</v>
      </c>
    </row>
    <row r="196" spans="3:12">
      <c r="C196" s="98" t="s">
        <v>123</v>
      </c>
      <c r="D196" s="679"/>
      <c r="E196" s="199">
        <f>D190/12</f>
        <v>0</v>
      </c>
      <c r="F196" s="99">
        <v>36</v>
      </c>
      <c r="G196" s="96">
        <f t="shared" si="18"/>
        <v>0</v>
      </c>
      <c r="H196" s="160"/>
      <c r="I196" s="97" t="s">
        <v>942</v>
      </c>
      <c r="J196" s="97" t="str">
        <f>VLOOKUP(I196,Presupuesto!$B$11:$C$566,2,0)</f>
        <v>UTILES DE ESCRITORIO, OFICINA Y ENSE¥ANZA</v>
      </c>
      <c r="K196" s="97" t="str">
        <f t="shared" si="19"/>
        <v>Investigación Científica</v>
      </c>
      <c r="L196" s="97" t="s">
        <v>412</v>
      </c>
    </row>
    <row r="197" spans="3:12">
      <c r="C197" s="98" t="s">
        <v>34</v>
      </c>
      <c r="D197" s="679"/>
      <c r="E197" s="199">
        <f>D190/12</f>
        <v>0</v>
      </c>
      <c r="F197" s="99">
        <v>80</v>
      </c>
      <c r="G197" s="96">
        <f t="shared" si="18"/>
        <v>0</v>
      </c>
      <c r="H197" s="160"/>
      <c r="I197" s="97" t="s">
        <v>942</v>
      </c>
      <c r="J197" s="97" t="str">
        <f>VLOOKUP(I197,Presupuesto!$B$11:$C$566,2,0)</f>
        <v>UTILES DE ESCRITORIO, OFICINA Y ENSE¥ANZA</v>
      </c>
      <c r="K197" s="97" t="str">
        <f t="shared" si="19"/>
        <v>Investigación Científica</v>
      </c>
      <c r="L197" s="97" t="s">
        <v>412</v>
      </c>
    </row>
    <row r="198" spans="3:12">
      <c r="C198" s="108" t="s">
        <v>52</v>
      </c>
      <c r="D198" s="679"/>
      <c r="E198" s="209">
        <v>0</v>
      </c>
      <c r="F198" s="118">
        <v>25</v>
      </c>
      <c r="G198" s="96">
        <f t="shared" si="18"/>
        <v>0</v>
      </c>
      <c r="H198" s="160"/>
      <c r="I198" s="97" t="s">
        <v>942</v>
      </c>
      <c r="J198" s="97" t="str">
        <f>VLOOKUP(I198,Presupuesto!$B$11:$C$566,2,0)</f>
        <v>UTILES DE ESCRITORIO, OFICINA Y ENSE¥ANZA</v>
      </c>
      <c r="K198" s="97" t="str">
        <f t="shared" si="19"/>
        <v>Investigación Científica</v>
      </c>
      <c r="L198" s="97" t="s">
        <v>412</v>
      </c>
    </row>
    <row r="199" spans="3:12" ht="15.75" thickBot="1">
      <c r="C199" s="213" t="s">
        <v>430</v>
      </c>
      <c r="D199" s="214">
        <v>2</v>
      </c>
      <c r="E199" s="323">
        <v>2</v>
      </c>
      <c r="F199" s="103">
        <f>HLOOKUP(C199,$AH$2:$BU$3,2,0)</f>
        <v>1150</v>
      </c>
      <c r="G199" s="104">
        <f>D199*E199*F199</f>
        <v>4600</v>
      </c>
      <c r="H199" s="324" t="s">
        <v>129</v>
      </c>
      <c r="I199" s="325" t="s">
        <v>301</v>
      </c>
      <c r="J199" s="105" t="str">
        <f>VLOOKUP(I199,Presupuesto!$B$11:$C$566,2,0)</f>
        <v>VIATICOS (26200-00)</v>
      </c>
      <c r="K199" s="326" t="str">
        <f t="shared" si="19"/>
        <v>Investigación Científica</v>
      </c>
      <c r="L199" s="326" t="s">
        <v>396</v>
      </c>
    </row>
    <row r="200" spans="3:12">
      <c r="C200" s="92"/>
      <c r="E200" s="111"/>
      <c r="F200" s="111"/>
      <c r="G200" s="111"/>
      <c r="H200" s="173"/>
      <c r="I200" s="111"/>
      <c r="J200" s="111"/>
      <c r="K200" s="111"/>
    </row>
    <row r="201" spans="3:12" ht="15.75" thickBot="1"/>
    <row r="202" spans="3:12" ht="15.75" thickBot="1">
      <c r="C202" s="29" t="s">
        <v>43</v>
      </c>
      <c r="D202" s="30">
        <f>SUM(G209:G218)</f>
        <v>500</v>
      </c>
      <c r="E202" s="92"/>
      <c r="F202" s="92"/>
      <c r="G202" s="92"/>
      <c r="H202" s="75"/>
      <c r="I202" s="75"/>
      <c r="J202" s="75"/>
      <c r="K202" s="111"/>
    </row>
    <row r="203" spans="3:12">
      <c r="C203" s="70"/>
      <c r="D203" s="31"/>
      <c r="E203" s="92"/>
      <c r="F203" s="92"/>
      <c r="G203" s="92"/>
      <c r="H203" s="75"/>
      <c r="I203" s="75"/>
      <c r="J203" s="75"/>
      <c r="K203" s="111"/>
    </row>
    <row r="204" spans="3:12">
      <c r="C204" s="70"/>
      <c r="D204" s="31"/>
      <c r="E204" s="92"/>
      <c r="F204" s="92"/>
      <c r="G204" s="92"/>
      <c r="H204" s="75"/>
      <c r="I204" s="75"/>
      <c r="J204" s="75"/>
      <c r="K204" s="111"/>
    </row>
    <row r="205" spans="3:12" ht="15.75">
      <c r="C205" s="201" t="s">
        <v>392</v>
      </c>
      <c r="D205" s="353" t="s">
        <v>1963</v>
      </c>
      <c r="E205" s="92"/>
      <c r="F205" s="92"/>
      <c r="G205" s="92"/>
      <c r="H205" s="75"/>
      <c r="I205" s="75"/>
      <c r="J205" s="75"/>
      <c r="K205" s="111"/>
    </row>
    <row r="206" spans="3:12" ht="18.75">
      <c r="C206" s="207" t="str">
        <f>IFERROR(VLOOKUP(D205,'1. Desarrollo e Innov. Curricu.'!$E:$F,2,FALSE),IFERROR(VLOOKUP(D205,'2. Investigación Científica'!$E:$F,2,FALSE),IFERROR(VLOOKUP(D205,'3. Vinculación Univ. Sociedad'!$E:$F,2,FALSE),IFERROR(VLOOKUP(D205,'4. Docencia y Profesorado Univ.'!$E:$F,2,FALSE),IFERROR(VLOOKUP(D205,'5. Estudiantes y Graduados'!$E:$F,2,FALSE),IFERROR(VLOOKUP(D205,'11. Gestion Administrativa'!$E:$F,2,FALSE),IFERROR(VLOOKUP(D205,'13. Gestión Académica'!$E:$F,2,FALSE),IFERROR(VLOOKUP(D205,'8. Asegura. de la Calid. y M'!$E:$F,2,FALSE),IFERROR(VLOOKUP(D205,'6. Gestión del Conocimiento'!$E:$F,2,FALSE),IFERROR(VLOOKUP(D205,'15. Gobernabilidad y Proceso...'!$E:$F,2,FALSE),IFERROR(VLOOKUP(D205,'12. Gestión del Talento Humano'!$E:$F,2,FALSE),IFERROR(VLOOKUP(D205,'14. Internacional... de la E.S.'!$E:$F,2,FALSE),IFERROR(VLOOKUP(D205,'10. Posgrado'!$E:$F,2,FALSE),IFERROR(VLOOKUP(D205,'17. Gestión TIC'!$E:$F,2,FALSE),IFERROR(VLOOKUP(D205,'16. Desa. del Sistema Educ.Sup.'!$E:$F,2,FALSE),IFERROR(VLOOKUP(D205,'9. Cultura de Inno. Insti...'!$E:$F,2,FALSE),VLOOKUP(D205,'7. Lo Esencial de la Reforma U.'!$E:$F,2,0)))))))))))))))))</f>
        <v>1. Crear plan de capacitación con la DIE</v>
      </c>
      <c r="D206" s="31"/>
      <c r="E206" s="92"/>
      <c r="F206" s="92"/>
      <c r="G206" s="92"/>
      <c r="H206" s="75"/>
      <c r="I206" s="75"/>
      <c r="J206" s="75"/>
      <c r="K206" s="111"/>
    </row>
    <row r="207" spans="3:12" ht="15.75" thickBot="1">
      <c r="C207" s="70"/>
      <c r="D207" s="31"/>
      <c r="E207" s="92"/>
      <c r="F207" s="92"/>
      <c r="G207" s="92"/>
      <c r="H207" s="75"/>
      <c r="I207" s="75"/>
      <c r="J207" s="75"/>
      <c r="K207" s="111"/>
    </row>
    <row r="208" spans="3:12" ht="30.75" thickBot="1">
      <c r="C208" s="125" t="s">
        <v>44</v>
      </c>
      <c r="D208" s="128" t="s">
        <v>2049</v>
      </c>
      <c r="E208" s="127" t="s">
        <v>55</v>
      </c>
      <c r="F208" s="127" t="s">
        <v>57</v>
      </c>
      <c r="G208" s="126" t="s">
        <v>27</v>
      </c>
      <c r="H208" s="132" t="s">
        <v>131</v>
      </c>
      <c r="I208" s="127" t="s">
        <v>46</v>
      </c>
      <c r="J208" s="127" t="s">
        <v>132</v>
      </c>
      <c r="K208" s="127" t="s">
        <v>410</v>
      </c>
      <c r="L208" s="127" t="s">
        <v>411</v>
      </c>
    </row>
    <row r="209" spans="1:12">
      <c r="C209" s="318" t="s">
        <v>47</v>
      </c>
      <c r="D209" s="678">
        <v>1</v>
      </c>
      <c r="E209" s="319"/>
      <c r="F209" s="114">
        <v>30000</v>
      </c>
      <c r="G209" s="320">
        <f t="shared" ref="G209:G217" si="20">E209*F209</f>
        <v>0</v>
      </c>
      <c r="H209" s="321"/>
      <c r="I209" s="115" t="s">
        <v>699</v>
      </c>
      <c r="J209" s="115" t="str">
        <f>VLOOKUP(I209,Presupuesto!$B$11:$C$566,2,0)</f>
        <v>SERVICIOS DE CAPACITACION.</v>
      </c>
      <c r="K209" s="322" t="s">
        <v>1363</v>
      </c>
      <c r="L209" s="115" t="s">
        <v>394</v>
      </c>
    </row>
    <row r="210" spans="1:12">
      <c r="C210" s="98" t="s">
        <v>48</v>
      </c>
      <c r="D210" s="679"/>
      <c r="E210" s="199">
        <v>0</v>
      </c>
      <c r="F210" s="99">
        <v>50</v>
      </c>
      <c r="G210" s="96">
        <f t="shared" si="20"/>
        <v>0</v>
      </c>
      <c r="H210" s="160"/>
      <c r="I210" s="97" t="s">
        <v>717</v>
      </c>
      <c r="J210" s="97" t="str">
        <f>VLOOKUP(I210,Presupuesto!$B$11:$C$566,2,0)</f>
        <v>SERVICIOS DE IMPRENTA PUBLIC.Y REPRODUCCION</v>
      </c>
      <c r="K210" s="97" t="str">
        <f>$K$209</f>
        <v>Cultura de Innovación Institucional y Educativa</v>
      </c>
      <c r="L210" s="97" t="s">
        <v>412</v>
      </c>
    </row>
    <row r="211" spans="1:12">
      <c r="C211" s="98" t="s">
        <v>49</v>
      </c>
      <c r="D211" s="679"/>
      <c r="E211" s="199">
        <v>1</v>
      </c>
      <c r="F211" s="99">
        <v>500</v>
      </c>
      <c r="G211" s="96">
        <f t="shared" si="20"/>
        <v>500</v>
      </c>
      <c r="H211" s="160" t="s">
        <v>129</v>
      </c>
      <c r="I211" s="97" t="s">
        <v>792</v>
      </c>
      <c r="J211" s="97" t="str">
        <f>VLOOKUP(I211,Presupuesto!$B$11:$C$566,2,0)</f>
        <v>ALIMENTOS B EBIDAS PARA PERSONAS</v>
      </c>
      <c r="K211" s="97" t="s">
        <v>1363</v>
      </c>
      <c r="L211" s="97" t="s">
        <v>396</v>
      </c>
    </row>
    <row r="212" spans="1:12">
      <c r="C212" s="98" t="s">
        <v>50</v>
      </c>
      <c r="D212" s="679"/>
      <c r="E212" s="150">
        <v>0</v>
      </c>
      <c r="F212" s="117">
        <v>10000</v>
      </c>
      <c r="G212" s="96">
        <f t="shared" si="20"/>
        <v>0</v>
      </c>
      <c r="H212" s="160"/>
      <c r="I212" s="315" t="s">
        <v>300</v>
      </c>
      <c r="J212" s="97" t="str">
        <f>VLOOKUP(I212,Presupuesto!$B$11:$C$566,2,0)</f>
        <v>PASAJES (26100-00)</v>
      </c>
      <c r="K212" s="97" t="str">
        <f t="shared" ref="K212:K218" si="21">$K$209</f>
        <v>Cultura de Innovación Institucional y Educativa</v>
      </c>
      <c r="L212" s="97" t="s">
        <v>412</v>
      </c>
    </row>
    <row r="213" spans="1:12">
      <c r="C213" s="98" t="s">
        <v>417</v>
      </c>
      <c r="D213" s="679"/>
      <c r="E213" s="150">
        <v>0</v>
      </c>
      <c r="F213" s="117">
        <v>250</v>
      </c>
      <c r="G213" s="96">
        <f t="shared" si="20"/>
        <v>0</v>
      </c>
      <c r="H213" s="160"/>
      <c r="I213" s="97" t="s">
        <v>821</v>
      </c>
      <c r="J213" s="97" t="str">
        <f>VLOOKUP(I213,Presupuesto!$B$11:$C$566,2,0)</f>
        <v>PRODUCTOS PAPEL Y CARTON</v>
      </c>
      <c r="K213" s="97" t="str">
        <f t="shared" si="21"/>
        <v>Cultura de Innovación Institucional y Educativa</v>
      </c>
      <c r="L213" s="97" t="s">
        <v>412</v>
      </c>
    </row>
    <row r="214" spans="1:12">
      <c r="C214" s="98" t="s">
        <v>51</v>
      </c>
      <c r="D214" s="679"/>
      <c r="E214" s="199">
        <v>0</v>
      </c>
      <c r="F214" s="99">
        <v>85</v>
      </c>
      <c r="G214" s="96">
        <f t="shared" si="20"/>
        <v>0</v>
      </c>
      <c r="H214" s="160"/>
      <c r="I214" s="97" t="s">
        <v>821</v>
      </c>
      <c r="J214" s="97" t="str">
        <f>VLOOKUP(I214,Presupuesto!$B$11:$C$566,2,0)</f>
        <v>PRODUCTOS PAPEL Y CARTON</v>
      </c>
      <c r="K214" s="97" t="str">
        <f t="shared" si="21"/>
        <v>Cultura de Innovación Institucional y Educativa</v>
      </c>
      <c r="L214" s="97" t="s">
        <v>412</v>
      </c>
    </row>
    <row r="215" spans="1:12">
      <c r="C215" s="98" t="s">
        <v>123</v>
      </c>
      <c r="D215" s="679"/>
      <c r="E215" s="199">
        <v>0</v>
      </c>
      <c r="F215" s="99">
        <v>36</v>
      </c>
      <c r="G215" s="96">
        <f t="shared" si="20"/>
        <v>0</v>
      </c>
      <c r="H215" s="160"/>
      <c r="I215" s="97" t="s">
        <v>942</v>
      </c>
      <c r="J215" s="97" t="str">
        <f>VLOOKUP(I215,Presupuesto!$B$11:$C$566,2,0)</f>
        <v>UTILES DE ESCRITORIO, OFICINA Y ENSE¥ANZA</v>
      </c>
      <c r="K215" s="97" t="str">
        <f t="shared" si="21"/>
        <v>Cultura de Innovación Institucional y Educativa</v>
      </c>
      <c r="L215" s="97" t="s">
        <v>412</v>
      </c>
    </row>
    <row r="216" spans="1:12">
      <c r="C216" s="98" t="s">
        <v>34</v>
      </c>
      <c r="D216" s="679"/>
      <c r="E216" s="199">
        <v>0</v>
      </c>
      <c r="F216" s="99">
        <v>80</v>
      </c>
      <c r="G216" s="96">
        <f t="shared" si="20"/>
        <v>0</v>
      </c>
      <c r="H216" s="160"/>
      <c r="I216" s="97" t="s">
        <v>942</v>
      </c>
      <c r="J216" s="97" t="str">
        <f>VLOOKUP(I216,Presupuesto!$B$11:$C$566,2,0)</f>
        <v>UTILES DE ESCRITORIO, OFICINA Y ENSE¥ANZA</v>
      </c>
      <c r="K216" s="97" t="str">
        <f t="shared" si="21"/>
        <v>Cultura de Innovación Institucional y Educativa</v>
      </c>
      <c r="L216" s="97" t="s">
        <v>412</v>
      </c>
    </row>
    <row r="217" spans="1:12">
      <c r="C217" s="108" t="s">
        <v>52</v>
      </c>
      <c r="D217" s="679"/>
      <c r="E217" s="209">
        <v>0</v>
      </c>
      <c r="F217" s="118">
        <v>25</v>
      </c>
      <c r="G217" s="96">
        <f t="shared" si="20"/>
        <v>0</v>
      </c>
      <c r="H217" s="160"/>
      <c r="I217" s="97" t="s">
        <v>942</v>
      </c>
      <c r="J217" s="97" t="str">
        <f>VLOOKUP(I217,Presupuesto!$B$11:$C$566,2,0)</f>
        <v>UTILES DE ESCRITORIO, OFICINA Y ENSE¥ANZA</v>
      </c>
      <c r="K217" s="97" t="str">
        <f t="shared" si="21"/>
        <v>Cultura de Innovación Institucional y Educativa</v>
      </c>
      <c r="L217" s="97" t="s">
        <v>412</v>
      </c>
    </row>
    <row r="218" spans="1:12" ht="15.75" thickBot="1">
      <c r="C218" s="213" t="s">
        <v>430</v>
      </c>
      <c r="D218" s="214">
        <v>0</v>
      </c>
      <c r="E218" s="323">
        <v>0</v>
      </c>
      <c r="F218" s="103">
        <f>HLOOKUP(C218,$AH$2:$BU$3,2,0)</f>
        <v>1150</v>
      </c>
      <c r="G218" s="104">
        <f>D218*E218*F218</f>
        <v>0</v>
      </c>
      <c r="H218" s="324"/>
      <c r="I218" s="325" t="s">
        <v>301</v>
      </c>
      <c r="J218" s="105" t="str">
        <f>VLOOKUP(I218,Presupuesto!$B$11:$C$566,2,0)</f>
        <v>VIATICOS (26200-00)</v>
      </c>
      <c r="K218" s="326" t="str">
        <f t="shared" si="21"/>
        <v>Cultura de Innovación Institucional y Educativa</v>
      </c>
      <c r="L218" s="326" t="s">
        <v>412</v>
      </c>
    </row>
    <row r="221" spans="1:12" ht="15.75" thickBot="1"/>
    <row r="222" spans="1:12" ht="15.75" thickBot="1">
      <c r="A222" s="446"/>
      <c r="B222" s="446"/>
      <c r="C222" s="29" t="s">
        <v>43</v>
      </c>
      <c r="D222" s="30">
        <f>SUM(G229:G238)</f>
        <v>18720</v>
      </c>
      <c r="E222" s="92"/>
      <c r="F222" s="92"/>
      <c r="G222" s="92"/>
      <c r="H222" s="75"/>
      <c r="I222" s="75"/>
      <c r="J222" s="75"/>
      <c r="K222" s="111"/>
      <c r="L222" s="446"/>
    </row>
    <row r="223" spans="1:12">
      <c r="A223" s="446"/>
      <c r="B223" s="446"/>
      <c r="C223" s="70"/>
      <c r="D223" s="31"/>
      <c r="E223" s="92"/>
      <c r="F223" s="92"/>
      <c r="G223" s="92"/>
      <c r="H223" s="75"/>
      <c r="I223" s="75"/>
      <c r="J223" s="75"/>
      <c r="K223" s="111"/>
      <c r="L223" s="446"/>
    </row>
    <row r="224" spans="1:12">
      <c r="A224" s="446"/>
      <c r="B224" s="446"/>
      <c r="C224" s="70"/>
      <c r="D224" s="31"/>
      <c r="E224" s="92"/>
      <c r="F224" s="92"/>
      <c r="G224" s="92"/>
      <c r="H224" s="75"/>
      <c r="I224" s="75"/>
      <c r="J224" s="75"/>
      <c r="K224" s="111"/>
      <c r="L224" s="446"/>
    </row>
    <row r="225" spans="1:12" ht="15.75">
      <c r="A225" s="446"/>
      <c r="B225" s="446"/>
      <c r="C225" s="201" t="s">
        <v>392</v>
      </c>
      <c r="D225" s="353" t="s">
        <v>1964</v>
      </c>
      <c r="E225" s="92"/>
      <c r="F225" s="92"/>
      <c r="G225" s="92"/>
      <c r="H225" s="75"/>
      <c r="I225" s="75"/>
      <c r="J225" s="75"/>
      <c r="K225" s="111"/>
      <c r="L225" s="446"/>
    </row>
    <row r="226" spans="1:12" ht="18.75">
      <c r="A226" s="446"/>
      <c r="B226" s="446"/>
      <c r="C226" s="207" t="str">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Posgrado'!$E:$F,2,FALSE),IFERROR(VLOOKUP(D225,'17. Gestión TIC'!$E:$F,2,FALSE),IFERROR(VLOOKUP(D225,'16. Desa. del Sistema Educ.Sup.'!$E:$F,2,FALSE),IFERROR(VLOOKUP(D225,'9. Cultura de Inno. Insti...'!$E:$F,2,FALSE),VLOOKUP(D225,'7. Lo Esencial de la Reforma U.'!$E:$F,2,0)))))))))))))))))</f>
        <v>Plan de capacitación con la DIE</v>
      </c>
      <c r="D226" s="31"/>
      <c r="E226" s="92"/>
      <c r="F226" s="92"/>
      <c r="G226" s="92"/>
      <c r="H226" s="75"/>
      <c r="I226" s="75"/>
      <c r="J226" s="75"/>
      <c r="K226" s="111"/>
      <c r="L226" s="446"/>
    </row>
    <row r="227" spans="1:12" ht="15.75" thickBot="1">
      <c r="A227" s="446"/>
      <c r="B227" s="446"/>
      <c r="C227" s="70"/>
      <c r="D227" s="31"/>
      <c r="E227" s="92"/>
      <c r="F227" s="92"/>
      <c r="G227" s="92"/>
      <c r="H227" s="75"/>
      <c r="I227" s="75"/>
      <c r="J227" s="75"/>
      <c r="K227" s="111"/>
      <c r="L227" s="446"/>
    </row>
    <row r="228" spans="1:12" ht="30.75" thickBot="1">
      <c r="A228" s="446"/>
      <c r="B228" s="446"/>
      <c r="C228" s="125" t="s">
        <v>44</v>
      </c>
      <c r="D228" s="128" t="s">
        <v>45</v>
      </c>
      <c r="E228" s="127" t="s">
        <v>55</v>
      </c>
      <c r="F228" s="127" t="s">
        <v>57</v>
      </c>
      <c r="G228" s="126" t="s">
        <v>27</v>
      </c>
      <c r="H228" s="132" t="s">
        <v>131</v>
      </c>
      <c r="I228" s="127" t="s">
        <v>46</v>
      </c>
      <c r="J228" s="127" t="s">
        <v>132</v>
      </c>
      <c r="K228" s="127" t="s">
        <v>410</v>
      </c>
      <c r="L228" s="127" t="s">
        <v>411</v>
      </c>
    </row>
    <row r="229" spans="1:12">
      <c r="A229" s="446"/>
      <c r="B229" s="446"/>
      <c r="C229" s="318" t="s">
        <v>47</v>
      </c>
      <c r="D229" s="678">
        <f>78*2</f>
        <v>156</v>
      </c>
      <c r="E229" s="319"/>
      <c r="F229" s="114">
        <v>30000</v>
      </c>
      <c r="G229" s="320">
        <f t="shared" ref="G229:G237" si="22">E229*F229</f>
        <v>0</v>
      </c>
      <c r="H229" s="321"/>
      <c r="I229" s="115" t="s">
        <v>699</v>
      </c>
      <c r="J229" s="115" t="str">
        <f>VLOOKUP(I229,Presupuesto!$B$11:$C$566,2,0)</f>
        <v>SERVICIOS DE CAPACITACION.</v>
      </c>
      <c r="K229" s="322" t="s">
        <v>1363</v>
      </c>
      <c r="L229" s="115" t="s">
        <v>394</v>
      </c>
    </row>
    <row r="230" spans="1:12">
      <c r="A230" s="446"/>
      <c r="B230" s="446"/>
      <c r="C230" s="98" t="s">
        <v>48</v>
      </c>
      <c r="D230" s="679"/>
      <c r="E230" s="199">
        <v>0</v>
      </c>
      <c r="F230" s="99">
        <v>50</v>
      </c>
      <c r="G230" s="96">
        <f t="shared" si="22"/>
        <v>0</v>
      </c>
      <c r="H230" s="160"/>
      <c r="I230" s="97" t="s">
        <v>717</v>
      </c>
      <c r="J230" s="97" t="str">
        <f>VLOOKUP(I230,Presupuesto!$B$11:$C$566,2,0)</f>
        <v>SERVICIOS DE IMPRENTA PUBLIC.Y REPRODUCCION</v>
      </c>
      <c r="K230" s="97" t="str">
        <f>$K$209</f>
        <v>Cultura de Innovación Institucional y Educativa</v>
      </c>
      <c r="L230" s="97" t="s">
        <v>412</v>
      </c>
    </row>
    <row r="231" spans="1:12">
      <c r="A231" s="446"/>
      <c r="B231" s="446"/>
      <c r="C231" s="98" t="s">
        <v>49</v>
      </c>
      <c r="D231" s="679"/>
      <c r="E231" s="199">
        <v>156</v>
      </c>
      <c r="F231" s="99">
        <v>120</v>
      </c>
      <c r="G231" s="96">
        <f t="shared" si="22"/>
        <v>18720</v>
      </c>
      <c r="H231" s="160" t="s">
        <v>129</v>
      </c>
      <c r="I231" s="97" t="s">
        <v>792</v>
      </c>
      <c r="J231" s="97" t="str">
        <f>VLOOKUP(I231,Presupuesto!$B$11:$C$566,2,0)</f>
        <v>ALIMENTOS B EBIDAS PARA PERSONAS</v>
      </c>
      <c r="K231" s="97" t="s">
        <v>1363</v>
      </c>
      <c r="L231" s="97" t="s">
        <v>396</v>
      </c>
    </row>
    <row r="232" spans="1:12">
      <c r="A232" s="446"/>
      <c r="B232" s="446"/>
      <c r="C232" s="98" t="s">
        <v>50</v>
      </c>
      <c r="D232" s="679"/>
      <c r="E232" s="150">
        <v>0</v>
      </c>
      <c r="F232" s="117">
        <v>10000</v>
      </c>
      <c r="G232" s="96">
        <f t="shared" si="22"/>
        <v>0</v>
      </c>
      <c r="H232" s="160"/>
      <c r="I232" s="315" t="s">
        <v>300</v>
      </c>
      <c r="J232" s="97" t="str">
        <f>VLOOKUP(I232,Presupuesto!$B$11:$C$566,2,0)</f>
        <v>PASAJES (26100-00)</v>
      </c>
      <c r="K232" s="97" t="str">
        <f t="shared" ref="K232:K238" si="23">$K$209</f>
        <v>Cultura de Innovación Institucional y Educativa</v>
      </c>
      <c r="L232" s="97" t="s">
        <v>412</v>
      </c>
    </row>
    <row r="233" spans="1:12">
      <c r="A233" s="446"/>
      <c r="B233" s="446"/>
      <c r="C233" s="98" t="s">
        <v>417</v>
      </c>
      <c r="D233" s="679"/>
      <c r="E233" s="150">
        <v>0</v>
      </c>
      <c r="F233" s="117">
        <v>250</v>
      </c>
      <c r="G233" s="96">
        <f t="shared" si="22"/>
        <v>0</v>
      </c>
      <c r="H233" s="160"/>
      <c r="I233" s="97" t="s">
        <v>821</v>
      </c>
      <c r="J233" s="97" t="str">
        <f>VLOOKUP(I233,Presupuesto!$B$11:$C$566,2,0)</f>
        <v>PRODUCTOS PAPEL Y CARTON</v>
      </c>
      <c r="K233" s="97" t="str">
        <f t="shared" si="23"/>
        <v>Cultura de Innovación Institucional y Educativa</v>
      </c>
      <c r="L233" s="97" t="s">
        <v>412</v>
      </c>
    </row>
    <row r="234" spans="1:12">
      <c r="A234" s="446"/>
      <c r="B234" s="446"/>
      <c r="C234" s="98" t="s">
        <v>51</v>
      </c>
      <c r="D234" s="679"/>
      <c r="E234" s="199">
        <v>0</v>
      </c>
      <c r="F234" s="99">
        <v>85</v>
      </c>
      <c r="G234" s="96">
        <f t="shared" si="22"/>
        <v>0</v>
      </c>
      <c r="H234" s="160"/>
      <c r="I234" s="97" t="s">
        <v>821</v>
      </c>
      <c r="J234" s="97" t="str">
        <f>VLOOKUP(I234,Presupuesto!$B$11:$C$566,2,0)</f>
        <v>PRODUCTOS PAPEL Y CARTON</v>
      </c>
      <c r="K234" s="97" t="str">
        <f t="shared" si="23"/>
        <v>Cultura de Innovación Institucional y Educativa</v>
      </c>
      <c r="L234" s="97" t="s">
        <v>412</v>
      </c>
    </row>
    <row r="235" spans="1:12">
      <c r="A235" s="446"/>
      <c r="B235" s="446"/>
      <c r="C235" s="98" t="s">
        <v>123</v>
      </c>
      <c r="D235" s="679"/>
      <c r="E235" s="199">
        <v>0</v>
      </c>
      <c r="F235" s="99">
        <v>36</v>
      </c>
      <c r="G235" s="96">
        <f t="shared" si="22"/>
        <v>0</v>
      </c>
      <c r="H235" s="160"/>
      <c r="I235" s="97" t="s">
        <v>942</v>
      </c>
      <c r="J235" s="97" t="str">
        <f>VLOOKUP(I235,Presupuesto!$B$11:$C$566,2,0)</f>
        <v>UTILES DE ESCRITORIO, OFICINA Y ENSE¥ANZA</v>
      </c>
      <c r="K235" s="97" t="str">
        <f t="shared" si="23"/>
        <v>Cultura de Innovación Institucional y Educativa</v>
      </c>
      <c r="L235" s="97" t="s">
        <v>412</v>
      </c>
    </row>
    <row r="236" spans="1:12">
      <c r="A236" s="446"/>
      <c r="B236" s="446"/>
      <c r="C236" s="98" t="s">
        <v>34</v>
      </c>
      <c r="D236" s="679"/>
      <c r="E236" s="199">
        <v>0</v>
      </c>
      <c r="F236" s="99">
        <v>80</v>
      </c>
      <c r="G236" s="96">
        <f t="shared" si="22"/>
        <v>0</v>
      </c>
      <c r="H236" s="160"/>
      <c r="I236" s="97" t="s">
        <v>942</v>
      </c>
      <c r="J236" s="97" t="str">
        <f>VLOOKUP(I236,Presupuesto!$B$11:$C$566,2,0)</f>
        <v>UTILES DE ESCRITORIO, OFICINA Y ENSE¥ANZA</v>
      </c>
      <c r="K236" s="97" t="str">
        <f t="shared" si="23"/>
        <v>Cultura de Innovación Institucional y Educativa</v>
      </c>
      <c r="L236" s="97" t="s">
        <v>412</v>
      </c>
    </row>
    <row r="237" spans="1:12">
      <c r="A237" s="446"/>
      <c r="B237" s="446"/>
      <c r="C237" s="108" t="s">
        <v>52</v>
      </c>
      <c r="D237" s="679"/>
      <c r="E237" s="209">
        <v>0</v>
      </c>
      <c r="F237" s="118">
        <v>25</v>
      </c>
      <c r="G237" s="96">
        <f t="shared" si="22"/>
        <v>0</v>
      </c>
      <c r="H237" s="160"/>
      <c r="I237" s="97" t="s">
        <v>942</v>
      </c>
      <c r="J237" s="97" t="str">
        <f>VLOOKUP(I237,Presupuesto!$B$11:$C$566,2,0)</f>
        <v>UTILES DE ESCRITORIO, OFICINA Y ENSE¥ANZA</v>
      </c>
      <c r="K237" s="97" t="str">
        <f t="shared" si="23"/>
        <v>Cultura de Innovación Institucional y Educativa</v>
      </c>
      <c r="L237" s="97" t="s">
        <v>412</v>
      </c>
    </row>
    <row r="238" spans="1:12" ht="15.75" thickBot="1">
      <c r="A238" s="446"/>
      <c r="B238" s="446"/>
      <c r="C238" s="213" t="s">
        <v>430</v>
      </c>
      <c r="D238" s="214">
        <v>0</v>
      </c>
      <c r="E238" s="323">
        <v>0</v>
      </c>
      <c r="F238" s="103">
        <f>HLOOKUP(C238,$AH$2:$BU$3,2,0)</f>
        <v>1150</v>
      </c>
      <c r="G238" s="104">
        <f>D238*E238*F238</f>
        <v>0</v>
      </c>
      <c r="H238" s="324"/>
      <c r="I238" s="325" t="s">
        <v>301</v>
      </c>
      <c r="J238" s="105" t="str">
        <f>VLOOKUP(I238,Presupuesto!$B$11:$C$566,2,0)</f>
        <v>VIATICOS (26200-00)</v>
      </c>
      <c r="K238" s="326" t="str">
        <f t="shared" si="23"/>
        <v>Cultura de Innovación Institucional y Educativa</v>
      </c>
      <c r="L238" s="326" t="s">
        <v>412</v>
      </c>
    </row>
    <row r="241" spans="1:12" ht="15.75" thickBot="1"/>
    <row r="242" spans="1:12" ht="15.75" thickBot="1">
      <c r="A242" s="446"/>
      <c r="B242" s="446"/>
      <c r="C242" s="29" t="s">
        <v>43</v>
      </c>
      <c r="D242" s="30">
        <f>SUM(G249:G258)</f>
        <v>31200</v>
      </c>
      <c r="E242" s="92"/>
      <c r="F242" s="92"/>
      <c r="G242" s="92"/>
      <c r="H242" s="75"/>
      <c r="I242" s="75"/>
      <c r="J242" s="75"/>
      <c r="K242" s="111"/>
      <c r="L242" s="446"/>
    </row>
    <row r="243" spans="1:12">
      <c r="A243" s="446"/>
      <c r="B243" s="446"/>
      <c r="C243" s="70"/>
      <c r="D243" s="31"/>
      <c r="E243" s="92"/>
      <c r="F243" s="92"/>
      <c r="G243" s="92"/>
      <c r="H243" s="75"/>
      <c r="I243" s="75"/>
      <c r="J243" s="75"/>
      <c r="K243" s="111"/>
      <c r="L243" s="446"/>
    </row>
    <row r="244" spans="1:12">
      <c r="A244" s="446"/>
      <c r="B244" s="446"/>
      <c r="C244" s="70"/>
      <c r="D244" s="31"/>
      <c r="E244" s="92"/>
      <c r="F244" s="92"/>
      <c r="G244" s="92"/>
      <c r="H244" s="75"/>
      <c r="I244" s="75"/>
      <c r="J244" s="75"/>
      <c r="K244" s="111"/>
      <c r="L244" s="446"/>
    </row>
    <row r="245" spans="1:12" ht="15.75">
      <c r="A245" s="446"/>
      <c r="B245" s="446"/>
      <c r="C245" s="201" t="s">
        <v>392</v>
      </c>
      <c r="D245" s="353" t="s">
        <v>1965</v>
      </c>
      <c r="E245" s="92"/>
      <c r="F245" s="92"/>
      <c r="G245" s="92"/>
      <c r="H245" s="75"/>
      <c r="I245" s="75"/>
      <c r="J245" s="75"/>
      <c r="K245" s="111"/>
      <c r="L245" s="446"/>
    </row>
    <row r="246" spans="1:12" ht="18.75">
      <c r="A246" s="446"/>
      <c r="B246" s="446"/>
      <c r="C246" s="207" t="str">
        <f>IFERROR(VLOOKUP(D245,'1. Desarrollo e Innov. Curricu.'!$E:$F,2,FALSE),IFERROR(VLOOKUP(D245,'2. Investigación Científica'!$E:$F,2,FALSE),IFERROR(VLOOKUP(D245,'3. Vinculación Univ. Sociedad'!$E:$F,2,FALSE),IFERROR(VLOOKUP(D245,'4. Docencia y Profesorado Univ.'!$E:$F,2,FALSE),IFERROR(VLOOKUP(D245,'5. Estudiantes y Graduados'!$E:$F,2,FALSE),IFERROR(VLOOKUP(D245,'11. Gestion Administrativa'!$E:$F,2,FALSE),IFERROR(VLOOKUP(D245,'13. Gestión Académica'!$E:$F,2,FALSE),IFERROR(VLOOKUP(D245,'8. Asegura. de la Calid. y M'!$E:$F,2,FALSE),IFERROR(VLOOKUP(D245,'6. Gestión del Conocimiento'!$E:$F,2,FALSE),IFERROR(VLOOKUP(D245,'15. Gobernabilidad y Proceso...'!$E:$F,2,FALSE),IFERROR(VLOOKUP(D245,'12. Gestión del Talento Humano'!$E:$F,2,FALSE),IFERROR(VLOOKUP(D245,'14. Internacional... de la E.S.'!$E:$F,2,FALSE),IFERROR(VLOOKUP(D245,'10. Posgrado'!$E:$F,2,FALSE),IFERROR(VLOOKUP(D245,'17. Gestión TIC'!$E:$F,2,FALSE),IFERROR(VLOOKUP(D245,'16. Desa. del Sistema Educ.Sup.'!$E:$F,2,FALSE),IFERROR(VLOOKUP(D245,'9. Cultura de Inno. Insti...'!$E:$F,2,FALSE),VLOOKUP(D245,'7. Lo Esencial de la Reforma U.'!$E:$F,2,0)))))))))))))))))</f>
        <v xml:space="preserve">3. Capacitación docente sobre innovación educativa          y Presentación de iniciativas de innovación en las labores académicas en las respectivas jornalizaciones                              </v>
      </c>
      <c r="D246" s="31"/>
      <c r="E246" s="92"/>
      <c r="F246" s="92"/>
      <c r="G246" s="92"/>
      <c r="H246" s="75"/>
      <c r="I246" s="75"/>
      <c r="J246" s="75"/>
      <c r="K246" s="111"/>
      <c r="L246" s="446"/>
    </row>
    <row r="247" spans="1:12" ht="15.75" thickBot="1">
      <c r="A247" s="446"/>
      <c r="B247" s="446"/>
      <c r="C247" s="70"/>
      <c r="D247" s="31"/>
      <c r="E247" s="92"/>
      <c r="F247" s="92"/>
      <c r="G247" s="92"/>
      <c r="H247" s="75"/>
      <c r="I247" s="75"/>
      <c r="J247" s="75"/>
      <c r="K247" s="111"/>
      <c r="L247" s="446"/>
    </row>
    <row r="248" spans="1:12" ht="30.75" thickBot="1">
      <c r="A248" s="446"/>
      <c r="B248" s="446"/>
      <c r="C248" s="125" t="s">
        <v>44</v>
      </c>
      <c r="D248" s="128" t="s">
        <v>45</v>
      </c>
      <c r="E248" s="127" t="s">
        <v>55</v>
      </c>
      <c r="F248" s="127" t="s">
        <v>57</v>
      </c>
      <c r="G248" s="126" t="s">
        <v>27</v>
      </c>
      <c r="H248" s="132" t="s">
        <v>131</v>
      </c>
      <c r="I248" s="127" t="s">
        <v>46</v>
      </c>
      <c r="J248" s="127" t="s">
        <v>132</v>
      </c>
      <c r="K248" s="127" t="s">
        <v>410</v>
      </c>
      <c r="L248" s="127" t="s">
        <v>411</v>
      </c>
    </row>
    <row r="249" spans="1:12">
      <c r="A249" s="446"/>
      <c r="B249" s="446"/>
      <c r="C249" s="318" t="s">
        <v>47</v>
      </c>
      <c r="D249" s="678">
        <f>78*2</f>
        <v>156</v>
      </c>
      <c r="E249" s="319"/>
      <c r="F249" s="114">
        <v>30000</v>
      </c>
      <c r="G249" s="320">
        <f t="shared" ref="G249:G257" si="24">E249*F249</f>
        <v>0</v>
      </c>
      <c r="H249" s="321"/>
      <c r="I249" s="115" t="s">
        <v>699</v>
      </c>
      <c r="J249" s="115" t="str">
        <f>VLOOKUP(I249,Presupuesto!$B$11:$C$566,2,0)</f>
        <v>SERVICIOS DE CAPACITACION.</v>
      </c>
      <c r="K249" s="322" t="s">
        <v>1363</v>
      </c>
      <c r="L249" s="115" t="s">
        <v>394</v>
      </c>
    </row>
    <row r="250" spans="1:12">
      <c r="A250" s="446"/>
      <c r="B250" s="446"/>
      <c r="C250" s="98" t="s">
        <v>48</v>
      </c>
      <c r="D250" s="679"/>
      <c r="E250" s="199">
        <v>0</v>
      </c>
      <c r="F250" s="99">
        <v>50</v>
      </c>
      <c r="G250" s="96">
        <f t="shared" si="24"/>
        <v>0</v>
      </c>
      <c r="H250" s="160"/>
      <c r="I250" s="97" t="s">
        <v>717</v>
      </c>
      <c r="J250" s="97" t="str">
        <f>VLOOKUP(I250,Presupuesto!$B$11:$C$566,2,0)</f>
        <v>SERVICIOS DE IMPRENTA PUBLIC.Y REPRODUCCION</v>
      </c>
      <c r="K250" s="97" t="str">
        <f>$K$209</f>
        <v>Cultura de Innovación Institucional y Educativa</v>
      </c>
      <c r="L250" s="97" t="s">
        <v>412</v>
      </c>
    </row>
    <row r="251" spans="1:12">
      <c r="A251" s="446"/>
      <c r="B251" s="446"/>
      <c r="C251" s="98" t="s">
        <v>49</v>
      </c>
      <c r="D251" s="679"/>
      <c r="E251" s="199">
        <v>156</v>
      </c>
      <c r="F251" s="99">
        <v>120</v>
      </c>
      <c r="G251" s="96">
        <f t="shared" si="24"/>
        <v>18720</v>
      </c>
      <c r="H251" s="160" t="s">
        <v>129</v>
      </c>
      <c r="I251" s="97" t="s">
        <v>792</v>
      </c>
      <c r="J251" s="97" t="str">
        <f>VLOOKUP(I251,Presupuesto!$B$11:$C$566,2,0)</f>
        <v>ALIMENTOS B EBIDAS PARA PERSONAS</v>
      </c>
      <c r="K251" s="97" t="s">
        <v>1363</v>
      </c>
      <c r="L251" s="97" t="s">
        <v>396</v>
      </c>
    </row>
    <row r="252" spans="1:12">
      <c r="A252" s="446"/>
      <c r="B252" s="446"/>
      <c r="C252" s="98" t="s">
        <v>50</v>
      </c>
      <c r="D252" s="679"/>
      <c r="E252" s="150">
        <v>0</v>
      </c>
      <c r="F252" s="117">
        <v>10000</v>
      </c>
      <c r="G252" s="96">
        <f t="shared" si="24"/>
        <v>0</v>
      </c>
      <c r="H252" s="160"/>
      <c r="I252" s="315" t="s">
        <v>300</v>
      </c>
      <c r="J252" s="97" t="str">
        <f>VLOOKUP(I252,Presupuesto!$B$11:$C$566,2,0)</f>
        <v>PASAJES (26100-00)</v>
      </c>
      <c r="K252" s="97" t="str">
        <f t="shared" ref="K252:K258" si="25">$K$209</f>
        <v>Cultura de Innovación Institucional y Educativa</v>
      </c>
      <c r="L252" s="97" t="s">
        <v>412</v>
      </c>
    </row>
    <row r="253" spans="1:12">
      <c r="A253" s="446"/>
      <c r="B253" s="446"/>
      <c r="C253" s="98" t="s">
        <v>417</v>
      </c>
      <c r="D253" s="679"/>
      <c r="E253" s="150">
        <v>156</v>
      </c>
      <c r="F253" s="117">
        <v>45</v>
      </c>
      <c r="G253" s="96">
        <f t="shared" si="24"/>
        <v>7020</v>
      </c>
      <c r="H253" s="160" t="s">
        <v>129</v>
      </c>
      <c r="I253" s="97" t="s">
        <v>821</v>
      </c>
      <c r="J253" s="97" t="str">
        <f>VLOOKUP(I253,Presupuesto!$B$11:$C$566,2,0)</f>
        <v>PRODUCTOS PAPEL Y CARTON</v>
      </c>
      <c r="K253" s="97" t="s">
        <v>1363</v>
      </c>
      <c r="L253" s="97" t="s">
        <v>412</v>
      </c>
    </row>
    <row r="254" spans="1:12">
      <c r="A254" s="446"/>
      <c r="B254" s="446"/>
      <c r="C254" s="98" t="s">
        <v>51</v>
      </c>
      <c r="D254" s="679"/>
      <c r="E254" s="199">
        <v>0</v>
      </c>
      <c r="F254" s="99">
        <v>85</v>
      </c>
      <c r="G254" s="96">
        <f t="shared" si="24"/>
        <v>0</v>
      </c>
      <c r="H254" s="160"/>
      <c r="I254" s="97" t="s">
        <v>821</v>
      </c>
      <c r="J254" s="97" t="str">
        <f>VLOOKUP(I254,Presupuesto!$B$11:$C$566,2,0)</f>
        <v>PRODUCTOS PAPEL Y CARTON</v>
      </c>
      <c r="K254" s="97" t="str">
        <f t="shared" si="25"/>
        <v>Cultura de Innovación Institucional y Educativa</v>
      </c>
      <c r="L254" s="97" t="s">
        <v>412</v>
      </c>
    </row>
    <row r="255" spans="1:12">
      <c r="A255" s="446"/>
      <c r="B255" s="446"/>
      <c r="C255" s="98" t="s">
        <v>123</v>
      </c>
      <c r="D255" s="679"/>
      <c r="E255" s="199">
        <v>156</v>
      </c>
      <c r="F255" s="99">
        <v>35</v>
      </c>
      <c r="G255" s="96">
        <f t="shared" si="24"/>
        <v>5460</v>
      </c>
      <c r="H255" s="160" t="s">
        <v>129</v>
      </c>
      <c r="I255" s="97" t="s">
        <v>942</v>
      </c>
      <c r="J255" s="97" t="str">
        <f>VLOOKUP(I255,Presupuesto!$B$11:$C$566,2,0)</f>
        <v>UTILES DE ESCRITORIO, OFICINA Y ENSE¥ANZA</v>
      </c>
      <c r="K255" s="97" t="s">
        <v>1363</v>
      </c>
      <c r="L255" s="97" t="s">
        <v>412</v>
      </c>
    </row>
    <row r="256" spans="1:12">
      <c r="A256" s="446"/>
      <c r="B256" s="446"/>
      <c r="C256" s="98" t="s">
        <v>34</v>
      </c>
      <c r="D256" s="679"/>
      <c r="E256" s="199">
        <v>0</v>
      </c>
      <c r="F256" s="99">
        <v>80</v>
      </c>
      <c r="G256" s="96">
        <f t="shared" si="24"/>
        <v>0</v>
      </c>
      <c r="H256" s="160"/>
      <c r="I256" s="97" t="s">
        <v>942</v>
      </c>
      <c r="J256" s="97" t="str">
        <f>VLOOKUP(I256,Presupuesto!$B$11:$C$566,2,0)</f>
        <v>UTILES DE ESCRITORIO, OFICINA Y ENSE¥ANZA</v>
      </c>
      <c r="K256" s="97" t="str">
        <f t="shared" si="25"/>
        <v>Cultura de Innovación Institucional y Educativa</v>
      </c>
      <c r="L256" s="97" t="s">
        <v>412</v>
      </c>
    </row>
    <row r="257" spans="1:12">
      <c r="A257" s="446"/>
      <c r="B257" s="446"/>
      <c r="C257" s="108" t="s">
        <v>52</v>
      </c>
      <c r="D257" s="679"/>
      <c r="E257" s="209">
        <v>0</v>
      </c>
      <c r="F257" s="118">
        <v>25</v>
      </c>
      <c r="G257" s="96">
        <f t="shared" si="24"/>
        <v>0</v>
      </c>
      <c r="H257" s="160"/>
      <c r="I257" s="97" t="s">
        <v>942</v>
      </c>
      <c r="J257" s="97" t="str">
        <f>VLOOKUP(I257,Presupuesto!$B$11:$C$566,2,0)</f>
        <v>UTILES DE ESCRITORIO, OFICINA Y ENSE¥ANZA</v>
      </c>
      <c r="K257" s="97" t="str">
        <f t="shared" si="25"/>
        <v>Cultura de Innovación Institucional y Educativa</v>
      </c>
      <c r="L257" s="97" t="s">
        <v>412</v>
      </c>
    </row>
    <row r="258" spans="1:12" ht="15.75" thickBot="1">
      <c r="A258" s="446"/>
      <c r="B258" s="446"/>
      <c r="C258" s="213" t="s">
        <v>430</v>
      </c>
      <c r="D258" s="214">
        <v>0</v>
      </c>
      <c r="E258" s="323">
        <v>0</v>
      </c>
      <c r="F258" s="103">
        <f>HLOOKUP(C258,$AH$2:$BU$3,2,0)</f>
        <v>1150</v>
      </c>
      <c r="G258" s="104">
        <f>D258*E258*F258</f>
        <v>0</v>
      </c>
      <c r="H258" s="324"/>
      <c r="I258" s="325" t="s">
        <v>301</v>
      </c>
      <c r="J258" s="105" t="str">
        <f>VLOOKUP(I258,Presupuesto!$B$11:$C$566,2,0)</f>
        <v>VIATICOS (26200-00)</v>
      </c>
      <c r="K258" s="326" t="str">
        <f t="shared" si="25"/>
        <v>Cultura de Innovación Institucional y Educativa</v>
      </c>
      <c r="L258" s="326" t="s">
        <v>412</v>
      </c>
    </row>
    <row r="261" spans="1:12" ht="15.75" thickBot="1"/>
    <row r="262" spans="1:12" ht="15.75" thickBot="1">
      <c r="A262" s="446"/>
      <c r="B262" s="446"/>
      <c r="C262" s="29" t="s">
        <v>43</v>
      </c>
      <c r="D262" s="30">
        <f>SUM(G269:G278)</f>
        <v>4000</v>
      </c>
      <c r="E262" s="92"/>
      <c r="F262" s="92"/>
      <c r="G262" s="92"/>
      <c r="H262" s="75"/>
      <c r="I262" s="75"/>
      <c r="J262" s="75"/>
      <c r="K262" s="111"/>
      <c r="L262" s="446"/>
    </row>
    <row r="263" spans="1:12">
      <c r="A263" s="446"/>
      <c r="B263" s="446"/>
      <c r="C263" s="70"/>
      <c r="D263" s="31"/>
      <c r="E263" s="92"/>
      <c r="F263" s="92"/>
      <c r="G263" s="92"/>
      <c r="H263" s="75"/>
      <c r="I263" s="75"/>
      <c r="J263" s="75"/>
      <c r="K263" s="111"/>
      <c r="L263" s="446"/>
    </row>
    <row r="264" spans="1:12">
      <c r="A264" s="446"/>
      <c r="B264" s="446"/>
      <c r="C264" s="70"/>
      <c r="D264" s="31"/>
      <c r="E264" s="92"/>
      <c r="F264" s="92"/>
      <c r="G264" s="92"/>
      <c r="H264" s="75"/>
      <c r="I264" s="75"/>
      <c r="J264" s="75"/>
      <c r="K264" s="111"/>
      <c r="L264" s="446"/>
    </row>
    <row r="265" spans="1:12" ht="15.75">
      <c r="A265" s="446"/>
      <c r="B265" s="446"/>
      <c r="C265" s="201" t="s">
        <v>392</v>
      </c>
      <c r="D265" s="353" t="s">
        <v>2086</v>
      </c>
      <c r="E265" s="92"/>
      <c r="F265" s="92"/>
      <c r="G265" s="92"/>
      <c r="H265" s="75"/>
      <c r="I265" s="75"/>
      <c r="J265" s="75"/>
      <c r="K265" s="111"/>
      <c r="L265" s="446"/>
    </row>
    <row r="266" spans="1:12" ht="18.75">
      <c r="A266" s="446"/>
      <c r="B266" s="446"/>
      <c r="C266" s="207" t="str">
        <f>IFERROR(VLOOKUP(D265,'1. Desarrollo e Innov. Curricu.'!$E:$F,2,FALSE),IFERROR(VLOOKUP(D265,'2. Investigación Científica'!$E:$F,2,FALSE),IFERROR(VLOOKUP(D265,'3. Vinculación Univ. Sociedad'!$E:$F,2,FALSE),IFERROR(VLOOKUP(D265,'4. Docencia y Profesorado Univ.'!$E:$F,2,FALSE),IFERROR(VLOOKUP(D265,'5. Estudiantes y Graduados'!$E:$F,2,FALSE),IFERROR(VLOOKUP(D265,'11. Gestion Administrativa'!$E:$F,2,FALSE),IFERROR(VLOOKUP(D265,'13. Gestión Académica'!$E:$F,2,FALSE),IFERROR(VLOOKUP(D265,'8. Asegura. de la Calid. y M'!$E:$F,2,FALSE),IFERROR(VLOOKUP(D265,'6. Gestión del Conocimiento'!$E:$F,2,FALSE),IFERROR(VLOOKUP(D265,'15. Gobernabilidad y Proceso...'!$E:$F,2,FALSE),IFERROR(VLOOKUP(D265,'12. Gestión del Talento Humano'!$E:$F,2,FALSE),IFERROR(VLOOKUP(D265,'14. Internacional... de la E.S.'!$E:$F,2,FALSE),IFERROR(VLOOKUP(D265,'10. Posgrado'!$E:$F,2,FALSE),IFERROR(VLOOKUP(D265,'17. Gestión TIC'!$E:$F,2,FALSE),IFERROR(VLOOKUP(D265,'16. Desa. del Sistema Educ.Sup.'!$E:$F,2,FALSE),IFERROR(VLOOKUP(D265,'9. Cultura de Inno. Insti...'!$E:$F,2,FALSE),VLOOKUP(D265,'7. Lo Esencial de la Reforma U.'!$E:$F,2,0)))))))))))))))))</f>
        <v>2. Gestión para la apertura de asignatura en línea</v>
      </c>
      <c r="D266" s="31"/>
      <c r="E266" s="92"/>
      <c r="F266" s="92"/>
      <c r="G266" s="92"/>
      <c r="H266" s="75"/>
      <c r="I266" s="75"/>
      <c r="J266" s="75"/>
      <c r="K266" s="111"/>
      <c r="L266" s="446"/>
    </row>
    <row r="267" spans="1:12" ht="15.75" thickBot="1">
      <c r="A267" s="446"/>
      <c r="B267" s="446"/>
      <c r="C267" s="70"/>
      <c r="D267" s="31"/>
      <c r="E267" s="92"/>
      <c r="F267" s="92"/>
      <c r="G267" s="92"/>
      <c r="H267" s="75"/>
      <c r="I267" s="75"/>
      <c r="J267" s="75"/>
      <c r="K267" s="111"/>
      <c r="L267" s="446"/>
    </row>
    <row r="268" spans="1:12" ht="30.75" thickBot="1">
      <c r="A268" s="446"/>
      <c r="B268" s="446"/>
      <c r="C268" s="125" t="s">
        <v>44</v>
      </c>
      <c r="D268" s="128" t="s">
        <v>45</v>
      </c>
      <c r="E268" s="127" t="s">
        <v>55</v>
      </c>
      <c r="F268" s="127" t="s">
        <v>57</v>
      </c>
      <c r="G268" s="126" t="s">
        <v>27</v>
      </c>
      <c r="H268" s="132" t="s">
        <v>131</v>
      </c>
      <c r="I268" s="127" t="s">
        <v>46</v>
      </c>
      <c r="J268" s="127" t="s">
        <v>132</v>
      </c>
      <c r="K268" s="127" t="s">
        <v>410</v>
      </c>
      <c r="L268" s="127" t="s">
        <v>411</v>
      </c>
    </row>
    <row r="269" spans="1:12">
      <c r="A269" s="446"/>
      <c r="B269" s="446"/>
      <c r="C269" s="318" t="s">
        <v>47</v>
      </c>
      <c r="D269" s="678"/>
      <c r="E269" s="319">
        <v>0</v>
      </c>
      <c r="F269" s="114">
        <v>40000</v>
      </c>
      <c r="G269" s="320">
        <f t="shared" ref="G269:G277" si="26">E269*F269</f>
        <v>0</v>
      </c>
      <c r="H269" s="321"/>
      <c r="I269" s="115" t="s">
        <v>699</v>
      </c>
      <c r="J269" s="115" t="str">
        <f>VLOOKUP(I269,Presupuesto!$B$11:$C$566,2,0)</f>
        <v>SERVICIOS DE CAPACITACION.</v>
      </c>
      <c r="K269" s="322" t="s">
        <v>472</v>
      </c>
      <c r="L269" s="115" t="s">
        <v>394</v>
      </c>
    </row>
    <row r="270" spans="1:12">
      <c r="A270" s="446"/>
      <c r="B270" s="446"/>
      <c r="C270" s="98" t="s">
        <v>48</v>
      </c>
      <c r="D270" s="679"/>
      <c r="E270" s="199">
        <v>0</v>
      </c>
      <c r="F270" s="99">
        <v>50</v>
      </c>
      <c r="G270" s="96">
        <f t="shared" si="26"/>
        <v>0</v>
      </c>
      <c r="H270" s="160"/>
      <c r="I270" s="97" t="s">
        <v>717</v>
      </c>
      <c r="J270" s="97" t="str">
        <f>VLOOKUP(I270,Presupuesto!$B$11:$C$566,2,0)</f>
        <v>SERVICIOS DE IMPRENTA PUBLIC.Y REPRODUCCION</v>
      </c>
      <c r="K270" s="97" t="s">
        <v>472</v>
      </c>
      <c r="L270" s="97" t="s">
        <v>412</v>
      </c>
    </row>
    <row r="271" spans="1:12">
      <c r="A271" s="446"/>
      <c r="B271" s="446"/>
      <c r="C271" s="98" t="s">
        <v>49</v>
      </c>
      <c r="D271" s="679"/>
      <c r="E271" s="199">
        <v>0</v>
      </c>
      <c r="F271" s="99">
        <v>150</v>
      </c>
      <c r="G271" s="96">
        <f t="shared" si="26"/>
        <v>0</v>
      </c>
      <c r="H271" s="160"/>
      <c r="I271" s="97" t="s">
        <v>792</v>
      </c>
      <c r="J271" s="97" t="str">
        <f>VLOOKUP(I271,Presupuesto!$B$11:$C$566,2,0)</f>
        <v>ALIMENTOS B EBIDAS PARA PERSONAS</v>
      </c>
      <c r="K271" s="97" t="str">
        <f t="shared" ref="K271:K277" si="27">$K$209</f>
        <v>Cultura de Innovación Institucional y Educativa</v>
      </c>
      <c r="L271" s="97" t="s">
        <v>396</v>
      </c>
    </row>
    <row r="272" spans="1:12">
      <c r="A272" s="446"/>
      <c r="B272" s="446"/>
      <c r="C272" s="98" t="s">
        <v>50</v>
      </c>
      <c r="D272" s="679"/>
      <c r="E272" s="150">
        <v>0</v>
      </c>
      <c r="F272" s="117">
        <v>15000</v>
      </c>
      <c r="G272" s="96">
        <f t="shared" si="26"/>
        <v>0</v>
      </c>
      <c r="H272" s="160"/>
      <c r="I272" s="315" t="s">
        <v>300</v>
      </c>
      <c r="J272" s="97" t="str">
        <f>VLOOKUP(I272,Presupuesto!$B$11:$C$566,2,0)</f>
        <v>PASAJES (26100-00)</v>
      </c>
      <c r="K272" s="97" t="str">
        <f t="shared" si="27"/>
        <v>Cultura de Innovación Institucional y Educativa</v>
      </c>
      <c r="L272" s="97" t="s">
        <v>412</v>
      </c>
    </row>
    <row r="273" spans="1:12">
      <c r="A273" s="446"/>
      <c r="B273" s="446"/>
      <c r="C273" s="98" t="s">
        <v>417</v>
      </c>
      <c r="D273" s="679"/>
      <c r="E273" s="150">
        <v>0</v>
      </c>
      <c r="F273" s="117">
        <v>45</v>
      </c>
      <c r="G273" s="96">
        <f t="shared" si="26"/>
        <v>0</v>
      </c>
      <c r="H273" s="160"/>
      <c r="I273" s="97" t="s">
        <v>821</v>
      </c>
      <c r="J273" s="97" t="str">
        <f>VLOOKUP(I273,Presupuesto!$B$11:$C$566,2,0)</f>
        <v>PRODUCTOS PAPEL Y CARTON</v>
      </c>
      <c r="K273" s="97" t="str">
        <f t="shared" si="27"/>
        <v>Cultura de Innovación Institucional y Educativa</v>
      </c>
      <c r="L273" s="97" t="s">
        <v>412</v>
      </c>
    </row>
    <row r="274" spans="1:12">
      <c r="A274" s="446"/>
      <c r="B274" s="446"/>
      <c r="C274" s="98" t="s">
        <v>51</v>
      </c>
      <c r="D274" s="679"/>
      <c r="E274" s="199">
        <v>0</v>
      </c>
      <c r="F274" s="99">
        <v>85</v>
      </c>
      <c r="G274" s="96">
        <f t="shared" si="26"/>
        <v>0</v>
      </c>
      <c r="H274" s="160"/>
      <c r="I274" s="97" t="s">
        <v>821</v>
      </c>
      <c r="J274" s="97" t="str">
        <f>VLOOKUP(I274,Presupuesto!$B$11:$C$566,2,0)</f>
        <v>PRODUCTOS PAPEL Y CARTON</v>
      </c>
      <c r="K274" s="97" t="str">
        <f t="shared" si="27"/>
        <v>Cultura de Innovación Institucional y Educativa</v>
      </c>
      <c r="L274" s="97" t="s">
        <v>412</v>
      </c>
    </row>
    <row r="275" spans="1:12">
      <c r="A275" s="446"/>
      <c r="B275" s="446"/>
      <c r="C275" s="98" t="s">
        <v>123</v>
      </c>
      <c r="D275" s="679"/>
      <c r="E275" s="199">
        <v>0</v>
      </c>
      <c r="F275" s="99">
        <v>35</v>
      </c>
      <c r="G275" s="96">
        <f t="shared" si="26"/>
        <v>0</v>
      </c>
      <c r="H275" s="160"/>
      <c r="I275" s="97" t="s">
        <v>942</v>
      </c>
      <c r="J275" s="97" t="str">
        <f>VLOOKUP(I275,Presupuesto!$B$11:$C$566,2,0)</f>
        <v>UTILES DE ESCRITORIO, OFICINA Y ENSE¥ANZA</v>
      </c>
      <c r="K275" s="97" t="str">
        <f t="shared" si="27"/>
        <v>Cultura de Innovación Institucional y Educativa</v>
      </c>
      <c r="L275" s="97" t="s">
        <v>412</v>
      </c>
    </row>
    <row r="276" spans="1:12">
      <c r="A276" s="446"/>
      <c r="B276" s="446"/>
      <c r="C276" s="98" t="s">
        <v>34</v>
      </c>
      <c r="D276" s="679"/>
      <c r="E276" s="199">
        <v>0</v>
      </c>
      <c r="F276" s="99">
        <v>80</v>
      </c>
      <c r="G276" s="96">
        <f t="shared" si="26"/>
        <v>0</v>
      </c>
      <c r="H276" s="160"/>
      <c r="I276" s="97" t="s">
        <v>942</v>
      </c>
      <c r="J276" s="97" t="str">
        <f>VLOOKUP(I276,Presupuesto!$B$11:$C$566,2,0)</f>
        <v>UTILES DE ESCRITORIO, OFICINA Y ENSE¥ANZA</v>
      </c>
      <c r="K276" s="97" t="str">
        <f t="shared" si="27"/>
        <v>Cultura de Innovación Institucional y Educativa</v>
      </c>
      <c r="L276" s="97" t="s">
        <v>412</v>
      </c>
    </row>
    <row r="277" spans="1:12">
      <c r="A277" s="446"/>
      <c r="B277" s="446"/>
      <c r="C277" s="108" t="s">
        <v>52</v>
      </c>
      <c r="D277" s="679"/>
      <c r="E277" s="209">
        <v>0</v>
      </c>
      <c r="F277" s="118">
        <v>25</v>
      </c>
      <c r="G277" s="96">
        <f t="shared" si="26"/>
        <v>0</v>
      </c>
      <c r="H277" s="160"/>
      <c r="I277" s="97" t="s">
        <v>942</v>
      </c>
      <c r="J277" s="97" t="str">
        <f>VLOOKUP(I277,Presupuesto!$B$11:$C$566,2,0)</f>
        <v>UTILES DE ESCRITORIO, OFICINA Y ENSE¥ANZA</v>
      </c>
      <c r="K277" s="97" t="str">
        <f t="shared" si="27"/>
        <v>Cultura de Innovación Institucional y Educativa</v>
      </c>
      <c r="L277" s="97" t="s">
        <v>412</v>
      </c>
    </row>
    <row r="278" spans="1:12" ht="15.75" thickBot="1">
      <c r="A278" s="446"/>
      <c r="B278" s="446"/>
      <c r="C278" s="213" t="s">
        <v>428</v>
      </c>
      <c r="D278" s="214">
        <v>2</v>
      </c>
      <c r="E278" s="323">
        <v>1</v>
      </c>
      <c r="F278" s="103">
        <f>HLOOKUP(C278,$AH$2:$BU$3,2,0)</f>
        <v>2000</v>
      </c>
      <c r="G278" s="104">
        <f>D278*E278*F278</f>
        <v>4000</v>
      </c>
      <c r="H278" s="324" t="s">
        <v>129</v>
      </c>
      <c r="I278" s="325" t="s">
        <v>301</v>
      </c>
      <c r="J278" s="105" t="str">
        <f>VLOOKUP(I278,Presupuesto!$B$11:$C$566,2,0)</f>
        <v>VIATICOS (26200-00)</v>
      </c>
      <c r="K278" s="326" t="s">
        <v>472</v>
      </c>
      <c r="L278" s="326" t="s">
        <v>412</v>
      </c>
    </row>
    <row r="280" spans="1:12" ht="15.75" thickBot="1"/>
    <row r="281" spans="1:12" ht="15.75" thickBot="1">
      <c r="A281" s="446"/>
      <c r="B281" s="446"/>
      <c r="C281" s="29" t="s">
        <v>43</v>
      </c>
      <c r="D281" s="30">
        <f>SUM(G288:G297)</f>
        <v>4000</v>
      </c>
      <c r="E281" s="92"/>
      <c r="F281" s="92"/>
      <c r="G281" s="92"/>
      <c r="H281" s="75"/>
      <c r="I281" s="75"/>
      <c r="J281" s="75"/>
      <c r="K281" s="111"/>
      <c r="L281" s="446"/>
    </row>
    <row r="282" spans="1:12">
      <c r="A282" s="446"/>
      <c r="B282" s="446"/>
      <c r="C282" s="70"/>
      <c r="D282" s="31"/>
      <c r="E282" s="92"/>
      <c r="F282" s="92"/>
      <c r="G282" s="92"/>
      <c r="H282" s="75"/>
      <c r="I282" s="75"/>
      <c r="J282" s="75"/>
      <c r="K282" s="111"/>
      <c r="L282" s="446"/>
    </row>
    <row r="283" spans="1:12">
      <c r="A283" s="446"/>
      <c r="B283" s="446"/>
      <c r="C283" s="70"/>
      <c r="D283" s="31"/>
      <c r="E283" s="92"/>
      <c r="F283" s="92"/>
      <c r="G283" s="92"/>
      <c r="H283" s="75"/>
      <c r="I283" s="75"/>
      <c r="J283" s="75"/>
      <c r="K283" s="111"/>
      <c r="L283" s="446"/>
    </row>
    <row r="284" spans="1:12" ht="15.75">
      <c r="A284" s="446"/>
      <c r="B284" s="446"/>
      <c r="C284" s="201" t="s">
        <v>392</v>
      </c>
      <c r="D284" s="353" t="s">
        <v>2087</v>
      </c>
      <c r="E284" s="92"/>
      <c r="F284" s="92"/>
      <c r="G284" s="92"/>
      <c r="H284" s="75"/>
      <c r="I284" s="75"/>
      <c r="J284" s="75"/>
      <c r="K284" s="111"/>
      <c r="L284" s="446"/>
    </row>
    <row r="285" spans="1:12" ht="18.75">
      <c r="A285" s="446"/>
      <c r="B285" s="446"/>
      <c r="C285" s="207" t="str">
        <f>IFERROR(VLOOKUP(D284,'1. Desarrollo e Innov. Curricu.'!$E:$F,2,FALSE),IFERROR(VLOOKUP(D284,'2. Investigación Científica'!$E:$F,2,FALSE),IFERROR(VLOOKUP(D284,'3. Vinculación Univ. Sociedad'!$E:$F,2,FALSE),IFERROR(VLOOKUP(D284,'4. Docencia y Profesorado Univ.'!$E:$F,2,FALSE),IFERROR(VLOOKUP(D284,'5. Estudiantes y Graduados'!$E:$F,2,FALSE),IFERROR(VLOOKUP(D284,'11. Gestion Administrativa'!$E:$F,2,FALSE),IFERROR(VLOOKUP(D284,'13. Gestión Académica'!$E:$F,2,FALSE),IFERROR(VLOOKUP(D284,'8. Asegura. de la Calid. y M'!$E:$F,2,FALSE),IFERROR(VLOOKUP(D284,'6. Gestión del Conocimiento'!$E:$F,2,FALSE),IFERROR(VLOOKUP(D284,'15. Gobernabilidad y Proceso...'!$E:$F,2,FALSE),IFERROR(VLOOKUP(D284,'12. Gestión del Talento Humano'!$E:$F,2,FALSE),IFERROR(VLOOKUP(D284,'14. Internacional... de la E.S.'!$E:$F,2,FALSE),IFERROR(VLOOKUP(D284,'10. Posgrado'!$E:$F,2,FALSE),IFERROR(VLOOKUP(D284,'17. Gestión TIC'!$E:$F,2,FALSE),IFERROR(VLOOKUP(D284,'16. Desa. del Sistema Educ.Sup.'!$E:$F,2,FALSE),IFERROR(VLOOKUP(D284,'9. Cultura de Inno. Insti...'!$E:$F,2,FALSE),VLOOKUP(D284,'7. Lo Esencial de la Reforma U.'!$E:$F,2,0)))))))))))))))))</f>
        <v>3. Gestión para diplomados en línea</v>
      </c>
      <c r="D285" s="31"/>
      <c r="E285" s="92"/>
      <c r="F285" s="92"/>
      <c r="G285" s="92"/>
      <c r="H285" s="75"/>
      <c r="I285" s="75"/>
      <c r="J285" s="75"/>
      <c r="K285" s="111"/>
      <c r="L285" s="446"/>
    </row>
    <row r="286" spans="1:12" ht="15.75" thickBot="1">
      <c r="A286" s="446"/>
      <c r="B286" s="446"/>
      <c r="C286" s="70"/>
      <c r="D286" s="31"/>
      <c r="E286" s="92"/>
      <c r="F286" s="92"/>
      <c r="G286" s="92"/>
      <c r="H286" s="75"/>
      <c r="I286" s="75"/>
      <c r="J286" s="75"/>
      <c r="K286" s="111"/>
      <c r="L286" s="446"/>
    </row>
    <row r="287" spans="1:12" ht="30.75" thickBot="1">
      <c r="A287" s="446"/>
      <c r="B287" s="446"/>
      <c r="C287" s="125" t="s">
        <v>44</v>
      </c>
      <c r="D287" s="128" t="s">
        <v>45</v>
      </c>
      <c r="E287" s="127" t="s">
        <v>55</v>
      </c>
      <c r="F287" s="127" t="s">
        <v>57</v>
      </c>
      <c r="G287" s="126" t="s">
        <v>27</v>
      </c>
      <c r="H287" s="132" t="s">
        <v>131</v>
      </c>
      <c r="I287" s="127" t="s">
        <v>46</v>
      </c>
      <c r="J287" s="127" t="s">
        <v>132</v>
      </c>
      <c r="K287" s="127" t="s">
        <v>410</v>
      </c>
      <c r="L287" s="127" t="s">
        <v>411</v>
      </c>
    </row>
    <row r="288" spans="1:12">
      <c r="A288" s="446"/>
      <c r="B288" s="446"/>
      <c r="C288" s="318" t="s">
        <v>47</v>
      </c>
      <c r="D288" s="678"/>
      <c r="E288" s="319"/>
      <c r="F288" s="114">
        <v>40000</v>
      </c>
      <c r="G288" s="320">
        <f t="shared" ref="G288:G296" si="28">E288*F288</f>
        <v>0</v>
      </c>
      <c r="H288" s="321"/>
      <c r="I288" s="115" t="s">
        <v>699</v>
      </c>
      <c r="J288" s="115" t="str">
        <f>VLOOKUP(I288,Presupuesto!$B$11:$C$566,2,0)</f>
        <v>SERVICIOS DE CAPACITACION.</v>
      </c>
      <c r="K288" s="322" t="s">
        <v>1519</v>
      </c>
      <c r="L288" s="115" t="s">
        <v>394</v>
      </c>
    </row>
    <row r="289" spans="1:12">
      <c r="A289" s="446"/>
      <c r="B289" s="446"/>
      <c r="C289" s="98" t="s">
        <v>48</v>
      </c>
      <c r="D289" s="679"/>
      <c r="E289" s="199"/>
      <c r="F289" s="99">
        <v>50</v>
      </c>
      <c r="G289" s="96">
        <f t="shared" si="28"/>
        <v>0</v>
      </c>
      <c r="H289" s="160"/>
      <c r="I289" s="97" t="s">
        <v>717</v>
      </c>
      <c r="J289" s="97" t="str">
        <f>VLOOKUP(I289,Presupuesto!$B$11:$C$566,2,0)</f>
        <v>SERVICIOS DE IMPRENTA PUBLIC.Y REPRODUCCION</v>
      </c>
      <c r="K289" s="97" t="str">
        <f>$K$209</f>
        <v>Cultura de Innovación Institucional y Educativa</v>
      </c>
      <c r="L289" s="97" t="s">
        <v>412</v>
      </c>
    </row>
    <row r="290" spans="1:12">
      <c r="A290" s="446"/>
      <c r="B290" s="446"/>
      <c r="C290" s="98" t="s">
        <v>49</v>
      </c>
      <c r="D290" s="679"/>
      <c r="E290" s="199"/>
      <c r="F290" s="99">
        <v>150</v>
      </c>
      <c r="G290" s="96">
        <f t="shared" si="28"/>
        <v>0</v>
      </c>
      <c r="H290" s="160"/>
      <c r="I290" s="97" t="s">
        <v>792</v>
      </c>
      <c r="J290" s="97" t="str">
        <f>VLOOKUP(I290,Presupuesto!$B$11:$C$566,2,0)</f>
        <v>ALIMENTOS B EBIDAS PARA PERSONAS</v>
      </c>
      <c r="K290" s="97" t="str">
        <f t="shared" ref="K290:K296" si="29">$K$209</f>
        <v>Cultura de Innovación Institucional y Educativa</v>
      </c>
      <c r="L290" s="97" t="s">
        <v>396</v>
      </c>
    </row>
    <row r="291" spans="1:12">
      <c r="A291" s="446"/>
      <c r="B291" s="446"/>
      <c r="C291" s="98" t="s">
        <v>50</v>
      </c>
      <c r="D291" s="679"/>
      <c r="E291" s="150"/>
      <c r="F291" s="117">
        <v>15000</v>
      </c>
      <c r="G291" s="96">
        <f t="shared" si="28"/>
        <v>0</v>
      </c>
      <c r="H291" s="160"/>
      <c r="I291" s="315" t="s">
        <v>300</v>
      </c>
      <c r="J291" s="97" t="str">
        <f>VLOOKUP(I291,Presupuesto!$B$11:$C$566,2,0)</f>
        <v>PASAJES (26100-00)</v>
      </c>
      <c r="K291" s="97" t="str">
        <f t="shared" si="29"/>
        <v>Cultura de Innovación Institucional y Educativa</v>
      </c>
      <c r="L291" s="97" t="s">
        <v>412</v>
      </c>
    </row>
    <row r="292" spans="1:12">
      <c r="A292" s="446"/>
      <c r="B292" s="446"/>
      <c r="C292" s="98" t="s">
        <v>417</v>
      </c>
      <c r="D292" s="679"/>
      <c r="E292" s="150"/>
      <c r="F292" s="117">
        <v>45</v>
      </c>
      <c r="G292" s="96">
        <f t="shared" si="28"/>
        <v>0</v>
      </c>
      <c r="H292" s="160"/>
      <c r="I292" s="97" t="s">
        <v>821</v>
      </c>
      <c r="J292" s="97" t="str">
        <f>VLOOKUP(I292,Presupuesto!$B$11:$C$566,2,0)</f>
        <v>PRODUCTOS PAPEL Y CARTON</v>
      </c>
      <c r="K292" s="97" t="str">
        <f t="shared" si="29"/>
        <v>Cultura de Innovación Institucional y Educativa</v>
      </c>
      <c r="L292" s="97" t="s">
        <v>412</v>
      </c>
    </row>
    <row r="293" spans="1:12">
      <c r="A293" s="446"/>
      <c r="B293" s="446"/>
      <c r="C293" s="98" t="s">
        <v>51</v>
      </c>
      <c r="D293" s="679"/>
      <c r="E293" s="199"/>
      <c r="F293" s="99">
        <v>85</v>
      </c>
      <c r="G293" s="96">
        <f t="shared" si="28"/>
        <v>0</v>
      </c>
      <c r="H293" s="160"/>
      <c r="I293" s="97" t="s">
        <v>821</v>
      </c>
      <c r="J293" s="97" t="str">
        <f>VLOOKUP(I293,Presupuesto!$B$11:$C$566,2,0)</f>
        <v>PRODUCTOS PAPEL Y CARTON</v>
      </c>
      <c r="K293" s="97" t="str">
        <f t="shared" si="29"/>
        <v>Cultura de Innovación Institucional y Educativa</v>
      </c>
      <c r="L293" s="97" t="s">
        <v>412</v>
      </c>
    </row>
    <row r="294" spans="1:12">
      <c r="A294" s="446"/>
      <c r="B294" s="446"/>
      <c r="C294" s="98" t="s">
        <v>123</v>
      </c>
      <c r="D294" s="679"/>
      <c r="E294" s="199"/>
      <c r="F294" s="99">
        <v>35</v>
      </c>
      <c r="G294" s="96">
        <f t="shared" si="28"/>
        <v>0</v>
      </c>
      <c r="H294" s="160"/>
      <c r="I294" s="97" t="s">
        <v>942</v>
      </c>
      <c r="J294" s="97" t="str">
        <f>VLOOKUP(I294,Presupuesto!$B$11:$C$566,2,0)</f>
        <v>UTILES DE ESCRITORIO, OFICINA Y ENSE¥ANZA</v>
      </c>
      <c r="K294" s="97" t="str">
        <f t="shared" si="29"/>
        <v>Cultura de Innovación Institucional y Educativa</v>
      </c>
      <c r="L294" s="97" t="s">
        <v>412</v>
      </c>
    </row>
    <row r="295" spans="1:12">
      <c r="A295" s="446"/>
      <c r="B295" s="446"/>
      <c r="C295" s="98" t="s">
        <v>34</v>
      </c>
      <c r="D295" s="679"/>
      <c r="E295" s="199"/>
      <c r="F295" s="99">
        <v>80</v>
      </c>
      <c r="G295" s="96">
        <f t="shared" si="28"/>
        <v>0</v>
      </c>
      <c r="H295" s="160"/>
      <c r="I295" s="97" t="s">
        <v>942</v>
      </c>
      <c r="J295" s="97" t="str">
        <f>VLOOKUP(I295,Presupuesto!$B$11:$C$566,2,0)</f>
        <v>UTILES DE ESCRITORIO, OFICINA Y ENSE¥ANZA</v>
      </c>
      <c r="K295" s="97" t="str">
        <f t="shared" si="29"/>
        <v>Cultura de Innovación Institucional y Educativa</v>
      </c>
      <c r="L295" s="97" t="s">
        <v>412</v>
      </c>
    </row>
    <row r="296" spans="1:12">
      <c r="A296" s="446"/>
      <c r="B296" s="446"/>
      <c r="C296" s="108" t="s">
        <v>52</v>
      </c>
      <c r="D296" s="679"/>
      <c r="E296" s="209"/>
      <c r="F296" s="118">
        <v>25</v>
      </c>
      <c r="G296" s="96">
        <f t="shared" si="28"/>
        <v>0</v>
      </c>
      <c r="H296" s="160"/>
      <c r="I296" s="97" t="s">
        <v>942</v>
      </c>
      <c r="J296" s="97" t="str">
        <f>VLOOKUP(I296,Presupuesto!$B$11:$C$566,2,0)</f>
        <v>UTILES DE ESCRITORIO, OFICINA Y ENSE¥ANZA</v>
      </c>
      <c r="K296" s="97" t="str">
        <f t="shared" si="29"/>
        <v>Cultura de Innovación Institucional y Educativa</v>
      </c>
      <c r="L296" s="97" t="s">
        <v>412</v>
      </c>
    </row>
    <row r="297" spans="1:12" ht="15.75" thickBot="1">
      <c r="A297" s="446"/>
      <c r="B297" s="446"/>
      <c r="C297" s="213" t="s">
        <v>428</v>
      </c>
      <c r="D297" s="214">
        <v>2</v>
      </c>
      <c r="E297" s="323">
        <v>1</v>
      </c>
      <c r="F297" s="103">
        <f>HLOOKUP(C297,$AH$2:$BU$3,2,0)</f>
        <v>2000</v>
      </c>
      <c r="G297" s="104">
        <f>D297*E297*F297</f>
        <v>4000</v>
      </c>
      <c r="H297" s="324" t="s">
        <v>129</v>
      </c>
      <c r="I297" s="325" t="s">
        <v>301</v>
      </c>
      <c r="J297" s="105" t="str">
        <f>VLOOKUP(I297,Presupuesto!$B$11:$C$566,2,0)</f>
        <v>VIATICOS (26200-00)</v>
      </c>
      <c r="K297" s="326" t="s">
        <v>472</v>
      </c>
      <c r="L297" s="326" t="s">
        <v>412</v>
      </c>
    </row>
    <row r="299" spans="1:12" ht="15.75" thickBot="1"/>
    <row r="300" spans="1:12" ht="15.75" thickBot="1">
      <c r="A300" s="446"/>
      <c r="B300" s="446"/>
      <c r="C300" s="29" t="s">
        <v>43</v>
      </c>
      <c r="D300" s="30">
        <f>SUM(G307:G316)</f>
        <v>15210</v>
      </c>
      <c r="E300" s="92"/>
      <c r="F300" s="92"/>
      <c r="G300" s="92"/>
      <c r="H300" s="75"/>
      <c r="I300" s="75"/>
      <c r="J300" s="75"/>
      <c r="K300" s="111"/>
      <c r="L300" s="446"/>
    </row>
    <row r="301" spans="1:12">
      <c r="A301" s="446"/>
      <c r="B301" s="446"/>
      <c r="C301" s="70"/>
      <c r="D301" s="31"/>
      <c r="E301" s="92"/>
      <c r="F301" s="92"/>
      <c r="G301" s="92"/>
      <c r="H301" s="75"/>
      <c r="I301" s="75"/>
      <c r="J301" s="75"/>
      <c r="K301" s="111"/>
      <c r="L301" s="446"/>
    </row>
    <row r="302" spans="1:12">
      <c r="A302" s="446"/>
      <c r="B302" s="446"/>
      <c r="C302" s="70"/>
      <c r="D302" s="31"/>
      <c r="E302" s="92"/>
      <c r="F302" s="92"/>
      <c r="G302" s="92"/>
      <c r="H302" s="75"/>
      <c r="I302" s="75"/>
      <c r="J302" s="75"/>
      <c r="K302" s="111"/>
      <c r="L302" s="446"/>
    </row>
    <row r="303" spans="1:12" ht="15.75">
      <c r="A303" s="446"/>
      <c r="B303" s="446"/>
      <c r="C303" s="201" t="s">
        <v>392</v>
      </c>
      <c r="D303" s="353" t="s">
        <v>2103</v>
      </c>
      <c r="E303" s="92"/>
      <c r="F303" s="92"/>
      <c r="G303" s="92"/>
      <c r="H303" s="75"/>
      <c r="I303" s="75"/>
      <c r="J303" s="75"/>
      <c r="K303" s="111"/>
      <c r="L303" s="446"/>
    </row>
    <row r="304" spans="1:12" ht="18.75">
      <c r="A304" s="446"/>
      <c r="B304" s="446"/>
      <c r="C304" s="207" t="str">
        <f>IFERROR(VLOOKUP(D303,'1. Desarrollo e Innov. Curricu.'!$E:$F,2,FALSE),IFERROR(VLOOKUP(D303,'2. Investigación Científica'!$E:$F,2,FALSE),IFERROR(VLOOKUP(D303,'3. Vinculación Univ. Sociedad'!$E:$F,2,FALSE),IFERROR(VLOOKUP(D303,'4. Docencia y Profesorado Univ.'!$E:$F,2,FALSE),IFERROR(VLOOKUP(D303,'5. Estudiantes y Graduados'!$E:$F,2,FALSE),IFERROR(VLOOKUP(D303,'11. Gestion Administrativa'!$E:$F,2,FALSE),IFERROR(VLOOKUP(D303,'13. Gestión Académica'!$E:$F,2,FALSE),IFERROR(VLOOKUP(D303,'8. Asegura. de la Calid. y M'!$E:$F,2,FALSE),IFERROR(VLOOKUP(D303,'6. Gestión del Conocimiento'!$E:$F,2,FALSE),IFERROR(VLOOKUP(D303,'15. Gobernabilidad y Proceso...'!$E:$F,2,FALSE),IFERROR(VLOOKUP(D303,'12. Gestión del Talento Humano'!$E:$F,2,FALSE),IFERROR(VLOOKUP(D303,'14. Internacional... de la E.S.'!$E:$F,2,FALSE),IFERROR(VLOOKUP(D303,'10. Posgrado'!$E:$F,2,FALSE),IFERROR(VLOOKUP(D303,'17. Gestión TIC'!$E:$F,2,FALSE),IFERROR(VLOOKUP(D303,'16. Desa. del Sistema Educ.Sup.'!$E:$F,2,FALSE),IFERROR(VLOOKUP(D303,'9. Cultura de Inno. Insti...'!$E:$F,2,FALSE),VLOOKUP(D303,'7. Lo Esencial de la Reforma U.'!$E:$F,2,0)))))))))))))))))</f>
        <v>1. Seminario taller sobre conocimiento del modelo educativo para ser realizado en el segundo ciclo academico año 2016</v>
      </c>
      <c r="D304" s="31"/>
      <c r="E304" s="92"/>
      <c r="F304" s="92"/>
      <c r="G304" s="92"/>
      <c r="H304" s="75"/>
      <c r="I304" s="75"/>
      <c r="J304" s="75"/>
      <c r="K304" s="111"/>
      <c r="L304" s="446"/>
    </row>
    <row r="305" spans="1:12" ht="15.75" thickBot="1">
      <c r="A305" s="446"/>
      <c r="B305" s="446"/>
      <c r="C305" s="70"/>
      <c r="D305" s="31"/>
      <c r="E305" s="92"/>
      <c r="F305" s="92"/>
      <c r="G305" s="92"/>
      <c r="H305" s="75"/>
      <c r="I305" s="75"/>
      <c r="J305" s="75"/>
      <c r="K305" s="111"/>
      <c r="L305" s="446"/>
    </row>
    <row r="306" spans="1:12" ht="30.75" thickBot="1">
      <c r="A306" s="446"/>
      <c r="B306" s="446"/>
      <c r="C306" s="125" t="s">
        <v>44</v>
      </c>
      <c r="D306" s="128" t="s">
        <v>45</v>
      </c>
      <c r="E306" s="127" t="s">
        <v>55</v>
      </c>
      <c r="F306" s="127" t="s">
        <v>57</v>
      </c>
      <c r="G306" s="126" t="s">
        <v>27</v>
      </c>
      <c r="H306" s="132" t="s">
        <v>131</v>
      </c>
      <c r="I306" s="127" t="s">
        <v>46</v>
      </c>
      <c r="J306" s="127" t="s">
        <v>132</v>
      </c>
      <c r="K306" s="127" t="s">
        <v>410</v>
      </c>
      <c r="L306" s="127" t="s">
        <v>411</v>
      </c>
    </row>
    <row r="307" spans="1:12">
      <c r="A307" s="446"/>
      <c r="B307" s="446"/>
      <c r="C307" s="318" t="s">
        <v>47</v>
      </c>
      <c r="D307" s="678">
        <v>78</v>
      </c>
      <c r="E307" s="319"/>
      <c r="F307" s="114">
        <v>40000</v>
      </c>
      <c r="G307" s="320">
        <f t="shared" ref="G307:G315" si="30">E307*F307</f>
        <v>0</v>
      </c>
      <c r="H307" s="321"/>
      <c r="I307" s="115" t="s">
        <v>699</v>
      </c>
      <c r="J307" s="115" t="str">
        <f>VLOOKUP(I307,Presupuesto!$B$11:$C$566,2,0)</f>
        <v>SERVICIOS DE CAPACITACION.</v>
      </c>
      <c r="K307" s="322" t="s">
        <v>1519</v>
      </c>
      <c r="L307" s="115" t="s">
        <v>394</v>
      </c>
    </row>
    <row r="308" spans="1:12">
      <c r="A308" s="446"/>
      <c r="B308" s="446"/>
      <c r="C308" s="98" t="s">
        <v>48</v>
      </c>
      <c r="D308" s="679"/>
      <c r="E308" s="199"/>
      <c r="F308" s="99">
        <v>50</v>
      </c>
      <c r="G308" s="96">
        <f t="shared" si="30"/>
        <v>0</v>
      </c>
      <c r="H308" s="160"/>
      <c r="I308" s="97" t="s">
        <v>717</v>
      </c>
      <c r="J308" s="97" t="str">
        <f>VLOOKUP(I308,Presupuesto!$B$11:$C$566,2,0)</f>
        <v>SERVICIOS DE IMPRENTA PUBLIC.Y REPRODUCCION</v>
      </c>
      <c r="K308" s="97" t="str">
        <f>$K$209</f>
        <v>Cultura de Innovación Institucional y Educativa</v>
      </c>
      <c r="L308" s="97" t="s">
        <v>412</v>
      </c>
    </row>
    <row r="309" spans="1:12">
      <c r="A309" s="446"/>
      <c r="B309" s="446"/>
      <c r="C309" s="98" t="s">
        <v>49</v>
      </c>
      <c r="D309" s="679"/>
      <c r="E309" s="199">
        <v>78</v>
      </c>
      <c r="F309" s="99">
        <v>150</v>
      </c>
      <c r="G309" s="96">
        <f t="shared" si="30"/>
        <v>11700</v>
      </c>
      <c r="H309" s="160" t="s">
        <v>129</v>
      </c>
      <c r="I309" s="97" t="s">
        <v>792</v>
      </c>
      <c r="J309" s="97" t="str">
        <f>VLOOKUP(I309,Presupuesto!$B$11:$C$566,2,0)</f>
        <v>ALIMENTOS B EBIDAS PARA PERSONAS</v>
      </c>
      <c r="K309" s="97" t="s">
        <v>1358</v>
      </c>
      <c r="L309" s="97" t="s">
        <v>396</v>
      </c>
    </row>
    <row r="310" spans="1:12">
      <c r="A310" s="446"/>
      <c r="B310" s="446"/>
      <c r="C310" s="98" t="s">
        <v>50</v>
      </c>
      <c r="D310" s="679"/>
      <c r="E310" s="150"/>
      <c r="F310" s="117">
        <v>15000</v>
      </c>
      <c r="G310" s="96">
        <f t="shared" si="30"/>
        <v>0</v>
      </c>
      <c r="H310" s="160"/>
      <c r="I310" s="315" t="s">
        <v>300</v>
      </c>
      <c r="J310" s="97" t="str">
        <f>VLOOKUP(I310,Presupuesto!$B$11:$C$566,2,0)</f>
        <v>PASAJES (26100-00)</v>
      </c>
      <c r="K310" s="97" t="str">
        <f>$K$209</f>
        <v>Cultura de Innovación Institucional y Educativa</v>
      </c>
      <c r="L310" s="97" t="s">
        <v>412</v>
      </c>
    </row>
    <row r="311" spans="1:12">
      <c r="A311" s="446"/>
      <c r="B311" s="446"/>
      <c r="C311" s="98" t="s">
        <v>417</v>
      </c>
      <c r="D311" s="679"/>
      <c r="E311" s="150">
        <v>78</v>
      </c>
      <c r="F311" s="117">
        <v>45</v>
      </c>
      <c r="G311" s="96">
        <f t="shared" si="30"/>
        <v>3510</v>
      </c>
      <c r="H311" s="160" t="s">
        <v>129</v>
      </c>
      <c r="I311" s="97" t="s">
        <v>821</v>
      </c>
      <c r="J311" s="97" t="str">
        <f>VLOOKUP(I311,Presupuesto!$B$11:$C$566,2,0)</f>
        <v>PRODUCTOS PAPEL Y CARTON</v>
      </c>
      <c r="K311" s="97" t="s">
        <v>1358</v>
      </c>
      <c r="L311" s="97" t="s">
        <v>412</v>
      </c>
    </row>
    <row r="312" spans="1:12">
      <c r="A312" s="446"/>
      <c r="B312" s="446"/>
      <c r="C312" s="98" t="s">
        <v>51</v>
      </c>
      <c r="D312" s="679"/>
      <c r="E312" s="199"/>
      <c r="F312" s="99">
        <v>85</v>
      </c>
      <c r="G312" s="96">
        <f t="shared" si="30"/>
        <v>0</v>
      </c>
      <c r="H312" s="160"/>
      <c r="I312" s="97" t="s">
        <v>821</v>
      </c>
      <c r="J312" s="97" t="str">
        <f>VLOOKUP(I312,Presupuesto!$B$11:$C$566,2,0)</f>
        <v>PRODUCTOS PAPEL Y CARTON</v>
      </c>
      <c r="K312" s="97" t="str">
        <f>$K$209</f>
        <v>Cultura de Innovación Institucional y Educativa</v>
      </c>
      <c r="L312" s="97" t="s">
        <v>412</v>
      </c>
    </row>
    <row r="313" spans="1:12">
      <c r="A313" s="446"/>
      <c r="B313" s="446"/>
      <c r="C313" s="98" t="s">
        <v>123</v>
      </c>
      <c r="D313" s="679"/>
      <c r="E313" s="199"/>
      <c r="F313" s="99">
        <v>35</v>
      </c>
      <c r="G313" s="96">
        <f t="shared" si="30"/>
        <v>0</v>
      </c>
      <c r="H313" s="160"/>
      <c r="I313" s="97" t="s">
        <v>942</v>
      </c>
      <c r="J313" s="97" t="str">
        <f>VLOOKUP(I313,Presupuesto!$B$11:$C$566,2,0)</f>
        <v>UTILES DE ESCRITORIO, OFICINA Y ENSE¥ANZA</v>
      </c>
      <c r="K313" s="97" t="str">
        <f>$K$209</f>
        <v>Cultura de Innovación Institucional y Educativa</v>
      </c>
      <c r="L313" s="97" t="s">
        <v>412</v>
      </c>
    </row>
    <row r="314" spans="1:12">
      <c r="A314" s="446"/>
      <c r="B314" s="446"/>
      <c r="C314" s="98" t="s">
        <v>34</v>
      </c>
      <c r="D314" s="679"/>
      <c r="E314" s="199"/>
      <c r="F314" s="99">
        <v>80</v>
      </c>
      <c r="G314" s="96">
        <f t="shared" si="30"/>
        <v>0</v>
      </c>
      <c r="H314" s="160"/>
      <c r="I314" s="97" t="s">
        <v>942</v>
      </c>
      <c r="J314" s="97" t="str">
        <f>VLOOKUP(I314,Presupuesto!$B$11:$C$566,2,0)</f>
        <v>UTILES DE ESCRITORIO, OFICINA Y ENSE¥ANZA</v>
      </c>
      <c r="K314" s="97" t="str">
        <f>$K$209</f>
        <v>Cultura de Innovación Institucional y Educativa</v>
      </c>
      <c r="L314" s="97" t="s">
        <v>412</v>
      </c>
    </row>
    <row r="315" spans="1:12">
      <c r="A315" s="446"/>
      <c r="B315" s="446"/>
      <c r="C315" s="108" t="s">
        <v>52</v>
      </c>
      <c r="D315" s="679"/>
      <c r="E315" s="209"/>
      <c r="F315" s="118">
        <v>25</v>
      </c>
      <c r="G315" s="96">
        <f t="shared" si="30"/>
        <v>0</v>
      </c>
      <c r="H315" s="160"/>
      <c r="I315" s="97" t="s">
        <v>942</v>
      </c>
      <c r="J315" s="97" t="str">
        <f>VLOOKUP(I315,Presupuesto!$B$11:$C$566,2,0)</f>
        <v>UTILES DE ESCRITORIO, OFICINA Y ENSE¥ANZA</v>
      </c>
      <c r="K315" s="97" t="str">
        <f>$K$209</f>
        <v>Cultura de Innovación Institucional y Educativa</v>
      </c>
      <c r="L315" s="97" t="s">
        <v>412</v>
      </c>
    </row>
    <row r="316" spans="1:12" ht="15.75" thickBot="1">
      <c r="A316" s="446"/>
      <c r="B316" s="446"/>
      <c r="C316" s="213" t="s">
        <v>430</v>
      </c>
      <c r="D316" s="214">
        <v>0</v>
      </c>
      <c r="E316" s="323">
        <v>0</v>
      </c>
      <c r="F316" s="103">
        <f>HLOOKUP(C316,$AH$2:$BU$3,2,0)</f>
        <v>1150</v>
      </c>
      <c r="G316" s="104">
        <f>D316*E316*F316</f>
        <v>0</v>
      </c>
      <c r="H316" s="324"/>
      <c r="I316" s="325" t="s">
        <v>301</v>
      </c>
      <c r="J316" s="105" t="str">
        <f>VLOOKUP(I316,Presupuesto!$B$11:$C$566,2,0)</f>
        <v>VIATICOS (26200-00)</v>
      </c>
      <c r="K316" s="326" t="str">
        <f>$K$209</f>
        <v>Cultura de Innovación Institucional y Educativa</v>
      </c>
      <c r="L316" s="326" t="s">
        <v>412</v>
      </c>
    </row>
    <row r="318" spans="1:12" ht="15.75" thickBot="1"/>
    <row r="319" spans="1:12" ht="15.75" thickBot="1">
      <c r="A319" s="446"/>
      <c r="B319" s="446"/>
      <c r="C319" s="29" t="s">
        <v>43</v>
      </c>
      <c r="D319" s="30">
        <f>SUM(G326:G335)</f>
        <v>7020</v>
      </c>
      <c r="E319" s="92"/>
      <c r="F319" s="92"/>
      <c r="G319" s="92"/>
      <c r="H319" s="75"/>
      <c r="I319" s="75"/>
      <c r="J319" s="75"/>
      <c r="K319" s="111"/>
      <c r="L319" s="446"/>
    </row>
    <row r="320" spans="1:12">
      <c r="A320" s="446"/>
      <c r="B320" s="446"/>
      <c r="C320" s="70"/>
      <c r="D320" s="31"/>
      <c r="E320" s="92"/>
      <c r="F320" s="92"/>
      <c r="G320" s="92"/>
      <c r="H320" s="75"/>
      <c r="I320" s="75"/>
      <c r="J320" s="75"/>
      <c r="K320" s="111"/>
      <c r="L320" s="446"/>
    </row>
    <row r="321" spans="1:12">
      <c r="A321" s="446"/>
      <c r="B321" s="446"/>
      <c r="C321" s="70"/>
      <c r="D321" s="31"/>
      <c r="E321" s="92"/>
      <c r="F321" s="92"/>
      <c r="G321" s="92"/>
      <c r="H321" s="75"/>
      <c r="I321" s="75"/>
      <c r="J321" s="75"/>
      <c r="K321" s="111"/>
      <c r="L321" s="446"/>
    </row>
    <row r="322" spans="1:12" ht="15.75">
      <c r="A322" s="446"/>
      <c r="B322" s="446"/>
      <c r="C322" s="201" t="s">
        <v>392</v>
      </c>
      <c r="D322" s="353" t="s">
        <v>2102</v>
      </c>
      <c r="E322" s="92"/>
      <c r="F322" s="92"/>
      <c r="G322" s="92"/>
      <c r="H322" s="75"/>
      <c r="I322" s="75"/>
      <c r="J322" s="75"/>
      <c r="K322" s="111"/>
      <c r="L322" s="446"/>
    </row>
    <row r="323" spans="1:12" ht="18.75">
      <c r="A323" s="446"/>
      <c r="B323" s="446"/>
      <c r="C323" s="207" t="str">
        <f>IFERROR(VLOOKUP(D322,'1. Desarrollo e Innov. Curricu.'!$E:$F,2,FALSE),IFERROR(VLOOKUP(D322,'2. Investigación Científica'!$E:$F,2,FALSE),IFERROR(VLOOKUP(D322,'3. Vinculación Univ. Sociedad'!$E:$F,2,FALSE),IFERROR(VLOOKUP(D322,'4. Docencia y Profesorado Univ.'!$E:$F,2,FALSE),IFERROR(VLOOKUP(D322,'5. Estudiantes y Graduados'!$E:$F,2,FALSE),IFERROR(VLOOKUP(D322,'11. Gestion Administrativa'!$E:$F,2,FALSE),IFERROR(VLOOKUP(D322,'13. Gestión Académica'!$E:$F,2,FALSE),IFERROR(VLOOKUP(D322,'8. Asegura. de la Calid. y M'!$E:$F,2,FALSE),IFERROR(VLOOKUP(D322,'6. Gestión del Conocimiento'!$E:$F,2,FALSE),IFERROR(VLOOKUP(D322,'15. Gobernabilidad y Proceso...'!$E:$F,2,FALSE),IFERROR(VLOOKUP(D322,'12. Gestión del Talento Humano'!$E:$F,2,FALSE),IFERROR(VLOOKUP(D322,'14. Internacional... de la E.S.'!$E:$F,2,FALSE),IFERROR(VLOOKUP(D322,'10. Posgrado'!$E:$F,2,FALSE),IFERROR(VLOOKUP(D322,'17. Gestión TIC'!$E:$F,2,FALSE),IFERROR(VLOOKUP(D322,'16. Desa. del Sistema Educ.Sup.'!$E:$F,2,FALSE),IFERROR(VLOOKUP(D322,'9. Cultura de Inno. Insti...'!$E:$F,2,FALSE),VLOOKUP(D322,'7. Lo Esencial de la Reforma U.'!$E:$F,2,0)))))))))))))))))</f>
        <v>2. Taller de seguimiento sobre la implementacion de practicas innovadoras alineadas al modelo educativo DIE.</v>
      </c>
      <c r="D323" s="31"/>
      <c r="E323" s="92"/>
      <c r="F323" s="92"/>
      <c r="G323" s="92"/>
      <c r="H323" s="75"/>
      <c r="I323" s="75"/>
      <c r="J323" s="75"/>
      <c r="K323" s="111"/>
      <c r="L323" s="446"/>
    </row>
    <row r="324" spans="1:12" ht="15.75" thickBot="1">
      <c r="A324" s="446"/>
      <c r="B324" s="446"/>
      <c r="C324" s="70"/>
      <c r="D324" s="31"/>
      <c r="E324" s="92"/>
      <c r="F324" s="92"/>
      <c r="G324" s="92"/>
      <c r="H324" s="75"/>
      <c r="I324" s="75"/>
      <c r="J324" s="75"/>
      <c r="K324" s="111"/>
      <c r="L324" s="446"/>
    </row>
    <row r="325" spans="1:12" ht="30.75" thickBot="1">
      <c r="A325" s="446"/>
      <c r="B325" s="446"/>
      <c r="C325" s="125" t="s">
        <v>44</v>
      </c>
      <c r="D325" s="128" t="s">
        <v>45</v>
      </c>
      <c r="E325" s="127" t="s">
        <v>55</v>
      </c>
      <c r="F325" s="127" t="s">
        <v>57</v>
      </c>
      <c r="G325" s="126" t="s">
        <v>27</v>
      </c>
      <c r="H325" s="132" t="s">
        <v>131</v>
      </c>
      <c r="I325" s="127" t="s">
        <v>46</v>
      </c>
      <c r="J325" s="127" t="s">
        <v>132</v>
      </c>
      <c r="K325" s="127" t="s">
        <v>410</v>
      </c>
      <c r="L325" s="127" t="s">
        <v>411</v>
      </c>
    </row>
    <row r="326" spans="1:12">
      <c r="A326" s="446"/>
      <c r="B326" s="446"/>
      <c r="C326" s="318" t="s">
        <v>47</v>
      </c>
      <c r="D326" s="678">
        <v>36</v>
      </c>
      <c r="E326" s="319"/>
      <c r="F326" s="114">
        <v>40000</v>
      </c>
      <c r="G326" s="320">
        <f t="shared" ref="G326:G334" si="31">E326*F326</f>
        <v>0</v>
      </c>
      <c r="H326" s="321"/>
      <c r="I326" s="115" t="s">
        <v>699</v>
      </c>
      <c r="J326" s="115" t="str">
        <f>VLOOKUP(I326,Presupuesto!$B$11:$C$566,2,0)</f>
        <v>SERVICIOS DE CAPACITACION.</v>
      </c>
      <c r="K326" s="322" t="s">
        <v>1519</v>
      </c>
      <c r="L326" s="115" t="s">
        <v>394</v>
      </c>
    </row>
    <row r="327" spans="1:12">
      <c r="A327" s="446"/>
      <c r="B327" s="446"/>
      <c r="C327" s="98" t="s">
        <v>48</v>
      </c>
      <c r="D327" s="679"/>
      <c r="E327" s="199"/>
      <c r="F327" s="99">
        <v>50</v>
      </c>
      <c r="G327" s="96">
        <f t="shared" si="31"/>
        <v>0</v>
      </c>
      <c r="H327" s="160"/>
      <c r="I327" s="97" t="s">
        <v>717</v>
      </c>
      <c r="J327" s="97" t="str">
        <f>VLOOKUP(I327,Presupuesto!$B$11:$C$566,2,0)</f>
        <v>SERVICIOS DE IMPRENTA PUBLIC.Y REPRODUCCION</v>
      </c>
      <c r="K327" s="97" t="str">
        <f>$K$209</f>
        <v>Cultura de Innovación Institucional y Educativa</v>
      </c>
      <c r="L327" s="97" t="s">
        <v>412</v>
      </c>
    </row>
    <row r="328" spans="1:12">
      <c r="A328" s="446"/>
      <c r="B328" s="446"/>
      <c r="C328" s="98" t="s">
        <v>49</v>
      </c>
      <c r="D328" s="679"/>
      <c r="E328" s="199">
        <v>36</v>
      </c>
      <c r="F328" s="99">
        <v>150</v>
      </c>
      <c r="G328" s="96">
        <f t="shared" si="31"/>
        <v>5400</v>
      </c>
      <c r="H328" s="160" t="s">
        <v>129</v>
      </c>
      <c r="I328" s="97" t="s">
        <v>792</v>
      </c>
      <c r="J328" s="97" t="str">
        <f>VLOOKUP(I328,Presupuesto!$B$11:$C$566,2,0)</f>
        <v>ALIMENTOS B EBIDAS PARA PERSONAS</v>
      </c>
      <c r="K328" s="97" t="s">
        <v>1358</v>
      </c>
      <c r="L328" s="97" t="s">
        <v>396</v>
      </c>
    </row>
    <row r="329" spans="1:12">
      <c r="A329" s="446"/>
      <c r="B329" s="446"/>
      <c r="C329" s="98" t="s">
        <v>50</v>
      </c>
      <c r="D329" s="679"/>
      <c r="E329" s="150"/>
      <c r="F329" s="117">
        <v>15000</v>
      </c>
      <c r="G329" s="96">
        <f t="shared" si="31"/>
        <v>0</v>
      </c>
      <c r="H329" s="160"/>
      <c r="I329" s="315" t="s">
        <v>300</v>
      </c>
      <c r="J329" s="97" t="str">
        <f>VLOOKUP(I329,Presupuesto!$B$11:$C$566,2,0)</f>
        <v>PASAJES (26100-00)</v>
      </c>
      <c r="K329" s="97" t="str">
        <f t="shared" ref="K329:K335" si="32">$K$209</f>
        <v>Cultura de Innovación Institucional y Educativa</v>
      </c>
      <c r="L329" s="97" t="s">
        <v>412</v>
      </c>
    </row>
    <row r="330" spans="1:12">
      <c r="A330" s="446"/>
      <c r="B330" s="446"/>
      <c r="C330" s="98" t="s">
        <v>417</v>
      </c>
      <c r="D330" s="679"/>
      <c r="E330" s="150">
        <v>36</v>
      </c>
      <c r="F330" s="117">
        <v>45</v>
      </c>
      <c r="G330" s="96">
        <f t="shared" si="31"/>
        <v>1620</v>
      </c>
      <c r="H330" s="160" t="s">
        <v>129</v>
      </c>
      <c r="I330" s="97" t="s">
        <v>821</v>
      </c>
      <c r="J330" s="97" t="str">
        <f>VLOOKUP(I330,Presupuesto!$B$11:$C$566,2,0)</f>
        <v>PRODUCTOS PAPEL Y CARTON</v>
      </c>
      <c r="K330" s="97" t="s">
        <v>1358</v>
      </c>
      <c r="L330" s="97" t="s">
        <v>412</v>
      </c>
    </row>
    <row r="331" spans="1:12">
      <c r="A331" s="446"/>
      <c r="B331" s="446"/>
      <c r="C331" s="98" t="s">
        <v>51</v>
      </c>
      <c r="D331" s="679"/>
      <c r="E331" s="199"/>
      <c r="F331" s="99">
        <v>85</v>
      </c>
      <c r="G331" s="96">
        <f t="shared" si="31"/>
        <v>0</v>
      </c>
      <c r="H331" s="160"/>
      <c r="I331" s="97" t="s">
        <v>821</v>
      </c>
      <c r="J331" s="97" t="str">
        <f>VLOOKUP(I331,Presupuesto!$B$11:$C$566,2,0)</f>
        <v>PRODUCTOS PAPEL Y CARTON</v>
      </c>
      <c r="K331" s="97" t="str">
        <f t="shared" si="32"/>
        <v>Cultura de Innovación Institucional y Educativa</v>
      </c>
      <c r="L331" s="97" t="s">
        <v>412</v>
      </c>
    </row>
    <row r="332" spans="1:12">
      <c r="A332" s="446"/>
      <c r="B332" s="446"/>
      <c r="C332" s="98" t="s">
        <v>123</v>
      </c>
      <c r="D332" s="679"/>
      <c r="E332" s="199"/>
      <c r="F332" s="99">
        <v>35</v>
      </c>
      <c r="G332" s="96">
        <f t="shared" si="31"/>
        <v>0</v>
      </c>
      <c r="H332" s="160"/>
      <c r="I332" s="97" t="s">
        <v>942</v>
      </c>
      <c r="J332" s="97" t="str">
        <f>VLOOKUP(I332,Presupuesto!$B$11:$C$566,2,0)</f>
        <v>UTILES DE ESCRITORIO, OFICINA Y ENSE¥ANZA</v>
      </c>
      <c r="K332" s="97" t="str">
        <f t="shared" si="32"/>
        <v>Cultura de Innovación Institucional y Educativa</v>
      </c>
      <c r="L332" s="97" t="s">
        <v>412</v>
      </c>
    </row>
    <row r="333" spans="1:12">
      <c r="A333" s="446"/>
      <c r="B333" s="446"/>
      <c r="C333" s="98" t="s">
        <v>34</v>
      </c>
      <c r="D333" s="679"/>
      <c r="E333" s="199"/>
      <c r="F333" s="99">
        <v>80</v>
      </c>
      <c r="G333" s="96">
        <f t="shared" si="31"/>
        <v>0</v>
      </c>
      <c r="H333" s="160"/>
      <c r="I333" s="97" t="s">
        <v>942</v>
      </c>
      <c r="J333" s="97" t="str">
        <f>VLOOKUP(I333,Presupuesto!$B$11:$C$566,2,0)</f>
        <v>UTILES DE ESCRITORIO, OFICINA Y ENSE¥ANZA</v>
      </c>
      <c r="K333" s="97" t="str">
        <f t="shared" si="32"/>
        <v>Cultura de Innovación Institucional y Educativa</v>
      </c>
      <c r="L333" s="97" t="s">
        <v>412</v>
      </c>
    </row>
    <row r="334" spans="1:12">
      <c r="A334" s="446"/>
      <c r="B334" s="446"/>
      <c r="C334" s="108" t="s">
        <v>52</v>
      </c>
      <c r="D334" s="679"/>
      <c r="E334" s="209"/>
      <c r="F334" s="118">
        <v>25</v>
      </c>
      <c r="G334" s="96">
        <f t="shared" si="31"/>
        <v>0</v>
      </c>
      <c r="H334" s="160"/>
      <c r="I334" s="97" t="s">
        <v>942</v>
      </c>
      <c r="J334" s="97" t="str">
        <f>VLOOKUP(I334,Presupuesto!$B$11:$C$566,2,0)</f>
        <v>UTILES DE ESCRITORIO, OFICINA Y ENSE¥ANZA</v>
      </c>
      <c r="K334" s="97" t="str">
        <f t="shared" si="32"/>
        <v>Cultura de Innovación Institucional y Educativa</v>
      </c>
      <c r="L334" s="97" t="s">
        <v>412</v>
      </c>
    </row>
    <row r="335" spans="1:12" ht="15.75" thickBot="1">
      <c r="A335" s="446"/>
      <c r="B335" s="446"/>
      <c r="C335" s="213" t="s">
        <v>430</v>
      </c>
      <c r="D335" s="214">
        <v>0</v>
      </c>
      <c r="E335" s="323">
        <v>0</v>
      </c>
      <c r="F335" s="103">
        <f>HLOOKUP(C335,$AH$2:$BU$3,2,0)</f>
        <v>1150</v>
      </c>
      <c r="G335" s="104">
        <f>D335*E335*F335</f>
        <v>0</v>
      </c>
      <c r="H335" s="324"/>
      <c r="I335" s="325" t="s">
        <v>301</v>
      </c>
      <c r="J335" s="105" t="str">
        <f>VLOOKUP(I335,Presupuesto!$B$11:$C$566,2,0)</f>
        <v>VIATICOS (26200-00)</v>
      </c>
      <c r="K335" s="326" t="str">
        <f t="shared" si="32"/>
        <v>Cultura de Innovación Institucional y Educativa</v>
      </c>
      <c r="L335" s="326" t="s">
        <v>412</v>
      </c>
    </row>
  </sheetData>
  <protectedRanges>
    <protectedRange password="DE9D" sqref="D16:F26 H16:I26 K36 K55 K74 K93 K112 K131 K150 K326 K171 K190 K209 K16:L26 K229 K249 K269 K288 K307" name="bloqueo"/>
  </protectedRanges>
  <mergeCells count="17">
    <mergeCell ref="D17:D25"/>
    <mergeCell ref="D36:D44"/>
    <mergeCell ref="D55:D63"/>
    <mergeCell ref="D74:D82"/>
    <mergeCell ref="D93:D101"/>
    <mergeCell ref="D326:D334"/>
    <mergeCell ref="D190:D198"/>
    <mergeCell ref="D209:D217"/>
    <mergeCell ref="D112:D120"/>
    <mergeCell ref="D131:D139"/>
    <mergeCell ref="D150:D158"/>
    <mergeCell ref="D171:D179"/>
    <mergeCell ref="D288:D296"/>
    <mergeCell ref="D307:D315"/>
    <mergeCell ref="D229:D237"/>
    <mergeCell ref="D249:D257"/>
    <mergeCell ref="D269:D277"/>
  </mergeCells>
  <dataValidations xWindow="1242" yWindow="613" count="6">
    <dataValidation type="list" allowBlank="1" showInputMessage="1" showErrorMessage="1" sqref="C26 C45 C64 C83 C102 C121 C140 C159 C180 C199 C218 C238 C258 C278 C297 C316 C335">
      <formula1>$AH$2:$BU$2</formula1>
    </dataValidation>
    <dataValidation type="list" allowBlank="1" showInputMessage="1" showErrorMessage="1" errorTitle="¡Ingreso Inválido!" error="Seleccione una opción de la lista" promptTitle="Mes Requerido" prompt="Seleccione el mes en el que requiere el recurso." sqref="L209:L218 L36:L45 L55:L64 L74:L83 L93:L102 L326:L335 L131:L140 L150:L159 L171:L180 L190:L199 L17:L26 L229:L238 L249:L258 L269:L278 L288:L297 L307:L316 L112:L121">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71:H180 H190:H199 H209:H218 H229:H238 H249:H258 H269:H278 H288:H297 H307:H316 H326:H335">
      <formula1>$S$2:$T$2</formula1>
    </dataValidation>
    <dataValidation type="list" allowBlank="1" showInputMessage="1" showErrorMessage="1" errorTitle="¡Ingreso Inválido!" error="Verifique el valor ingresado.&#10;" sqref="I17:I26 I36:I45 I55:I64 I74:I83 I93:I102 I112:I121 I131:I140 I150:I159 I171:I180 I190:I199 I209:I218 I229:I238 I249:I258 I269:I278 I288:I297 I307:I316 I326:I335">
      <formula1>$A$1:$UI$1</formula1>
    </dataValidation>
    <dataValidation type="list" allowBlank="1" showInputMessage="1" showErrorMessage="1" sqref="K18:K26 K37:K45 K56:K64 K75:K83 K94:K102 K113:K121 K132:K140 K151:K159 K172:K180 K191:K199 K210:K218 K230:K238 K250:K258 K270:K278 K289:K297 K308:K316 K327:K3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71 K190 K209 K229 K249 K269 K288 K307 K3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462" zoomScale="84" zoomScaleNormal="84" workbookViewId="0">
      <selection activeCell="G462" sqref="G462"/>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c r="A2" s="121" t="s">
        <v>1357</v>
      </c>
      <c r="B2" s="121" t="s">
        <v>1359</v>
      </c>
      <c r="C2" s="121" t="s">
        <v>471</v>
      </c>
      <c r="D2" s="159" t="s">
        <v>1358</v>
      </c>
      <c r="E2" s="121" t="s">
        <v>1360</v>
      </c>
      <c r="F2" s="121" t="s">
        <v>472</v>
      </c>
      <c r="G2" s="121" t="s">
        <v>1361</v>
      </c>
      <c r="H2" s="159" t="s">
        <v>1362</v>
      </c>
      <c r="I2" s="121" t="s">
        <v>1363</v>
      </c>
      <c r="J2" s="121" t="s">
        <v>1453</v>
      </c>
      <c r="K2" s="121" t="s">
        <v>1364</v>
      </c>
      <c r="L2" s="121" t="s">
        <v>1365</v>
      </c>
      <c r="M2" s="121" t="s">
        <v>1366</v>
      </c>
      <c r="N2" s="121" t="s">
        <v>1367</v>
      </c>
      <c r="O2" s="121" t="s">
        <v>1368</v>
      </c>
      <c r="P2" s="121" t="s">
        <v>1477</v>
      </c>
      <c r="Q2" s="121" t="s">
        <v>1519</v>
      </c>
      <c r="R2" s="442" t="str">
        <f>+Presupuesto!D11</f>
        <v>Recurrente</v>
      </c>
      <c r="S2" s="442"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c r="BZ2" s="85" t="s">
        <v>482</v>
      </c>
      <c r="CA2" s="85" t="s">
        <v>483</v>
      </c>
      <c r="CB2" s="85" t="s">
        <v>484</v>
      </c>
      <c r="CC2" s="85" t="s">
        <v>485</v>
      </c>
      <c r="CD2" s="85" t="s">
        <v>486</v>
      </c>
      <c r="CE2" s="85" t="s">
        <v>487</v>
      </c>
      <c r="CF2" s="85" t="s">
        <v>488</v>
      </c>
      <c r="CG2" s="85" t="s">
        <v>489</v>
      </c>
      <c r="CH2" s="85" t="s">
        <v>490</v>
      </c>
      <c r="CI2" s="85" t="s">
        <v>491</v>
      </c>
      <c r="CJ2" s="85" t="s">
        <v>492</v>
      </c>
      <c r="CK2" s="85" t="s">
        <v>493</v>
      </c>
      <c r="CL2" s="85" t="s">
        <v>494</v>
      </c>
      <c r="CM2" s="85" t="s">
        <v>495</v>
      </c>
    </row>
    <row r="3" spans="1:555" hidden="1">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c r="BZ3" s="297">
        <v>43674.39</v>
      </c>
      <c r="CA3" s="297">
        <v>39703.99</v>
      </c>
      <c r="CB3" s="297">
        <v>35733.589999999997</v>
      </c>
      <c r="CC3" s="297">
        <v>31763.19</v>
      </c>
      <c r="CD3" s="297">
        <v>29777.99</v>
      </c>
      <c r="CE3" s="297">
        <v>27792.79</v>
      </c>
      <c r="CF3" s="297">
        <v>18859.39</v>
      </c>
      <c r="CG3" s="297">
        <v>17866.8</v>
      </c>
      <c r="CH3" s="297">
        <v>13896.4</v>
      </c>
      <c r="CI3" s="297">
        <v>15004.09</v>
      </c>
      <c r="CJ3" s="297">
        <v>13238.9</v>
      </c>
      <c r="CK3" s="297">
        <v>12356.31</v>
      </c>
      <c r="CL3" s="297">
        <v>463.22</v>
      </c>
      <c r="CM3" s="297">
        <v>2007.3</v>
      </c>
    </row>
    <row r="5" spans="1:555" ht="52.5">
      <c r="C5" s="194" t="s">
        <v>128</v>
      </c>
      <c r="D5" s="443">
        <f>SUMIF(C:C,$C$10,D:D)</f>
        <v>3291507.9</v>
      </c>
      <c r="CA5" s="297"/>
    </row>
    <row r="6" spans="1:555">
      <c r="CA6" s="297"/>
    </row>
    <row r="7" spans="1:555">
      <c r="CA7" s="297"/>
    </row>
    <row r="8" spans="1:555">
      <c r="C8" s="70" t="s">
        <v>54</v>
      </c>
      <c r="D8" s="78"/>
      <c r="E8" s="70"/>
      <c r="F8" s="70"/>
      <c r="G8" s="70"/>
      <c r="H8" s="78"/>
      <c r="I8" s="70"/>
      <c r="J8" s="70"/>
      <c r="CA8" s="297"/>
    </row>
    <row r="9" spans="1:555" ht="15.75" thickBot="1">
      <c r="C9" s="93"/>
      <c r="D9" s="78"/>
      <c r="E9" s="93"/>
      <c r="F9" s="93"/>
      <c r="G9" s="93"/>
      <c r="H9" s="78"/>
      <c r="I9" s="93"/>
      <c r="J9" s="120"/>
      <c r="CA9" s="297"/>
    </row>
    <row r="10" spans="1:555" ht="15.75" thickBot="1">
      <c r="C10" s="69" t="s">
        <v>43</v>
      </c>
      <c r="D10" s="30">
        <f>SUM(G17:G67)</f>
        <v>315900</v>
      </c>
      <c r="E10" s="92"/>
      <c r="F10" s="92"/>
      <c r="G10" s="92"/>
      <c r="H10" s="75"/>
      <c r="I10" s="75"/>
      <c r="J10" s="75"/>
      <c r="K10" s="152"/>
      <c r="CA10" s="297"/>
    </row>
    <row r="11" spans="1:555">
      <c r="B11" s="176"/>
      <c r="D11" s="31"/>
      <c r="E11" s="92"/>
      <c r="F11" s="92"/>
      <c r="G11" s="92"/>
      <c r="H11" s="75"/>
      <c r="I11" s="75"/>
      <c r="J11" s="75"/>
      <c r="K11" s="152"/>
      <c r="CA11" s="297"/>
    </row>
    <row r="12" spans="1:555">
      <c r="B12" s="176"/>
      <c r="D12" s="31"/>
      <c r="E12" s="92"/>
      <c r="F12" s="92"/>
      <c r="G12" s="92"/>
      <c r="H12" s="75"/>
      <c r="I12" s="75"/>
      <c r="J12" s="75"/>
      <c r="K12" s="152"/>
      <c r="CA12" s="297"/>
    </row>
    <row r="13" spans="1:555" ht="15.75">
      <c r="C13" s="201" t="s">
        <v>392</v>
      </c>
      <c r="D13" s="353" t="s">
        <v>2061</v>
      </c>
      <c r="E13" s="92"/>
      <c r="F13" s="92"/>
      <c r="G13" s="92"/>
      <c r="H13" s="75"/>
      <c r="I13" s="75"/>
      <c r="J13" s="75"/>
      <c r="K13" s="152"/>
      <c r="CA13" s="297"/>
    </row>
    <row r="14" spans="1:555" ht="18.75">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 contratacion de tres personas para el area de mantenimiento</v>
      </c>
      <c r="D14" s="31"/>
      <c r="E14" s="92"/>
      <c r="F14" s="92"/>
      <c r="G14" s="92"/>
      <c r="H14" s="75"/>
      <c r="I14" s="75"/>
      <c r="J14" s="75"/>
      <c r="K14" s="152"/>
      <c r="CA14" s="297"/>
    </row>
    <row r="15" spans="1:555" ht="15.75" thickBot="1">
      <c r="C15" s="93"/>
      <c r="D15" s="31"/>
      <c r="E15" s="92"/>
      <c r="F15" s="92"/>
      <c r="G15" s="92"/>
      <c r="H15" s="75"/>
      <c r="I15" s="75"/>
      <c r="J15" s="75"/>
      <c r="K15" s="152"/>
      <c r="CA15" s="297"/>
    </row>
    <row r="16" spans="1:555" ht="30.75" thickBot="1">
      <c r="C16" s="133" t="s">
        <v>44</v>
      </c>
      <c r="D16" s="137" t="s">
        <v>55</v>
      </c>
      <c r="E16" s="169" t="s">
        <v>56</v>
      </c>
      <c r="F16" s="137" t="s">
        <v>57</v>
      </c>
      <c r="G16" s="134" t="s">
        <v>27</v>
      </c>
      <c r="H16" s="132" t="s">
        <v>131</v>
      </c>
      <c r="I16" s="135" t="s">
        <v>46</v>
      </c>
      <c r="J16" s="135" t="s">
        <v>132</v>
      </c>
      <c r="K16" s="135" t="s">
        <v>410</v>
      </c>
      <c r="L16" s="135" t="s">
        <v>411</v>
      </c>
      <c r="CA16" s="297"/>
    </row>
    <row r="17" spans="3:79" ht="15.75" thickBot="1">
      <c r="C17" s="136" t="s">
        <v>482</v>
      </c>
      <c r="D17" s="198"/>
      <c r="E17" s="151">
        <v>12</v>
      </c>
      <c r="F17" s="298">
        <f>HLOOKUP($C17,$BZ$2:$CM$3,2,0)</f>
        <v>43674.39</v>
      </c>
      <c r="G17" s="112">
        <f>D17*E17*F17</f>
        <v>0</v>
      </c>
      <c r="H17" s="165"/>
      <c r="I17" s="113" t="s">
        <v>496</v>
      </c>
      <c r="J17" s="113" t="str">
        <f>VLOOKUP(I17,Presupuesto!$B$11:$C$565,2,0)</f>
        <v>SUELDOS Y SALARIOS PERMANENTES</v>
      </c>
      <c r="K17" s="215" t="s">
        <v>1365</v>
      </c>
      <c r="L17" s="97" t="s">
        <v>394</v>
      </c>
      <c r="CA17" s="297"/>
    </row>
    <row r="18" spans="3:79">
      <c r="C18" s="170" t="s">
        <v>58</v>
      </c>
      <c r="D18" s="162"/>
      <c r="E18" s="153">
        <v>0</v>
      </c>
      <c r="F18" s="99">
        <f>IF(E17=0,"",(G17/E17)/12*E17)</f>
        <v>0</v>
      </c>
      <c r="G18" s="96">
        <f>F18</f>
        <v>0</v>
      </c>
      <c r="H18" s="163"/>
      <c r="I18" s="115" t="s">
        <v>516</v>
      </c>
      <c r="J18" s="115" t="str">
        <f>VLOOKUP(I18,Presupuesto!$B$11:$C$565,2,0)</f>
        <v>AGUINALDO Y DECIMO CUARTO MES</v>
      </c>
      <c r="K18" s="97" t="str">
        <f t="shared" ref="K18:K49" si="0">$K$17</f>
        <v>Gestión del Talento Humano, Administrativo y Docente</v>
      </c>
      <c r="L18" s="97" t="s">
        <v>412</v>
      </c>
      <c r="CA18" s="297"/>
    </row>
    <row r="19" spans="3:79" ht="15.75" thickBot="1">
      <c r="C19" s="171" t="s">
        <v>59</v>
      </c>
      <c r="D19" s="162"/>
      <c r="E19" s="153">
        <v>0</v>
      </c>
      <c r="F19" s="116">
        <f>IF(E17&lt;6,"",((E17-6)/12)*(G17/E17))</f>
        <v>0</v>
      </c>
      <c r="G19" s="96">
        <f>F19</f>
        <v>0</v>
      </c>
      <c r="H19" s="163"/>
      <c r="I19" s="100" t="s">
        <v>519</v>
      </c>
      <c r="J19" s="100" t="str">
        <f>VLOOKUP(I19,Presupuesto!$B$11:$C$565,2,0)</f>
        <v>DECIMOCUARTO MES</v>
      </c>
      <c r="K19" s="97" t="str">
        <f t="shared" si="0"/>
        <v>Gestión del Talento Humano, Administrativo y Docente</v>
      </c>
      <c r="L19" s="97" t="s">
        <v>395</v>
      </c>
      <c r="CA19" s="297"/>
    </row>
    <row r="20" spans="3:79" ht="15.75" thickBot="1">
      <c r="C20" s="136" t="s">
        <v>483</v>
      </c>
      <c r="D20" s="198"/>
      <c r="E20" s="151">
        <v>12</v>
      </c>
      <c r="F20" s="298">
        <f>HLOOKUP($C20,$BZ$2:$CM$3,2,0)</f>
        <v>39703.99</v>
      </c>
      <c r="G20" s="112">
        <f>D20*E20*F20</f>
        <v>0</v>
      </c>
      <c r="H20" s="165"/>
      <c r="I20" s="113" t="s">
        <v>496</v>
      </c>
      <c r="J20" s="113" t="str">
        <f>VLOOKUP(I20,Presupuesto!$B$11:$C$565,2,0)</f>
        <v>SUELDOS Y SALARIOS PERMANENTES</v>
      </c>
      <c r="K20" s="97" t="str">
        <f t="shared" si="0"/>
        <v>Gestión del Talento Humano, Administrativo y Docente</v>
      </c>
      <c r="L20" s="97" t="s">
        <v>395</v>
      </c>
    </row>
    <row r="21" spans="3:79">
      <c r="C21" s="170" t="s">
        <v>58</v>
      </c>
      <c r="D21" s="162"/>
      <c r="E21" s="153">
        <v>0</v>
      </c>
      <c r="F21" s="99">
        <f>IF(E20=0,"",(G20/E20)/12*E20)</f>
        <v>0</v>
      </c>
      <c r="G21" s="96">
        <f>F21</f>
        <v>0</v>
      </c>
      <c r="H21" s="163"/>
      <c r="I21" s="115" t="s">
        <v>516</v>
      </c>
      <c r="J21" s="115" t="str">
        <f>VLOOKUP(I21,Presupuesto!$B$11:$C$565,2,0)</f>
        <v>AGUINALDO Y DECIMO CUARTO MES</v>
      </c>
      <c r="K21" s="97" t="str">
        <f t="shared" si="0"/>
        <v>Gestión del Talento Humano, Administrativo y Docente</v>
      </c>
      <c r="L21" s="97" t="s">
        <v>395</v>
      </c>
    </row>
    <row r="22" spans="3:79" ht="15.75" thickBot="1">
      <c r="C22" s="171" t="s">
        <v>59</v>
      </c>
      <c r="D22" s="162"/>
      <c r="E22" s="153">
        <v>0</v>
      </c>
      <c r="F22" s="116">
        <f>IF(E20&lt;6,"",((E20-6)/12)*(G20/E20))</f>
        <v>0</v>
      </c>
      <c r="G22" s="96">
        <f>F22</f>
        <v>0</v>
      </c>
      <c r="H22" s="163"/>
      <c r="I22" s="100" t="s">
        <v>519</v>
      </c>
      <c r="J22" s="100" t="str">
        <f>VLOOKUP(I22,Presupuesto!$B$11:$C$565,2,0)</f>
        <v>DECIMOCUARTO MES</v>
      </c>
      <c r="K22" s="97" t="str">
        <f t="shared" si="0"/>
        <v>Gestión del Talento Humano, Administrativo y Docente</v>
      </c>
      <c r="L22" s="97" t="s">
        <v>395</v>
      </c>
    </row>
    <row r="23" spans="3:79" ht="15.75" thickBot="1">
      <c r="C23" s="136" t="s">
        <v>484</v>
      </c>
      <c r="D23" s="198"/>
      <c r="E23" s="151">
        <v>12</v>
      </c>
      <c r="F23" s="298">
        <f>HLOOKUP($C23,$BZ$2:$CM$3,2,0)</f>
        <v>35733.589999999997</v>
      </c>
      <c r="G23" s="112">
        <f>D23*E23*F23</f>
        <v>0</v>
      </c>
      <c r="H23" s="165"/>
      <c r="I23" s="113" t="s">
        <v>496</v>
      </c>
      <c r="J23" s="113" t="str">
        <f>VLOOKUP(I23,Presupuesto!$B$11:$C$565,2,0)</f>
        <v>SUELDOS Y SALARIOS PERMANENTES</v>
      </c>
      <c r="K23" s="97" t="str">
        <f t="shared" si="0"/>
        <v>Gestión del Talento Humano, Administrativo y Docente</v>
      </c>
      <c r="L23" s="97" t="s">
        <v>395</v>
      </c>
    </row>
    <row r="24" spans="3:79">
      <c r="C24" s="170" t="s">
        <v>58</v>
      </c>
      <c r="D24" s="162"/>
      <c r="E24" s="153">
        <v>0</v>
      </c>
      <c r="F24" s="99">
        <f>IF(E23=0,"",(G23/E23)/12*E23)</f>
        <v>0</v>
      </c>
      <c r="G24" s="96">
        <f>F24</f>
        <v>0</v>
      </c>
      <c r="H24" s="163"/>
      <c r="I24" s="115" t="s">
        <v>516</v>
      </c>
      <c r="J24" s="115" t="str">
        <f>VLOOKUP(I24,Presupuesto!$B$11:$C$565,2,0)</f>
        <v>AGUINALDO Y DECIMO CUARTO MES</v>
      </c>
      <c r="K24" s="97" t="str">
        <f t="shared" si="0"/>
        <v>Gestión del Talento Humano, Administrativo y Docente</v>
      </c>
      <c r="L24" s="97" t="s">
        <v>395</v>
      </c>
    </row>
    <row r="25" spans="3:79" ht="15.75" thickBot="1">
      <c r="C25" s="171" t="s">
        <v>59</v>
      </c>
      <c r="D25" s="162"/>
      <c r="E25" s="153">
        <v>0</v>
      </c>
      <c r="F25" s="116">
        <f>IF(E23&lt;6,"",((E23-6)/12)*(G23/E23))</f>
        <v>0</v>
      </c>
      <c r="G25" s="96">
        <f>F25</f>
        <v>0</v>
      </c>
      <c r="H25" s="163"/>
      <c r="I25" s="100" t="s">
        <v>519</v>
      </c>
      <c r="J25" s="100" t="str">
        <f>VLOOKUP(I25,Presupuesto!$B$11:$C$565,2,0)</f>
        <v>DECIMOCUARTO MES</v>
      </c>
      <c r="K25" s="97" t="str">
        <f t="shared" si="0"/>
        <v>Gestión del Talento Humano, Administrativo y Docente</v>
      </c>
      <c r="L25" s="97" t="s">
        <v>395</v>
      </c>
    </row>
    <row r="26" spans="3:79" ht="15.75" thickBot="1">
      <c r="C26" s="136" t="s">
        <v>485</v>
      </c>
      <c r="D26" s="198"/>
      <c r="E26" s="151">
        <v>12</v>
      </c>
      <c r="F26" s="298">
        <f>HLOOKUP($C26,$BZ$2:$CM$3,2,0)</f>
        <v>31763.19</v>
      </c>
      <c r="G26" s="112">
        <f>D26*E26*F26</f>
        <v>0</v>
      </c>
      <c r="H26" s="165"/>
      <c r="I26" s="113" t="s">
        <v>496</v>
      </c>
      <c r="J26" s="113" t="str">
        <f>VLOOKUP(I26,Presupuesto!$B$11:$C$565,2,0)</f>
        <v>SUELDOS Y SALARIOS PERMANENTES</v>
      </c>
      <c r="K26" s="97" t="str">
        <f t="shared" si="0"/>
        <v>Gestión del Talento Humano, Administrativo y Docente</v>
      </c>
      <c r="L26" s="97" t="s">
        <v>395</v>
      </c>
    </row>
    <row r="27" spans="3:79">
      <c r="C27" s="170" t="s">
        <v>58</v>
      </c>
      <c r="D27" s="162"/>
      <c r="E27" s="153">
        <v>0</v>
      </c>
      <c r="F27" s="99">
        <f>IF(E26=0,"",(G26/E26)/12*E26)</f>
        <v>0</v>
      </c>
      <c r="G27" s="96">
        <f>F27</f>
        <v>0</v>
      </c>
      <c r="H27" s="163"/>
      <c r="I27" s="115" t="s">
        <v>516</v>
      </c>
      <c r="J27" s="115" t="str">
        <f>VLOOKUP(I27,Presupuesto!$B$11:$C$565,2,0)</f>
        <v>AGUINALDO Y DECIMO CUARTO MES</v>
      </c>
      <c r="K27" s="97" t="str">
        <f t="shared" si="0"/>
        <v>Gestión del Talento Humano, Administrativo y Docente</v>
      </c>
      <c r="L27" s="97" t="s">
        <v>395</v>
      </c>
    </row>
    <row r="28" spans="3:79" ht="15.75" thickBot="1">
      <c r="C28" s="171" t="s">
        <v>59</v>
      </c>
      <c r="D28" s="162"/>
      <c r="E28" s="153">
        <v>0</v>
      </c>
      <c r="F28" s="116">
        <f>IF(E26&lt;6,"",((E26-6)/12)*(G26/E26))</f>
        <v>0</v>
      </c>
      <c r="G28" s="96">
        <f>F28</f>
        <v>0</v>
      </c>
      <c r="H28" s="163"/>
      <c r="I28" s="100" t="s">
        <v>519</v>
      </c>
      <c r="J28" s="100" t="str">
        <f>VLOOKUP(I28,Presupuesto!$B$11:$C$565,2,0)</f>
        <v>DECIMOCUARTO MES</v>
      </c>
      <c r="K28" s="97" t="str">
        <f t="shared" si="0"/>
        <v>Gestión del Talento Humano, Administrativo y Docente</v>
      </c>
      <c r="L28" s="97" t="s">
        <v>395</v>
      </c>
    </row>
    <row r="29" spans="3:79" ht="15.75" thickBot="1">
      <c r="C29" s="136" t="s">
        <v>486</v>
      </c>
      <c r="D29" s="198"/>
      <c r="E29" s="151">
        <v>12</v>
      </c>
      <c r="F29" s="298">
        <f>HLOOKUP($C29,$BZ$2:$CM$3,2,0)</f>
        <v>29777.99</v>
      </c>
      <c r="G29" s="112">
        <f>D29*E29*F29</f>
        <v>0</v>
      </c>
      <c r="H29" s="165"/>
      <c r="I29" s="113" t="s">
        <v>496</v>
      </c>
      <c r="J29" s="113" t="str">
        <f>VLOOKUP(I29,Presupuesto!$B$11:$C$565,2,0)</f>
        <v>SUELDOS Y SALARIOS PERMANENTES</v>
      </c>
      <c r="K29" s="97" t="str">
        <f t="shared" si="0"/>
        <v>Gestión del Talento Humano, Administrativo y Docente</v>
      </c>
      <c r="L29" s="97" t="s">
        <v>395</v>
      </c>
    </row>
    <row r="30" spans="3:79">
      <c r="C30" s="170" t="s">
        <v>58</v>
      </c>
      <c r="D30" s="162"/>
      <c r="E30" s="153">
        <v>0</v>
      </c>
      <c r="F30" s="99">
        <f>IF(E29=0,"",(G29/E29)/12*E29)</f>
        <v>0</v>
      </c>
      <c r="G30" s="96">
        <f>F30</f>
        <v>0</v>
      </c>
      <c r="H30" s="163"/>
      <c r="I30" s="115" t="s">
        <v>516</v>
      </c>
      <c r="J30" s="115" t="str">
        <f>VLOOKUP(I30,Presupuesto!$B$11:$C$565,2,0)</f>
        <v>AGUINALDO Y DECIMO CUARTO MES</v>
      </c>
      <c r="K30" s="97" t="str">
        <f t="shared" si="0"/>
        <v>Gestión del Talento Humano, Administrativo y Docente</v>
      </c>
      <c r="L30" s="97" t="s">
        <v>395</v>
      </c>
    </row>
    <row r="31" spans="3:79" ht="15.75" thickBot="1">
      <c r="C31" s="171" t="s">
        <v>59</v>
      </c>
      <c r="D31" s="162"/>
      <c r="E31" s="153">
        <v>0</v>
      </c>
      <c r="F31" s="116">
        <f>IF(E29&lt;6,"",((E29-6)/12)*(G29/E29))</f>
        <v>0</v>
      </c>
      <c r="G31" s="96">
        <f>F31</f>
        <v>0</v>
      </c>
      <c r="H31" s="163"/>
      <c r="I31" s="100" t="s">
        <v>519</v>
      </c>
      <c r="J31" s="100" t="str">
        <f>VLOOKUP(I31,Presupuesto!$B$11:$C$565,2,0)</f>
        <v>DECIMOCUARTO MES</v>
      </c>
      <c r="K31" s="97" t="str">
        <f t="shared" si="0"/>
        <v>Gestión del Talento Humano, Administrativo y Docente</v>
      </c>
      <c r="L31" s="97" t="s">
        <v>395</v>
      </c>
    </row>
    <row r="32" spans="3:79" ht="15.75" thickBot="1">
      <c r="C32" s="136" t="s">
        <v>487</v>
      </c>
      <c r="D32" s="198"/>
      <c r="E32" s="151">
        <v>12</v>
      </c>
      <c r="F32" s="298">
        <f>HLOOKUP($C32,$BZ$2:$CM$3,2,0)</f>
        <v>27792.79</v>
      </c>
      <c r="G32" s="112">
        <f>D32*E32*F32</f>
        <v>0</v>
      </c>
      <c r="H32" s="165"/>
      <c r="I32" s="113" t="s">
        <v>496</v>
      </c>
      <c r="J32" s="113" t="str">
        <f>VLOOKUP(I32,Presupuesto!$B$11:$C$565,2,0)</f>
        <v>SUELDOS Y SALARIOS PERMANENTES</v>
      </c>
      <c r="K32" s="97" t="str">
        <f t="shared" si="0"/>
        <v>Gestión del Talento Humano, Administrativo y Docente</v>
      </c>
      <c r="L32" s="97" t="s">
        <v>395</v>
      </c>
    </row>
    <row r="33" spans="3:12">
      <c r="C33" s="170" t="s">
        <v>58</v>
      </c>
      <c r="D33" s="162"/>
      <c r="E33" s="153">
        <v>0</v>
      </c>
      <c r="F33" s="99">
        <f>IF(E32=0,"",(G32/E32)/12*E32)</f>
        <v>0</v>
      </c>
      <c r="G33" s="96">
        <f>F33</f>
        <v>0</v>
      </c>
      <c r="H33" s="163"/>
      <c r="I33" s="115" t="s">
        <v>516</v>
      </c>
      <c r="J33" s="115" t="str">
        <f>VLOOKUP(I33,Presupuesto!$B$11:$C$565,2,0)</f>
        <v>AGUINALDO Y DECIMO CUARTO MES</v>
      </c>
      <c r="K33" s="97" t="str">
        <f t="shared" si="0"/>
        <v>Gestión del Talento Humano, Administrativo y Docente</v>
      </c>
      <c r="L33" s="97" t="s">
        <v>395</v>
      </c>
    </row>
    <row r="34" spans="3:12" ht="15.75" thickBot="1">
      <c r="C34" s="171" t="s">
        <v>59</v>
      </c>
      <c r="D34" s="162"/>
      <c r="E34" s="153">
        <v>0</v>
      </c>
      <c r="F34" s="116">
        <f>IF(E32&lt;6,"",((E32-6)/12)*(G32/E32))</f>
        <v>0</v>
      </c>
      <c r="G34" s="96">
        <f>F34</f>
        <v>0</v>
      </c>
      <c r="H34" s="163"/>
      <c r="I34" s="100" t="s">
        <v>519</v>
      </c>
      <c r="J34" s="100" t="str">
        <f>VLOOKUP(I34,Presupuesto!$B$11:$C$565,2,0)</f>
        <v>DECIMOCUARTO MES</v>
      </c>
      <c r="K34" s="97" t="str">
        <f t="shared" si="0"/>
        <v>Gestión del Talento Humano, Administrativo y Docente</v>
      </c>
      <c r="L34" s="97" t="s">
        <v>395</v>
      </c>
    </row>
    <row r="35" spans="3:12" ht="15.75" thickBot="1">
      <c r="C35" s="136" t="s">
        <v>488</v>
      </c>
      <c r="D35" s="198"/>
      <c r="E35" s="151">
        <v>12</v>
      </c>
      <c r="F35" s="298">
        <f>HLOOKUP($C35,$BZ$2:$CM$3,2,0)</f>
        <v>18859.39</v>
      </c>
      <c r="G35" s="112">
        <f>D35*E35*F35</f>
        <v>0</v>
      </c>
      <c r="H35" s="165"/>
      <c r="I35" s="113" t="s">
        <v>496</v>
      </c>
      <c r="J35" s="113" t="str">
        <f>VLOOKUP(I35,Presupuesto!$B$11:$C$565,2,0)</f>
        <v>SUELDOS Y SALARIOS PERMANENTES</v>
      </c>
      <c r="K35" s="97" t="str">
        <f t="shared" si="0"/>
        <v>Gestión del Talento Humano, Administrativo y Docente</v>
      </c>
      <c r="L35" s="97" t="s">
        <v>395</v>
      </c>
    </row>
    <row r="36" spans="3:12">
      <c r="C36" s="170" t="s">
        <v>58</v>
      </c>
      <c r="D36" s="162"/>
      <c r="E36" s="153">
        <v>0</v>
      </c>
      <c r="F36" s="99">
        <f>IF(E35=0,"",(G35/E35)/12*E35)</f>
        <v>0</v>
      </c>
      <c r="G36" s="96">
        <f>F36</f>
        <v>0</v>
      </c>
      <c r="H36" s="163"/>
      <c r="I36" s="115" t="s">
        <v>516</v>
      </c>
      <c r="J36" s="115" t="str">
        <f>VLOOKUP(I36,Presupuesto!$B$11:$C$565,2,0)</f>
        <v>AGUINALDO Y DECIMO CUARTO MES</v>
      </c>
      <c r="K36" s="97" t="str">
        <f t="shared" si="0"/>
        <v>Gestión del Talento Humano, Administrativo y Docente</v>
      </c>
      <c r="L36" s="97" t="s">
        <v>395</v>
      </c>
    </row>
    <row r="37" spans="3:12" ht="15.75" thickBot="1">
      <c r="C37" s="171" t="s">
        <v>59</v>
      </c>
      <c r="D37" s="162"/>
      <c r="E37" s="153">
        <v>0</v>
      </c>
      <c r="F37" s="116">
        <f>IF(E35&lt;6,"",((E35-6)/12)*(G35/E35))</f>
        <v>0</v>
      </c>
      <c r="G37" s="96">
        <f>F37</f>
        <v>0</v>
      </c>
      <c r="H37" s="163"/>
      <c r="I37" s="100" t="s">
        <v>519</v>
      </c>
      <c r="J37" s="100" t="str">
        <f>VLOOKUP(I37,Presupuesto!$B$11:$C$565,2,0)</f>
        <v>DECIMOCUARTO MES</v>
      </c>
      <c r="K37" s="97" t="str">
        <f t="shared" si="0"/>
        <v>Gestión del Talento Humano, Administrativo y Docente</v>
      </c>
      <c r="L37" s="97" t="s">
        <v>395</v>
      </c>
    </row>
    <row r="38" spans="3:12" ht="15.75" thickBot="1">
      <c r="C38" s="136" t="s">
        <v>489</v>
      </c>
      <c r="D38" s="198"/>
      <c r="E38" s="151">
        <v>12</v>
      </c>
      <c r="F38" s="298">
        <f>HLOOKUP($C38,$BZ$2:$CM$3,2,0)</f>
        <v>17866.8</v>
      </c>
      <c r="G38" s="112">
        <f>D38*E38*F38</f>
        <v>0</v>
      </c>
      <c r="H38" s="165"/>
      <c r="I38" s="113" t="s">
        <v>496</v>
      </c>
      <c r="J38" s="113" t="str">
        <f>VLOOKUP(I38,Presupuesto!$B$11:$C$565,2,0)</f>
        <v>SUELDOS Y SALARIOS PERMANENTES</v>
      </c>
      <c r="K38" s="97" t="str">
        <f t="shared" si="0"/>
        <v>Gestión del Talento Humano, Administrativo y Docente</v>
      </c>
      <c r="L38" s="97" t="s">
        <v>395</v>
      </c>
    </row>
    <row r="39" spans="3:12">
      <c r="C39" s="170" t="s">
        <v>58</v>
      </c>
      <c r="D39" s="162"/>
      <c r="E39" s="153">
        <v>0</v>
      </c>
      <c r="F39" s="99">
        <f>IF(E38=0,"",(G38/E38)/12*E38)</f>
        <v>0</v>
      </c>
      <c r="G39" s="96">
        <f>F39</f>
        <v>0</v>
      </c>
      <c r="H39" s="163"/>
      <c r="I39" s="115" t="s">
        <v>516</v>
      </c>
      <c r="J39" s="115" t="str">
        <f>VLOOKUP(I39,Presupuesto!$B$11:$C$565,2,0)</f>
        <v>AGUINALDO Y DECIMO CUARTO MES</v>
      </c>
      <c r="K39" s="97" t="str">
        <f t="shared" si="0"/>
        <v>Gestión del Talento Humano, Administrativo y Docente</v>
      </c>
      <c r="L39" s="97" t="s">
        <v>395</v>
      </c>
    </row>
    <row r="40" spans="3:12" ht="15.75" thickBot="1">
      <c r="C40" s="171" t="s">
        <v>59</v>
      </c>
      <c r="D40" s="162"/>
      <c r="E40" s="153">
        <v>0</v>
      </c>
      <c r="F40" s="116">
        <f>IF(E38&lt;6,"",((E38-6)/12)*(G38/E38))</f>
        <v>0</v>
      </c>
      <c r="G40" s="96">
        <f>F40</f>
        <v>0</v>
      </c>
      <c r="H40" s="163"/>
      <c r="I40" s="100" t="s">
        <v>519</v>
      </c>
      <c r="J40" s="100" t="str">
        <f>VLOOKUP(I40,Presupuesto!$B$11:$C$565,2,0)</f>
        <v>DECIMOCUARTO MES</v>
      </c>
      <c r="K40" s="97" t="str">
        <f t="shared" si="0"/>
        <v>Gestión del Talento Humano, Administrativo y Docente</v>
      </c>
      <c r="L40" s="97" t="s">
        <v>395</v>
      </c>
    </row>
    <row r="41" spans="3:12" ht="15.75" thickBot="1">
      <c r="C41" s="136" t="s">
        <v>490</v>
      </c>
      <c r="D41" s="198"/>
      <c r="E41" s="151">
        <v>12</v>
      </c>
      <c r="F41" s="298">
        <f>HLOOKUP($C41,$BZ$2:$CM$3,2,0)</f>
        <v>13896.4</v>
      </c>
      <c r="G41" s="112">
        <f>D41*E41*F41</f>
        <v>0</v>
      </c>
      <c r="H41" s="165"/>
      <c r="I41" s="113" t="s">
        <v>496</v>
      </c>
      <c r="J41" s="113" t="str">
        <f>VLOOKUP(I41,Presupuesto!$B$11:$C$565,2,0)</f>
        <v>SUELDOS Y SALARIOS PERMANENTES</v>
      </c>
      <c r="K41" s="97" t="str">
        <f t="shared" si="0"/>
        <v>Gestión del Talento Humano, Administrativo y Docente</v>
      </c>
      <c r="L41" s="97" t="s">
        <v>395</v>
      </c>
    </row>
    <row r="42" spans="3:12">
      <c r="C42" s="170" t="s">
        <v>58</v>
      </c>
      <c r="D42" s="162"/>
      <c r="E42" s="153">
        <v>0</v>
      </c>
      <c r="F42" s="99">
        <f>IF(E41=0,"",(G41/E41)/12*E41)</f>
        <v>0</v>
      </c>
      <c r="G42" s="96">
        <f>F42</f>
        <v>0</v>
      </c>
      <c r="H42" s="163"/>
      <c r="I42" s="115" t="s">
        <v>516</v>
      </c>
      <c r="J42" s="115" t="str">
        <f>VLOOKUP(I42,Presupuesto!$B$11:$C$565,2,0)</f>
        <v>AGUINALDO Y DECIMO CUARTO MES</v>
      </c>
      <c r="K42" s="97" t="str">
        <f t="shared" si="0"/>
        <v>Gestión del Talento Humano, Administrativo y Docente</v>
      </c>
      <c r="L42" s="97" t="s">
        <v>395</v>
      </c>
    </row>
    <row r="43" spans="3:12" ht="15.75" thickBot="1">
      <c r="C43" s="171" t="s">
        <v>59</v>
      </c>
      <c r="D43" s="162"/>
      <c r="E43" s="153">
        <v>0</v>
      </c>
      <c r="F43" s="116">
        <f>IF(E41&lt;6,"",((E41-6)/12)*(G41/E41))</f>
        <v>0</v>
      </c>
      <c r="G43" s="96">
        <f>F43</f>
        <v>0</v>
      </c>
      <c r="H43" s="163"/>
      <c r="I43" s="100" t="s">
        <v>519</v>
      </c>
      <c r="J43" s="100" t="str">
        <f>VLOOKUP(I43,Presupuesto!$B$11:$C$565,2,0)</f>
        <v>DECIMOCUARTO MES</v>
      </c>
      <c r="K43" s="97" t="str">
        <f t="shared" si="0"/>
        <v>Gestión del Talento Humano, Administrativo y Docente</v>
      </c>
      <c r="L43" s="97" t="s">
        <v>395</v>
      </c>
    </row>
    <row r="44" spans="3:12" ht="15.75" thickBot="1">
      <c r="C44" s="136" t="s">
        <v>491</v>
      </c>
      <c r="D44" s="198"/>
      <c r="E44" s="151">
        <v>12</v>
      </c>
      <c r="F44" s="298">
        <f>HLOOKUP($C44,$BZ$2:$CM$3,2,0)</f>
        <v>15004.09</v>
      </c>
      <c r="G44" s="112">
        <f>D44*E44*F44</f>
        <v>0</v>
      </c>
      <c r="H44" s="165"/>
      <c r="I44" s="113" t="s">
        <v>496</v>
      </c>
      <c r="J44" s="113" t="str">
        <f>VLOOKUP(I44,Presupuesto!$B$11:$C$565,2,0)</f>
        <v>SUELDOS Y SALARIOS PERMANENTES</v>
      </c>
      <c r="K44" s="97" t="str">
        <f t="shared" si="0"/>
        <v>Gestión del Talento Humano, Administrativo y Docente</v>
      </c>
      <c r="L44" s="97" t="s">
        <v>395</v>
      </c>
    </row>
    <row r="45" spans="3:12">
      <c r="C45" s="170" t="s">
        <v>58</v>
      </c>
      <c r="D45" s="162"/>
      <c r="E45" s="153">
        <v>0</v>
      </c>
      <c r="F45" s="99">
        <f>IF(E44=0,"",(G44/E44)/12*E44)</f>
        <v>0</v>
      </c>
      <c r="G45" s="96">
        <f>F45</f>
        <v>0</v>
      </c>
      <c r="H45" s="163"/>
      <c r="I45" s="115" t="s">
        <v>516</v>
      </c>
      <c r="J45" s="115" t="str">
        <f>VLOOKUP(I45,Presupuesto!$B$11:$C$565,2,0)</f>
        <v>AGUINALDO Y DECIMO CUARTO MES</v>
      </c>
      <c r="K45" s="97" t="str">
        <f t="shared" si="0"/>
        <v>Gestión del Talento Humano, Administrativo y Docente</v>
      </c>
      <c r="L45" s="97" t="s">
        <v>395</v>
      </c>
    </row>
    <row r="46" spans="3:12" ht="15.75" thickBot="1">
      <c r="C46" s="171" t="s">
        <v>59</v>
      </c>
      <c r="D46" s="162"/>
      <c r="E46" s="153">
        <v>0</v>
      </c>
      <c r="F46" s="116">
        <f>IF(E44&lt;6,"",((E44-6)/12)*(G44/E44))</f>
        <v>0</v>
      </c>
      <c r="G46" s="96">
        <f>F46</f>
        <v>0</v>
      </c>
      <c r="H46" s="163"/>
      <c r="I46" s="100" t="s">
        <v>519</v>
      </c>
      <c r="J46" s="100" t="str">
        <f>VLOOKUP(I46,Presupuesto!$B$11:$C$565,2,0)</f>
        <v>DECIMOCUARTO MES</v>
      </c>
      <c r="K46" s="97" t="str">
        <f t="shared" si="0"/>
        <v>Gestión del Talento Humano, Administrativo y Docente</v>
      </c>
      <c r="L46" s="97" t="s">
        <v>395</v>
      </c>
    </row>
    <row r="47" spans="3:12" ht="15.75" thickBot="1">
      <c r="C47" s="136" t="s">
        <v>492</v>
      </c>
      <c r="D47" s="198"/>
      <c r="E47" s="151">
        <v>12</v>
      </c>
      <c r="F47" s="298">
        <f>HLOOKUP($C47,$BZ$2:$CM$3,2,0)</f>
        <v>13238.9</v>
      </c>
      <c r="G47" s="112">
        <f>D47*E47*F47</f>
        <v>0</v>
      </c>
      <c r="H47" s="165"/>
      <c r="I47" s="113" t="s">
        <v>496</v>
      </c>
      <c r="J47" s="113" t="str">
        <f>VLOOKUP(I47,Presupuesto!$B$11:$C$565,2,0)</f>
        <v>SUELDOS Y SALARIOS PERMANENTES</v>
      </c>
      <c r="K47" s="97" t="str">
        <f t="shared" si="0"/>
        <v>Gestión del Talento Humano, Administrativo y Docente</v>
      </c>
      <c r="L47" s="97" t="s">
        <v>395</v>
      </c>
    </row>
    <row r="48" spans="3:12">
      <c r="C48" s="170" t="s">
        <v>58</v>
      </c>
      <c r="D48" s="162"/>
      <c r="E48" s="153">
        <v>0</v>
      </c>
      <c r="F48" s="99">
        <f>IF(E47=0,"",(G47/E47)/12*E47)</f>
        <v>0</v>
      </c>
      <c r="G48" s="96">
        <f>F48</f>
        <v>0</v>
      </c>
      <c r="H48" s="163"/>
      <c r="I48" s="115" t="s">
        <v>516</v>
      </c>
      <c r="J48" s="115" t="str">
        <f>VLOOKUP(I48,Presupuesto!$B$11:$C$565,2,0)</f>
        <v>AGUINALDO Y DECIMO CUARTO MES</v>
      </c>
      <c r="K48" s="97" t="str">
        <f t="shared" si="0"/>
        <v>Gestión del Talento Humano, Administrativo y Docente</v>
      </c>
      <c r="L48" s="97" t="s">
        <v>395</v>
      </c>
    </row>
    <row r="49" spans="3:12" ht="15.75" thickBot="1">
      <c r="C49" s="171" t="s">
        <v>59</v>
      </c>
      <c r="D49" s="162"/>
      <c r="E49" s="153">
        <v>0</v>
      </c>
      <c r="F49" s="116">
        <f>IF(E47&lt;6,"",((E47-6)/12)*(G47/E47))</f>
        <v>0</v>
      </c>
      <c r="G49" s="96">
        <f>F49</f>
        <v>0</v>
      </c>
      <c r="H49" s="163"/>
      <c r="I49" s="100" t="s">
        <v>519</v>
      </c>
      <c r="J49" s="100" t="str">
        <f>VLOOKUP(I49,Presupuesto!$B$11:$C$565,2,0)</f>
        <v>DECIMOCUARTO MES</v>
      </c>
      <c r="K49" s="97" t="str">
        <f t="shared" si="0"/>
        <v>Gestión del Talento Humano, Administrativo y Docente</v>
      </c>
      <c r="L49" s="97" t="s">
        <v>395</v>
      </c>
    </row>
    <row r="50" spans="3:12" ht="15.75" thickBot="1">
      <c r="C50" s="136" t="s">
        <v>493</v>
      </c>
      <c r="D50" s="198"/>
      <c r="E50" s="151">
        <v>12</v>
      </c>
      <c r="F50" s="298">
        <f>HLOOKUP($C50,$BZ$2:$CM$3,2,0)</f>
        <v>12356.31</v>
      </c>
      <c r="G50" s="112">
        <f>D50*E50*F50</f>
        <v>0</v>
      </c>
      <c r="H50" s="165"/>
      <c r="I50" s="113" t="s">
        <v>496</v>
      </c>
      <c r="J50" s="113" t="str">
        <f>VLOOKUP(I50,Presupuesto!$B$11:$C$565,2,0)</f>
        <v>SUELDOS Y SALARIOS PERMANENTES</v>
      </c>
      <c r="K50" s="97" t="str">
        <f t="shared" ref="K50:K67" si="1">$K$17</f>
        <v>Gestión del Talento Humano, Administrativo y Docente</v>
      </c>
      <c r="L50" s="97" t="s">
        <v>395</v>
      </c>
    </row>
    <row r="51" spans="3:12">
      <c r="C51" s="170" t="s">
        <v>58</v>
      </c>
      <c r="D51" s="162"/>
      <c r="E51" s="153">
        <v>0</v>
      </c>
      <c r="F51" s="99">
        <f>IF(E50=0,"",(G50/E50)/12*E50)</f>
        <v>0</v>
      </c>
      <c r="G51" s="96">
        <f>F51</f>
        <v>0</v>
      </c>
      <c r="H51" s="163"/>
      <c r="I51" s="115" t="s">
        <v>516</v>
      </c>
      <c r="J51" s="115" t="str">
        <f>VLOOKUP(I51,Presupuesto!$B$11:$C$565,2,0)</f>
        <v>AGUINALDO Y DECIMO CUARTO MES</v>
      </c>
      <c r="K51" s="97" t="str">
        <f t="shared" si="1"/>
        <v>Gestión del Talento Humano, Administrativo y Docente</v>
      </c>
      <c r="L51" s="97" t="s">
        <v>395</v>
      </c>
    </row>
    <row r="52" spans="3:12" ht="15.75" thickBot="1">
      <c r="C52" s="171" t="s">
        <v>59</v>
      </c>
      <c r="D52" s="162"/>
      <c r="E52" s="153">
        <v>0</v>
      </c>
      <c r="F52" s="116">
        <f>IF(E50&lt;6,"",((E50-6)/12)*(G50/E50))</f>
        <v>0</v>
      </c>
      <c r="G52" s="96">
        <f>F52</f>
        <v>0</v>
      </c>
      <c r="H52" s="163"/>
      <c r="I52" s="100" t="s">
        <v>519</v>
      </c>
      <c r="J52" s="100" t="str">
        <f>VLOOKUP(I52,Presupuesto!$B$11:$C$565,2,0)</f>
        <v>DECIMOCUARTO MES</v>
      </c>
      <c r="K52" s="97" t="str">
        <f t="shared" si="1"/>
        <v>Gestión del Talento Humano, Administrativo y Docente</v>
      </c>
      <c r="L52" s="97" t="s">
        <v>395</v>
      </c>
    </row>
    <row r="53" spans="3:12" ht="15.75" thickBot="1">
      <c r="C53" s="136" t="s">
        <v>494</v>
      </c>
      <c r="D53" s="198"/>
      <c r="E53" s="151">
        <v>12</v>
      </c>
      <c r="F53" s="298">
        <f>HLOOKUP($C53,$BZ$2:$CM$3,2,0)</f>
        <v>463.22</v>
      </c>
      <c r="G53" s="112">
        <f>D53*E53*F53</f>
        <v>0</v>
      </c>
      <c r="H53" s="165"/>
      <c r="I53" s="113" t="s">
        <v>496</v>
      </c>
      <c r="J53" s="113" t="str">
        <f>VLOOKUP(I53,Presupuesto!$B$11:$C$565,2,0)</f>
        <v>SUELDOS Y SALARIOS PERMANENTES</v>
      </c>
      <c r="K53" s="97" t="str">
        <f t="shared" si="1"/>
        <v>Gestión del Talento Humano, Administrativo y Docente</v>
      </c>
      <c r="L53" s="97" t="s">
        <v>395</v>
      </c>
    </row>
    <row r="54" spans="3:12">
      <c r="C54" s="170" t="s">
        <v>58</v>
      </c>
      <c r="D54" s="162"/>
      <c r="E54" s="153">
        <v>0</v>
      </c>
      <c r="F54" s="99">
        <f>IF(E53=0,"",(G53/E53)/12*E53)</f>
        <v>0</v>
      </c>
      <c r="G54" s="96">
        <f>F54</f>
        <v>0</v>
      </c>
      <c r="H54" s="163"/>
      <c r="I54" s="115" t="s">
        <v>516</v>
      </c>
      <c r="J54" s="115" t="str">
        <f>VLOOKUP(I54,Presupuesto!$B$11:$C$565,2,0)</f>
        <v>AGUINALDO Y DECIMO CUARTO MES</v>
      </c>
      <c r="K54" s="97" t="str">
        <f t="shared" si="1"/>
        <v>Gestión del Talento Humano, Administrativo y Docente</v>
      </c>
      <c r="L54" s="97" t="s">
        <v>395</v>
      </c>
    </row>
    <row r="55" spans="3:12" ht="15.75" thickBot="1">
      <c r="C55" s="171" t="s">
        <v>59</v>
      </c>
      <c r="D55" s="162"/>
      <c r="E55" s="153">
        <v>0</v>
      </c>
      <c r="F55" s="116">
        <f>IF(E53&lt;6,"",((E53-6)/12)*(G53/E53))</f>
        <v>0</v>
      </c>
      <c r="G55" s="96">
        <f>F55</f>
        <v>0</v>
      </c>
      <c r="H55" s="163"/>
      <c r="I55" s="100" t="s">
        <v>519</v>
      </c>
      <c r="J55" s="100" t="str">
        <f>VLOOKUP(I55,Presupuesto!$B$11:$C$565,2,0)</f>
        <v>DECIMOCUARTO MES</v>
      </c>
      <c r="K55" s="97" t="str">
        <f t="shared" si="1"/>
        <v>Gestión del Talento Humano, Administrativo y Docente</v>
      </c>
      <c r="L55" s="97" t="s">
        <v>395</v>
      </c>
    </row>
    <row r="56" spans="3:12" ht="15.75" thickBot="1">
      <c r="C56" s="136" t="s">
        <v>495</v>
      </c>
      <c r="D56" s="198"/>
      <c r="E56" s="151">
        <v>12</v>
      </c>
      <c r="F56" s="298">
        <f>HLOOKUP($C56,$BZ$2:$CM$3,2,0)</f>
        <v>2007.3</v>
      </c>
      <c r="G56" s="112">
        <f>D56*E56*F56</f>
        <v>0</v>
      </c>
      <c r="H56" s="165"/>
      <c r="I56" s="113" t="s">
        <v>496</v>
      </c>
      <c r="J56" s="113" t="str">
        <f>VLOOKUP(I56,Presupuesto!$B$11:$C$565,2,0)</f>
        <v>SUELDOS Y SALARIOS PERMANENTES</v>
      </c>
      <c r="K56" s="97" t="str">
        <f t="shared" si="1"/>
        <v>Gestión del Talento Humano, Administrativo y Docente</v>
      </c>
      <c r="L56" s="97" t="s">
        <v>395</v>
      </c>
    </row>
    <row r="57" spans="3:12">
      <c r="C57" s="170" t="s">
        <v>58</v>
      </c>
      <c r="D57" s="162"/>
      <c r="E57" s="153">
        <v>0</v>
      </c>
      <c r="F57" s="99">
        <f>IF(E56=0,"",(G56/E56)/12*E56)</f>
        <v>0</v>
      </c>
      <c r="G57" s="96">
        <f>F57</f>
        <v>0</v>
      </c>
      <c r="H57" s="163"/>
      <c r="I57" s="115" t="s">
        <v>516</v>
      </c>
      <c r="J57" s="115" t="str">
        <f>VLOOKUP(I57,Presupuesto!$B$11:$C$565,2,0)</f>
        <v>AGUINALDO Y DECIMO CUARTO MES</v>
      </c>
      <c r="K57" s="97" t="str">
        <f t="shared" si="1"/>
        <v>Gestión del Talento Humano, Administrativo y Docente</v>
      </c>
      <c r="L57" s="97" t="s">
        <v>395</v>
      </c>
    </row>
    <row r="58" spans="3:12" ht="15.75" thickBot="1">
      <c r="C58" s="171" t="s">
        <v>59</v>
      </c>
      <c r="D58" s="162"/>
      <c r="E58" s="153">
        <v>0</v>
      </c>
      <c r="F58" s="116">
        <f>IF(E56&lt;6,"",((E56-6)/12)*(G56/E56))</f>
        <v>0</v>
      </c>
      <c r="G58" s="96">
        <f>F58</f>
        <v>0</v>
      </c>
      <c r="H58" s="163"/>
      <c r="I58" s="100" t="s">
        <v>519</v>
      </c>
      <c r="J58" s="100" t="str">
        <f>VLOOKUP(I58,Presupuesto!$B$11:$C$565,2,0)</f>
        <v>DECIMOCUARTO MES</v>
      </c>
      <c r="K58" s="97" t="str">
        <f t="shared" si="1"/>
        <v>Gestión del Talento Humano, Administrativo y Docente</v>
      </c>
      <c r="L58" s="97" t="s">
        <v>395</v>
      </c>
    </row>
    <row r="59" spans="3:12" ht="15.75" thickBot="1">
      <c r="C59" s="139" t="s">
        <v>83</v>
      </c>
      <c r="D59" s="198"/>
      <c r="E59" s="151">
        <v>12</v>
      </c>
      <c r="F59" s="138">
        <v>30000</v>
      </c>
      <c r="G59" s="112">
        <f>D59*E59*F59</f>
        <v>0</v>
      </c>
      <c r="H59" s="165"/>
      <c r="I59" s="113" t="s">
        <v>564</v>
      </c>
      <c r="J59" s="113" t="str">
        <f>VLOOKUP(I59,Presupuesto!$B$11:$C$565,2,0)</f>
        <v>CONTRATOS ESPECIALES</v>
      </c>
      <c r="K59" s="97" t="str">
        <f t="shared" si="1"/>
        <v>Gestión del Talento Humano, Administrativo y Docente</v>
      </c>
      <c r="L59" s="97" t="s">
        <v>395</v>
      </c>
    </row>
    <row r="60" spans="3:12">
      <c r="C60" s="170" t="s">
        <v>58</v>
      </c>
      <c r="D60" s="162"/>
      <c r="E60" s="153">
        <v>0</v>
      </c>
      <c r="F60" s="116">
        <f>IF(E59=0,"",(G59/E59)/12*E59)</f>
        <v>0</v>
      </c>
      <c r="G60" s="96">
        <f>F60</f>
        <v>0</v>
      </c>
      <c r="H60" s="163"/>
      <c r="I60" s="100" t="s">
        <v>564</v>
      </c>
      <c r="J60" s="100" t="str">
        <f>VLOOKUP(I60,Presupuesto!$B$11:$C$565,2,0)</f>
        <v>CONTRATOS ESPECIALES</v>
      </c>
      <c r="K60" s="97" t="str">
        <f t="shared" si="1"/>
        <v>Gestión del Talento Humano, Administrativo y Docente</v>
      </c>
      <c r="L60" s="97" t="s">
        <v>394</v>
      </c>
    </row>
    <row r="61" spans="3:12" ht="15.75" thickBot="1">
      <c r="C61" s="171" t="s">
        <v>59</v>
      </c>
      <c r="D61" s="162"/>
      <c r="E61" s="153">
        <v>0</v>
      </c>
      <c r="F61" s="99">
        <f>IF(E59&lt;6,"",((E59-6)/12)*(G59/E59))</f>
        <v>0</v>
      </c>
      <c r="G61" s="96">
        <f>F61</f>
        <v>0</v>
      </c>
      <c r="H61" s="163"/>
      <c r="I61" s="100" t="s">
        <v>564</v>
      </c>
      <c r="J61" s="100" t="str">
        <f>VLOOKUP(I61,Presupuesto!$B$11:$C$565,2,0)</f>
        <v>CONTRATOS ESPECIALES</v>
      </c>
      <c r="K61" s="97" t="str">
        <f t="shared" si="1"/>
        <v>Gestión del Talento Humano, Administrativo y Docente</v>
      </c>
      <c r="L61" s="97" t="s">
        <v>399</v>
      </c>
    </row>
    <row r="62" spans="3:12" ht="15.75" thickBot="1">
      <c r="C62" s="139" t="s">
        <v>60</v>
      </c>
      <c r="D62" s="198"/>
      <c r="E62" s="151">
        <v>12</v>
      </c>
      <c r="F62" s="117">
        <v>30000</v>
      </c>
      <c r="G62" s="112">
        <f>D62*E62*F62</f>
        <v>0</v>
      </c>
      <c r="H62" s="165"/>
      <c r="I62" s="113" t="s">
        <v>705</v>
      </c>
      <c r="J62" s="113" t="str">
        <f>VLOOKUP(I62,Presupuesto!$B$11:$C$565,2,0)</f>
        <v>OTROS SERVICIOS TECNICOS Y PROFESIONALES</v>
      </c>
      <c r="K62" s="97" t="str">
        <f t="shared" si="1"/>
        <v>Gestión del Talento Humano, Administrativo y Docente</v>
      </c>
      <c r="L62" s="97" t="s">
        <v>394</v>
      </c>
    </row>
    <row r="63" spans="3:12">
      <c r="C63" s="170" t="s">
        <v>58</v>
      </c>
      <c r="D63" s="162"/>
      <c r="E63" s="153">
        <v>0</v>
      </c>
      <c r="F63" s="99">
        <v>0</v>
      </c>
      <c r="G63" s="96">
        <f>F63</f>
        <v>0</v>
      </c>
      <c r="H63" s="163"/>
      <c r="I63" s="100" t="s">
        <v>705</v>
      </c>
      <c r="J63" s="100" t="str">
        <f>VLOOKUP(I63,Presupuesto!$B$11:$C$565,2,0)</f>
        <v>OTROS SERVICIOS TECNICOS Y PROFESIONALES</v>
      </c>
      <c r="K63" s="97" t="str">
        <f t="shared" si="1"/>
        <v>Gestión del Talento Humano, Administrativo y Docente</v>
      </c>
      <c r="L63" s="97" t="s">
        <v>394</v>
      </c>
    </row>
    <row r="64" spans="3:12" ht="15.75" thickBot="1">
      <c r="C64" s="171" t="s">
        <v>59</v>
      </c>
      <c r="D64" s="162"/>
      <c r="E64" s="153">
        <v>0</v>
      </c>
      <c r="F64" s="99">
        <v>0</v>
      </c>
      <c r="G64" s="96">
        <f>F64</f>
        <v>0</v>
      </c>
      <c r="H64" s="163"/>
      <c r="I64" s="100" t="s">
        <v>705</v>
      </c>
      <c r="J64" s="100" t="str">
        <f>VLOOKUP(I64,Presupuesto!$B$11:$C$565,2,0)</f>
        <v>OTROS SERVICIOS TECNICOS Y PROFESIONALES</v>
      </c>
      <c r="K64" s="97" t="str">
        <f t="shared" si="1"/>
        <v>Gestión del Talento Humano, Administrativo y Docente</v>
      </c>
      <c r="L64" s="97" t="s">
        <v>394</v>
      </c>
    </row>
    <row r="65" spans="3:12" ht="15.75" thickBot="1">
      <c r="C65" s="139" t="s">
        <v>61</v>
      </c>
      <c r="D65" s="198">
        <v>3</v>
      </c>
      <c r="E65" s="151">
        <v>12</v>
      </c>
      <c r="F65" s="117">
        <v>7800</v>
      </c>
      <c r="G65" s="112">
        <f>D65*E65*F65</f>
        <v>280800</v>
      </c>
      <c r="H65" s="165" t="s">
        <v>129</v>
      </c>
      <c r="I65" s="113" t="s">
        <v>496</v>
      </c>
      <c r="J65" s="113" t="str">
        <f>VLOOKUP(I65,Presupuesto!$B$11:$C$565,2,0)</f>
        <v>SUELDOS Y SALARIOS PERMANENTES</v>
      </c>
      <c r="K65" s="97" t="str">
        <f t="shared" si="1"/>
        <v>Gestión del Talento Humano, Administrativo y Docente</v>
      </c>
      <c r="L65" s="97" t="s">
        <v>394</v>
      </c>
    </row>
    <row r="66" spans="3:12">
      <c r="C66" s="170" t="s">
        <v>58</v>
      </c>
      <c r="D66" s="168"/>
      <c r="E66" s="130">
        <v>0</v>
      </c>
      <c r="F66" s="118">
        <f>IF(E65=0,"",(G65/E65)/12*E65)</f>
        <v>23400</v>
      </c>
      <c r="G66" s="119">
        <f>F66</f>
        <v>23400</v>
      </c>
      <c r="H66" s="163" t="s">
        <v>129</v>
      </c>
      <c r="I66" s="100" t="s">
        <v>516</v>
      </c>
      <c r="J66" s="100" t="str">
        <f>VLOOKUP(I66,Presupuesto!$B$11:$C$565,2,0)</f>
        <v>AGUINALDO Y DECIMO CUARTO MES</v>
      </c>
      <c r="K66" s="97" t="str">
        <f t="shared" si="1"/>
        <v>Gestión del Talento Humano, Administrativo y Docente</v>
      </c>
      <c r="L66" s="97" t="s">
        <v>394</v>
      </c>
    </row>
    <row r="67" spans="3:12" ht="15.75" thickBot="1">
      <c r="C67" s="172" t="s">
        <v>59</v>
      </c>
      <c r="D67" s="161"/>
      <c r="E67" s="131">
        <v>0</v>
      </c>
      <c r="F67" s="104">
        <f>IF(E65&lt;6,"",((E65-6)/12)*(G65/E65))</f>
        <v>11700</v>
      </c>
      <c r="G67" s="104">
        <f>F67</f>
        <v>11700</v>
      </c>
      <c r="H67" s="161" t="s">
        <v>129</v>
      </c>
      <c r="I67" s="105" t="s">
        <v>519</v>
      </c>
      <c r="J67" s="123" t="str">
        <f>VLOOKUP(I67,Presupuesto!$B$11:$C$565,2,0)</f>
        <v>DECIMOCUARTO MES</v>
      </c>
      <c r="K67" s="105" t="str">
        <f t="shared" si="1"/>
        <v>Gestión del Talento Humano, Administrativo y Docente</v>
      </c>
      <c r="L67" s="123" t="s">
        <v>394</v>
      </c>
    </row>
    <row r="69" spans="3:12" ht="15.75" thickBot="1">
      <c r="K69" s="152"/>
    </row>
    <row r="70" spans="3:12" ht="15.75" thickBot="1">
      <c r="C70" s="69" t="s">
        <v>43</v>
      </c>
      <c r="D70" s="30">
        <f>SUM(G77:G127)</f>
        <v>210600</v>
      </c>
      <c r="E70" s="92"/>
      <c r="F70" s="92"/>
      <c r="G70" s="92"/>
      <c r="H70" s="75"/>
      <c r="I70" s="75"/>
      <c r="J70" s="75"/>
      <c r="K70" s="152"/>
    </row>
    <row r="71" spans="3:12">
      <c r="D71" s="31"/>
      <c r="E71" s="92"/>
      <c r="F71" s="92"/>
      <c r="G71" s="92"/>
      <c r="H71" s="75"/>
      <c r="I71" s="75"/>
      <c r="J71" s="75"/>
      <c r="K71" s="152"/>
    </row>
    <row r="72" spans="3:12">
      <c r="D72" s="31"/>
      <c r="E72" s="92"/>
      <c r="F72" s="92"/>
      <c r="G72" s="92"/>
      <c r="H72" s="75"/>
      <c r="I72" s="75"/>
      <c r="J72" s="75"/>
      <c r="K72" s="152"/>
    </row>
    <row r="73" spans="3:12" ht="15.75">
      <c r="C73" s="201" t="s">
        <v>392</v>
      </c>
      <c r="D73" s="353" t="s">
        <v>2062</v>
      </c>
      <c r="E73" s="92"/>
      <c r="F73" s="92"/>
      <c r="G73" s="92"/>
      <c r="H73" s="75"/>
      <c r="I73" s="75"/>
      <c r="J73" s="75"/>
      <c r="K73" s="152"/>
    </row>
    <row r="74" spans="3:12" ht="18.75">
      <c r="C74" s="207"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3. contratacion de dos secretarias para la seccion de admisiones y RR.HH</v>
      </c>
      <c r="D74" s="31"/>
      <c r="E74" s="92"/>
      <c r="F74" s="92"/>
      <c r="G74" s="92"/>
      <c r="H74" s="75"/>
      <c r="I74" s="75"/>
      <c r="J74" s="75"/>
      <c r="K74" s="152"/>
    </row>
    <row r="75" spans="3:12" ht="15.75" thickBot="1">
      <c r="C75" s="176"/>
      <c r="D75" s="31"/>
      <c r="E75" s="92"/>
      <c r="F75" s="92"/>
      <c r="G75" s="92"/>
      <c r="H75" s="75"/>
      <c r="I75" s="75"/>
      <c r="J75" s="75"/>
      <c r="K75" s="152"/>
    </row>
    <row r="76" spans="3:12" ht="30.75" thickBot="1">
      <c r="C76" s="133" t="s">
        <v>44</v>
      </c>
      <c r="D76" s="137" t="s">
        <v>55</v>
      </c>
      <c r="E76" s="169" t="s">
        <v>56</v>
      </c>
      <c r="F76" s="137" t="s">
        <v>57</v>
      </c>
      <c r="G76" s="134" t="s">
        <v>27</v>
      </c>
      <c r="H76" s="132" t="s">
        <v>131</v>
      </c>
      <c r="I76" s="135" t="s">
        <v>46</v>
      </c>
      <c r="J76" s="135" t="s">
        <v>132</v>
      </c>
      <c r="K76" s="135" t="s">
        <v>410</v>
      </c>
      <c r="L76" s="135" t="s">
        <v>411</v>
      </c>
    </row>
    <row r="77" spans="3:12" ht="15.75" thickBot="1">
      <c r="C77" s="136" t="s">
        <v>482</v>
      </c>
      <c r="D77" s="198"/>
      <c r="E77" s="151">
        <v>12</v>
      </c>
      <c r="F77" s="298">
        <f>HLOOKUP($C77,$BZ$2:$CM$3,2,0)</f>
        <v>43674.39</v>
      </c>
      <c r="G77" s="112">
        <f>D77*E77*F77</f>
        <v>0</v>
      </c>
      <c r="H77" s="165"/>
      <c r="I77" s="113" t="s">
        <v>496</v>
      </c>
      <c r="J77" s="113" t="str">
        <f>VLOOKUP(I77,Presupuesto!$B$11:$C$565,2,0)</f>
        <v>SUELDOS Y SALARIOS PERMANENTES</v>
      </c>
      <c r="K77" s="215" t="s">
        <v>1365</v>
      </c>
      <c r="L77" s="97" t="s">
        <v>394</v>
      </c>
    </row>
    <row r="78" spans="3:12">
      <c r="C78" s="170" t="s">
        <v>58</v>
      </c>
      <c r="D78" s="162"/>
      <c r="E78" s="153">
        <v>0</v>
      </c>
      <c r="F78" s="99">
        <f>IF(E77=0,"",(G77/E77)/12*E77)</f>
        <v>0</v>
      </c>
      <c r="G78" s="96">
        <f>F78</f>
        <v>0</v>
      </c>
      <c r="H78" s="163"/>
      <c r="I78" s="115" t="s">
        <v>516</v>
      </c>
      <c r="J78" s="115" t="str">
        <f>VLOOKUP(I78,Presupuesto!$B$11:$C$565,2,0)</f>
        <v>AGUINALDO Y DECIMO CUARTO MES</v>
      </c>
      <c r="K78" s="97" t="str">
        <f t="shared" ref="K78:K109" si="2">$K$77</f>
        <v>Gestión del Talento Humano, Administrativo y Docente</v>
      </c>
      <c r="L78" s="97" t="s">
        <v>412</v>
      </c>
    </row>
    <row r="79" spans="3:12" ht="15.75" thickBot="1">
      <c r="C79" s="171" t="s">
        <v>59</v>
      </c>
      <c r="D79" s="162"/>
      <c r="E79" s="153">
        <v>0</v>
      </c>
      <c r="F79" s="116">
        <f>IF(E77&lt;6,"",((E77-6)/12)*(G77/E77))</f>
        <v>0</v>
      </c>
      <c r="G79" s="96">
        <f>F79</f>
        <v>0</v>
      </c>
      <c r="H79" s="163"/>
      <c r="I79" s="100" t="s">
        <v>519</v>
      </c>
      <c r="J79" s="100" t="str">
        <f>VLOOKUP(I79,Presupuesto!$B$11:$C$565,2,0)</f>
        <v>DECIMOCUARTO MES</v>
      </c>
      <c r="K79" s="97" t="str">
        <f t="shared" si="2"/>
        <v>Gestión del Talento Humano, Administrativo y Docente</v>
      </c>
      <c r="L79" s="97" t="s">
        <v>395</v>
      </c>
    </row>
    <row r="80" spans="3:12" ht="15.75" thickBot="1">
      <c r="C80" s="136" t="s">
        <v>483</v>
      </c>
      <c r="D80" s="198"/>
      <c r="E80" s="151">
        <v>12</v>
      </c>
      <c r="F80" s="298">
        <f>HLOOKUP($C80,$BZ$2:$CM$3,2,0)</f>
        <v>39703.99</v>
      </c>
      <c r="G80" s="112">
        <f>D80*E80*F80</f>
        <v>0</v>
      </c>
      <c r="H80" s="165"/>
      <c r="I80" s="113" t="s">
        <v>496</v>
      </c>
      <c r="J80" s="113" t="str">
        <f>VLOOKUP(I80,Presupuesto!$B$11:$C$565,2,0)</f>
        <v>SUELDOS Y SALARIOS PERMANENTES</v>
      </c>
      <c r="K80" s="97" t="str">
        <f t="shared" si="2"/>
        <v>Gestión del Talento Humano, Administrativo y Docente</v>
      </c>
      <c r="L80" s="97" t="s">
        <v>395</v>
      </c>
    </row>
    <row r="81" spans="3:12">
      <c r="C81" s="170" t="s">
        <v>58</v>
      </c>
      <c r="D81" s="162"/>
      <c r="E81" s="153">
        <v>0</v>
      </c>
      <c r="F81" s="99">
        <f>IF(E80=0,"",(G80/E80)/12*E80)</f>
        <v>0</v>
      </c>
      <c r="G81" s="96">
        <f>F81</f>
        <v>0</v>
      </c>
      <c r="H81" s="163"/>
      <c r="I81" s="115" t="s">
        <v>516</v>
      </c>
      <c r="J81" s="115" t="str">
        <f>VLOOKUP(I81,Presupuesto!$B$11:$C$565,2,0)</f>
        <v>AGUINALDO Y DECIMO CUARTO MES</v>
      </c>
      <c r="K81" s="97" t="str">
        <f t="shared" si="2"/>
        <v>Gestión del Talento Humano, Administrativo y Docente</v>
      </c>
      <c r="L81" s="97" t="s">
        <v>395</v>
      </c>
    </row>
    <row r="82" spans="3:12" ht="15.75" thickBot="1">
      <c r="C82" s="171" t="s">
        <v>59</v>
      </c>
      <c r="D82" s="162"/>
      <c r="E82" s="153">
        <v>0</v>
      </c>
      <c r="F82" s="116">
        <f>IF(E80&lt;6,"",((E80-6)/12)*(G80/E80))</f>
        <v>0</v>
      </c>
      <c r="G82" s="96">
        <f>F82</f>
        <v>0</v>
      </c>
      <c r="H82" s="163"/>
      <c r="I82" s="100" t="s">
        <v>519</v>
      </c>
      <c r="J82" s="100" t="str">
        <f>VLOOKUP(I82,Presupuesto!$B$11:$C$565,2,0)</f>
        <v>DECIMOCUARTO MES</v>
      </c>
      <c r="K82" s="97" t="str">
        <f t="shared" si="2"/>
        <v>Gestión del Talento Humano, Administrativo y Docente</v>
      </c>
      <c r="L82" s="97" t="s">
        <v>395</v>
      </c>
    </row>
    <row r="83" spans="3:12" ht="15.75" thickBot="1">
      <c r="C83" s="136" t="s">
        <v>484</v>
      </c>
      <c r="D83" s="198"/>
      <c r="E83" s="151">
        <v>12</v>
      </c>
      <c r="F83" s="298">
        <f>HLOOKUP($C83,$BZ$2:$CM$3,2,0)</f>
        <v>35733.589999999997</v>
      </c>
      <c r="G83" s="112">
        <f>D83*E83*F83</f>
        <v>0</v>
      </c>
      <c r="H83" s="165"/>
      <c r="I83" s="113" t="s">
        <v>496</v>
      </c>
      <c r="J83" s="113" t="str">
        <f>VLOOKUP(I83,Presupuesto!$B$11:$C$565,2,0)</f>
        <v>SUELDOS Y SALARIOS PERMANENTES</v>
      </c>
      <c r="K83" s="97" t="str">
        <f t="shared" si="2"/>
        <v>Gestión del Talento Humano, Administrativo y Docente</v>
      </c>
      <c r="L83" s="97" t="s">
        <v>395</v>
      </c>
    </row>
    <row r="84" spans="3:12">
      <c r="C84" s="170" t="s">
        <v>58</v>
      </c>
      <c r="D84" s="162"/>
      <c r="E84" s="153">
        <v>0</v>
      </c>
      <c r="F84" s="99">
        <f>IF(E83=0,"",(G83/E83)/12*E83)</f>
        <v>0</v>
      </c>
      <c r="G84" s="96">
        <f>F84</f>
        <v>0</v>
      </c>
      <c r="H84" s="163"/>
      <c r="I84" s="115" t="s">
        <v>516</v>
      </c>
      <c r="J84" s="115" t="str">
        <f>VLOOKUP(I84,Presupuesto!$B$11:$C$565,2,0)</f>
        <v>AGUINALDO Y DECIMO CUARTO MES</v>
      </c>
      <c r="K84" s="97" t="str">
        <f t="shared" si="2"/>
        <v>Gestión del Talento Humano, Administrativo y Docente</v>
      </c>
      <c r="L84" s="97" t="s">
        <v>395</v>
      </c>
    </row>
    <row r="85" spans="3:12" ht="15.75" thickBot="1">
      <c r="C85" s="171" t="s">
        <v>59</v>
      </c>
      <c r="D85" s="162"/>
      <c r="E85" s="153">
        <v>0</v>
      </c>
      <c r="F85" s="116">
        <f>IF(E83&lt;6,"",((E83-6)/12)*(G83/E83))</f>
        <v>0</v>
      </c>
      <c r="G85" s="96">
        <f>F85</f>
        <v>0</v>
      </c>
      <c r="H85" s="163"/>
      <c r="I85" s="100" t="s">
        <v>519</v>
      </c>
      <c r="J85" s="100" t="str">
        <f>VLOOKUP(I85,Presupuesto!$B$11:$C$565,2,0)</f>
        <v>DECIMOCUARTO MES</v>
      </c>
      <c r="K85" s="97" t="str">
        <f t="shared" si="2"/>
        <v>Gestión del Talento Humano, Administrativo y Docente</v>
      </c>
      <c r="L85" s="97" t="s">
        <v>395</v>
      </c>
    </row>
    <row r="86" spans="3:12" ht="15.75" thickBot="1">
      <c r="C86" s="136" t="s">
        <v>485</v>
      </c>
      <c r="D86" s="198"/>
      <c r="E86" s="151">
        <v>12</v>
      </c>
      <c r="F86" s="298">
        <f>HLOOKUP($C86,$BZ$2:$CM$3,2,0)</f>
        <v>31763.19</v>
      </c>
      <c r="G86" s="112">
        <f>D86*E86*F86</f>
        <v>0</v>
      </c>
      <c r="H86" s="165"/>
      <c r="I86" s="113" t="s">
        <v>496</v>
      </c>
      <c r="J86" s="113" t="str">
        <f>VLOOKUP(I86,Presupuesto!$B$11:$C$565,2,0)</f>
        <v>SUELDOS Y SALARIOS PERMANENTES</v>
      </c>
      <c r="K86" s="97" t="str">
        <f t="shared" si="2"/>
        <v>Gestión del Talento Humano, Administrativo y Docente</v>
      </c>
      <c r="L86" s="97" t="s">
        <v>395</v>
      </c>
    </row>
    <row r="87" spans="3:12">
      <c r="C87" s="170" t="s">
        <v>58</v>
      </c>
      <c r="D87" s="162"/>
      <c r="E87" s="153">
        <v>0</v>
      </c>
      <c r="F87" s="99">
        <f>IF(E86=0,"",(G86/E86)/12*E86)</f>
        <v>0</v>
      </c>
      <c r="G87" s="96">
        <f>F87</f>
        <v>0</v>
      </c>
      <c r="H87" s="163"/>
      <c r="I87" s="115" t="s">
        <v>516</v>
      </c>
      <c r="J87" s="115" t="str">
        <f>VLOOKUP(I87,Presupuesto!$B$11:$C$565,2,0)</f>
        <v>AGUINALDO Y DECIMO CUARTO MES</v>
      </c>
      <c r="K87" s="97" t="str">
        <f t="shared" si="2"/>
        <v>Gestión del Talento Humano, Administrativo y Docente</v>
      </c>
      <c r="L87" s="97" t="s">
        <v>395</v>
      </c>
    </row>
    <row r="88" spans="3:12" ht="15.75" thickBot="1">
      <c r="C88" s="171" t="s">
        <v>59</v>
      </c>
      <c r="D88" s="162"/>
      <c r="E88" s="153">
        <v>0</v>
      </c>
      <c r="F88" s="116">
        <f>IF(E86&lt;6,"",((E86-6)/12)*(G86/E86))</f>
        <v>0</v>
      </c>
      <c r="G88" s="96">
        <f>F88</f>
        <v>0</v>
      </c>
      <c r="H88" s="163"/>
      <c r="I88" s="100" t="s">
        <v>519</v>
      </c>
      <c r="J88" s="100" t="str">
        <f>VLOOKUP(I88,Presupuesto!$B$11:$C$565,2,0)</f>
        <v>DECIMOCUARTO MES</v>
      </c>
      <c r="K88" s="97" t="str">
        <f t="shared" si="2"/>
        <v>Gestión del Talento Humano, Administrativo y Docente</v>
      </c>
      <c r="L88" s="97" t="s">
        <v>395</v>
      </c>
    </row>
    <row r="89" spans="3:12" ht="15.75" thickBot="1">
      <c r="C89" s="136" t="s">
        <v>486</v>
      </c>
      <c r="D89" s="198"/>
      <c r="E89" s="151">
        <v>12</v>
      </c>
      <c r="F89" s="298">
        <f>HLOOKUP($C89,$BZ$2:$CM$3,2,0)</f>
        <v>29777.99</v>
      </c>
      <c r="G89" s="112">
        <f>D89*E89*F89</f>
        <v>0</v>
      </c>
      <c r="H89" s="165"/>
      <c r="I89" s="113" t="s">
        <v>496</v>
      </c>
      <c r="J89" s="113" t="str">
        <f>VLOOKUP(I89,Presupuesto!$B$11:$C$565,2,0)</f>
        <v>SUELDOS Y SALARIOS PERMANENTES</v>
      </c>
      <c r="K89" s="97" t="str">
        <f t="shared" si="2"/>
        <v>Gestión del Talento Humano, Administrativo y Docente</v>
      </c>
      <c r="L89" s="97" t="s">
        <v>395</v>
      </c>
    </row>
    <row r="90" spans="3:12">
      <c r="C90" s="170" t="s">
        <v>58</v>
      </c>
      <c r="D90" s="162"/>
      <c r="E90" s="153">
        <v>0</v>
      </c>
      <c r="F90" s="99">
        <f>IF(E89=0,"",(G89/E89)/12*E89)</f>
        <v>0</v>
      </c>
      <c r="G90" s="96">
        <f>F90</f>
        <v>0</v>
      </c>
      <c r="H90" s="163"/>
      <c r="I90" s="115" t="s">
        <v>516</v>
      </c>
      <c r="J90" s="115" t="str">
        <f>VLOOKUP(I90,Presupuesto!$B$11:$C$565,2,0)</f>
        <v>AGUINALDO Y DECIMO CUARTO MES</v>
      </c>
      <c r="K90" s="97" t="str">
        <f t="shared" si="2"/>
        <v>Gestión del Talento Humano, Administrativo y Docente</v>
      </c>
      <c r="L90" s="97" t="s">
        <v>395</v>
      </c>
    </row>
    <row r="91" spans="3:12" ht="15.75" thickBot="1">
      <c r="C91" s="171" t="s">
        <v>59</v>
      </c>
      <c r="D91" s="162"/>
      <c r="E91" s="153">
        <v>0</v>
      </c>
      <c r="F91" s="116">
        <f>IF(E89&lt;6,"",((E89-6)/12)*(G89/E89))</f>
        <v>0</v>
      </c>
      <c r="G91" s="96">
        <f>F91</f>
        <v>0</v>
      </c>
      <c r="H91" s="163"/>
      <c r="I91" s="100" t="s">
        <v>519</v>
      </c>
      <c r="J91" s="100" t="str">
        <f>VLOOKUP(I91,Presupuesto!$B$11:$C$565,2,0)</f>
        <v>DECIMOCUARTO MES</v>
      </c>
      <c r="K91" s="97" t="str">
        <f t="shared" si="2"/>
        <v>Gestión del Talento Humano, Administrativo y Docente</v>
      </c>
      <c r="L91" s="97" t="s">
        <v>395</v>
      </c>
    </row>
    <row r="92" spans="3:12" ht="15.75" thickBot="1">
      <c r="C92" s="136" t="s">
        <v>487</v>
      </c>
      <c r="D92" s="198"/>
      <c r="E92" s="151">
        <v>12</v>
      </c>
      <c r="F92" s="298">
        <f>HLOOKUP($C92,$BZ$2:$CM$3,2,0)</f>
        <v>27792.79</v>
      </c>
      <c r="G92" s="112">
        <f>D92*E92*F92</f>
        <v>0</v>
      </c>
      <c r="H92" s="165"/>
      <c r="I92" s="113" t="s">
        <v>496</v>
      </c>
      <c r="J92" s="113" t="str">
        <f>VLOOKUP(I92,Presupuesto!$B$11:$C$565,2,0)</f>
        <v>SUELDOS Y SALARIOS PERMANENTES</v>
      </c>
      <c r="K92" s="97" t="str">
        <f t="shared" si="2"/>
        <v>Gestión del Talento Humano, Administrativo y Docente</v>
      </c>
      <c r="L92" s="97" t="s">
        <v>395</v>
      </c>
    </row>
    <row r="93" spans="3:12">
      <c r="C93" s="170" t="s">
        <v>58</v>
      </c>
      <c r="D93" s="162"/>
      <c r="E93" s="153">
        <v>0</v>
      </c>
      <c r="F93" s="99">
        <f>IF(E92=0,"",(G92/E92)/12*E92)</f>
        <v>0</v>
      </c>
      <c r="G93" s="96">
        <f>F93</f>
        <v>0</v>
      </c>
      <c r="H93" s="163"/>
      <c r="I93" s="115" t="s">
        <v>516</v>
      </c>
      <c r="J93" s="115" t="str">
        <f>VLOOKUP(I93,Presupuesto!$B$11:$C$565,2,0)</f>
        <v>AGUINALDO Y DECIMO CUARTO MES</v>
      </c>
      <c r="K93" s="97" t="str">
        <f t="shared" si="2"/>
        <v>Gestión del Talento Humano, Administrativo y Docente</v>
      </c>
      <c r="L93" s="97" t="s">
        <v>395</v>
      </c>
    </row>
    <row r="94" spans="3:12" ht="15.75" thickBot="1">
      <c r="C94" s="171" t="s">
        <v>59</v>
      </c>
      <c r="D94" s="162"/>
      <c r="E94" s="153">
        <v>0</v>
      </c>
      <c r="F94" s="116">
        <f>IF(E92&lt;6,"",((E92-6)/12)*(G92/E92))</f>
        <v>0</v>
      </c>
      <c r="G94" s="96">
        <f>F94</f>
        <v>0</v>
      </c>
      <c r="H94" s="163"/>
      <c r="I94" s="100" t="s">
        <v>519</v>
      </c>
      <c r="J94" s="100" t="str">
        <f>VLOOKUP(I94,Presupuesto!$B$11:$C$565,2,0)</f>
        <v>DECIMOCUARTO MES</v>
      </c>
      <c r="K94" s="97" t="str">
        <f t="shared" si="2"/>
        <v>Gestión del Talento Humano, Administrativo y Docente</v>
      </c>
      <c r="L94" s="97" t="s">
        <v>395</v>
      </c>
    </row>
    <row r="95" spans="3:12" ht="15.75" thickBot="1">
      <c r="C95" s="136" t="s">
        <v>488</v>
      </c>
      <c r="D95" s="198"/>
      <c r="E95" s="151">
        <v>12</v>
      </c>
      <c r="F95" s="298">
        <f>HLOOKUP($C95,$BZ$2:$CM$3,2,0)</f>
        <v>18859.39</v>
      </c>
      <c r="G95" s="112">
        <f>D95*E95*F95</f>
        <v>0</v>
      </c>
      <c r="H95" s="165"/>
      <c r="I95" s="113" t="s">
        <v>496</v>
      </c>
      <c r="J95" s="113" t="str">
        <f>VLOOKUP(I95,Presupuesto!$B$11:$C$565,2,0)</f>
        <v>SUELDOS Y SALARIOS PERMANENTES</v>
      </c>
      <c r="K95" s="97" t="str">
        <f t="shared" si="2"/>
        <v>Gestión del Talento Humano, Administrativo y Docente</v>
      </c>
      <c r="L95" s="97" t="s">
        <v>395</v>
      </c>
    </row>
    <row r="96" spans="3:12">
      <c r="C96" s="170" t="s">
        <v>58</v>
      </c>
      <c r="D96" s="162"/>
      <c r="E96" s="153">
        <v>0</v>
      </c>
      <c r="F96" s="99">
        <f>IF(E95=0,"",(G95/E95)/12*E95)</f>
        <v>0</v>
      </c>
      <c r="G96" s="96">
        <f>F96</f>
        <v>0</v>
      </c>
      <c r="H96" s="163"/>
      <c r="I96" s="115" t="s">
        <v>516</v>
      </c>
      <c r="J96" s="115" t="str">
        <f>VLOOKUP(I96,Presupuesto!$B$11:$C$565,2,0)</f>
        <v>AGUINALDO Y DECIMO CUARTO MES</v>
      </c>
      <c r="K96" s="97" t="str">
        <f t="shared" si="2"/>
        <v>Gestión del Talento Humano, Administrativo y Docente</v>
      </c>
      <c r="L96" s="97" t="s">
        <v>395</v>
      </c>
    </row>
    <row r="97" spans="3:12" ht="15.75" thickBot="1">
      <c r="C97" s="171" t="s">
        <v>59</v>
      </c>
      <c r="D97" s="162"/>
      <c r="E97" s="153">
        <v>0</v>
      </c>
      <c r="F97" s="116">
        <f>IF(E95&lt;6,"",((E95-6)/12)*(G95/E95))</f>
        <v>0</v>
      </c>
      <c r="G97" s="96">
        <f>F97</f>
        <v>0</v>
      </c>
      <c r="H97" s="163"/>
      <c r="I97" s="100" t="s">
        <v>519</v>
      </c>
      <c r="J97" s="100" t="str">
        <f>VLOOKUP(I97,Presupuesto!$B$11:$C$565,2,0)</f>
        <v>DECIMOCUARTO MES</v>
      </c>
      <c r="K97" s="97" t="str">
        <f t="shared" si="2"/>
        <v>Gestión del Talento Humano, Administrativo y Docente</v>
      </c>
      <c r="L97" s="97" t="s">
        <v>395</v>
      </c>
    </row>
    <row r="98" spans="3:12" ht="15.75" thickBot="1">
      <c r="C98" s="136" t="s">
        <v>489</v>
      </c>
      <c r="D98" s="198"/>
      <c r="E98" s="151">
        <v>12</v>
      </c>
      <c r="F98" s="298">
        <f>HLOOKUP($C98,$BZ$2:$CM$3,2,0)</f>
        <v>17866.8</v>
      </c>
      <c r="G98" s="112">
        <f>D98*E98*F98</f>
        <v>0</v>
      </c>
      <c r="H98" s="165"/>
      <c r="I98" s="113" t="s">
        <v>496</v>
      </c>
      <c r="J98" s="113" t="str">
        <f>VLOOKUP(I98,Presupuesto!$B$11:$C$565,2,0)</f>
        <v>SUELDOS Y SALARIOS PERMANENTES</v>
      </c>
      <c r="K98" s="97" t="str">
        <f t="shared" si="2"/>
        <v>Gestión del Talento Humano, Administrativo y Docente</v>
      </c>
      <c r="L98" s="97" t="s">
        <v>395</v>
      </c>
    </row>
    <row r="99" spans="3:12">
      <c r="C99" s="170" t="s">
        <v>58</v>
      </c>
      <c r="D99" s="162"/>
      <c r="E99" s="153">
        <v>0</v>
      </c>
      <c r="F99" s="99">
        <f>IF(E98=0,"",(G98/E98)/12*E98)</f>
        <v>0</v>
      </c>
      <c r="G99" s="96">
        <f>F99</f>
        <v>0</v>
      </c>
      <c r="H99" s="163"/>
      <c r="I99" s="115" t="s">
        <v>516</v>
      </c>
      <c r="J99" s="115" t="str">
        <f>VLOOKUP(I99,Presupuesto!$B$11:$C$565,2,0)</f>
        <v>AGUINALDO Y DECIMO CUARTO MES</v>
      </c>
      <c r="K99" s="97" t="str">
        <f t="shared" si="2"/>
        <v>Gestión del Talento Humano, Administrativo y Docente</v>
      </c>
      <c r="L99" s="97" t="s">
        <v>395</v>
      </c>
    </row>
    <row r="100" spans="3:12" ht="15.75" thickBot="1">
      <c r="C100" s="171" t="s">
        <v>59</v>
      </c>
      <c r="D100" s="162"/>
      <c r="E100" s="153">
        <v>0</v>
      </c>
      <c r="F100" s="116">
        <f>IF(E98&lt;6,"",((E98-6)/12)*(G98/E98))</f>
        <v>0</v>
      </c>
      <c r="G100" s="96">
        <f>F100</f>
        <v>0</v>
      </c>
      <c r="H100" s="163"/>
      <c r="I100" s="100" t="s">
        <v>519</v>
      </c>
      <c r="J100" s="100" t="str">
        <f>VLOOKUP(I100,Presupuesto!$B$11:$C$565,2,0)</f>
        <v>DECIMOCUARTO MES</v>
      </c>
      <c r="K100" s="97" t="str">
        <f t="shared" si="2"/>
        <v>Gestión del Talento Humano, Administrativo y Docente</v>
      </c>
      <c r="L100" s="97" t="s">
        <v>395</v>
      </c>
    </row>
    <row r="101" spans="3:12" ht="15.75" thickBot="1">
      <c r="C101" s="136" t="s">
        <v>490</v>
      </c>
      <c r="D101" s="198"/>
      <c r="E101" s="151">
        <v>12</v>
      </c>
      <c r="F101" s="298">
        <f>HLOOKUP($C101,$BZ$2:$CM$3,2,0)</f>
        <v>13896.4</v>
      </c>
      <c r="G101" s="112">
        <f>D101*E101*F101</f>
        <v>0</v>
      </c>
      <c r="H101" s="165"/>
      <c r="I101" s="113" t="s">
        <v>496</v>
      </c>
      <c r="J101" s="113" t="str">
        <f>VLOOKUP(I101,Presupuesto!$B$11:$C$565,2,0)</f>
        <v>SUELDOS Y SALARIOS PERMANENTES</v>
      </c>
      <c r="K101" s="97" t="str">
        <f t="shared" si="2"/>
        <v>Gestión del Talento Humano, Administrativo y Docente</v>
      </c>
      <c r="L101" s="97" t="s">
        <v>395</v>
      </c>
    </row>
    <row r="102" spans="3:12">
      <c r="C102" s="170" t="s">
        <v>58</v>
      </c>
      <c r="D102" s="162"/>
      <c r="E102" s="153">
        <v>0</v>
      </c>
      <c r="F102" s="99">
        <f>IF(E101=0,"",(G101/E101)/12*E101)</f>
        <v>0</v>
      </c>
      <c r="G102" s="96">
        <f>F102</f>
        <v>0</v>
      </c>
      <c r="H102" s="163"/>
      <c r="I102" s="115" t="s">
        <v>516</v>
      </c>
      <c r="J102" s="115" t="str">
        <f>VLOOKUP(I102,Presupuesto!$B$11:$C$565,2,0)</f>
        <v>AGUINALDO Y DECIMO CUARTO MES</v>
      </c>
      <c r="K102" s="97" t="str">
        <f t="shared" si="2"/>
        <v>Gestión del Talento Humano, Administrativo y Docente</v>
      </c>
      <c r="L102" s="97" t="s">
        <v>395</v>
      </c>
    </row>
    <row r="103" spans="3:12" ht="15.75" thickBot="1">
      <c r="C103" s="171" t="s">
        <v>59</v>
      </c>
      <c r="D103" s="162"/>
      <c r="E103" s="153">
        <v>0</v>
      </c>
      <c r="F103" s="116">
        <f>IF(E101&lt;6,"",((E101-6)/12)*(G101/E101))</f>
        <v>0</v>
      </c>
      <c r="G103" s="96">
        <f>F103</f>
        <v>0</v>
      </c>
      <c r="H103" s="163"/>
      <c r="I103" s="100" t="s">
        <v>519</v>
      </c>
      <c r="J103" s="100" t="str">
        <f>VLOOKUP(I103,Presupuesto!$B$11:$C$565,2,0)</f>
        <v>DECIMOCUARTO MES</v>
      </c>
      <c r="K103" s="97" t="str">
        <f t="shared" si="2"/>
        <v>Gestión del Talento Humano, Administrativo y Docente</v>
      </c>
      <c r="L103" s="97" t="s">
        <v>395</v>
      </c>
    </row>
    <row r="104" spans="3:12" ht="15.75" thickBot="1">
      <c r="C104" s="136" t="s">
        <v>491</v>
      </c>
      <c r="D104" s="198"/>
      <c r="E104" s="151">
        <v>12</v>
      </c>
      <c r="F104" s="298">
        <f>HLOOKUP($C104,$BZ$2:$CM$3,2,0)</f>
        <v>15004.09</v>
      </c>
      <c r="G104" s="112">
        <f>D104*E104*F104</f>
        <v>0</v>
      </c>
      <c r="H104" s="165"/>
      <c r="I104" s="113" t="s">
        <v>496</v>
      </c>
      <c r="J104" s="113" t="str">
        <f>VLOOKUP(I104,Presupuesto!$B$11:$C$565,2,0)</f>
        <v>SUELDOS Y SALARIOS PERMANENTES</v>
      </c>
      <c r="K104" s="97" t="str">
        <f t="shared" si="2"/>
        <v>Gestión del Talento Humano, Administrativo y Docente</v>
      </c>
      <c r="L104" s="97" t="s">
        <v>395</v>
      </c>
    </row>
    <row r="105" spans="3:12">
      <c r="C105" s="170" t="s">
        <v>58</v>
      </c>
      <c r="D105" s="162"/>
      <c r="E105" s="153">
        <v>0</v>
      </c>
      <c r="F105" s="99">
        <f>IF(E104=0,"",(G104/E104)/12*E104)</f>
        <v>0</v>
      </c>
      <c r="G105" s="96">
        <f>F105</f>
        <v>0</v>
      </c>
      <c r="H105" s="163"/>
      <c r="I105" s="115" t="s">
        <v>516</v>
      </c>
      <c r="J105" s="115" t="str">
        <f>VLOOKUP(I105,Presupuesto!$B$11:$C$565,2,0)</f>
        <v>AGUINALDO Y DECIMO CUARTO MES</v>
      </c>
      <c r="K105" s="97" t="str">
        <f t="shared" si="2"/>
        <v>Gestión del Talento Humano, Administrativo y Docente</v>
      </c>
      <c r="L105" s="97" t="s">
        <v>395</v>
      </c>
    </row>
    <row r="106" spans="3:12" ht="15.75" thickBot="1">
      <c r="C106" s="171" t="s">
        <v>59</v>
      </c>
      <c r="D106" s="162"/>
      <c r="E106" s="153">
        <v>0</v>
      </c>
      <c r="F106" s="116">
        <f>IF(E104&lt;6,"",((E104-6)/12)*(G104/E104))</f>
        <v>0</v>
      </c>
      <c r="G106" s="96">
        <f>F106</f>
        <v>0</v>
      </c>
      <c r="H106" s="163"/>
      <c r="I106" s="100" t="s">
        <v>519</v>
      </c>
      <c r="J106" s="100" t="str">
        <f>VLOOKUP(I106,Presupuesto!$B$11:$C$565,2,0)</f>
        <v>DECIMOCUARTO MES</v>
      </c>
      <c r="K106" s="97" t="str">
        <f t="shared" si="2"/>
        <v>Gestión del Talento Humano, Administrativo y Docente</v>
      </c>
      <c r="L106" s="97" t="s">
        <v>395</v>
      </c>
    </row>
    <row r="107" spans="3:12" ht="15.75" thickBot="1">
      <c r="C107" s="136" t="s">
        <v>492</v>
      </c>
      <c r="D107" s="198"/>
      <c r="E107" s="151">
        <v>12</v>
      </c>
      <c r="F107" s="298">
        <f>HLOOKUP($C107,$BZ$2:$CM$3,2,0)</f>
        <v>13238.9</v>
      </c>
      <c r="G107" s="112">
        <f>D107*E107*F107</f>
        <v>0</v>
      </c>
      <c r="H107" s="165"/>
      <c r="I107" s="113" t="s">
        <v>496</v>
      </c>
      <c r="J107" s="113" t="str">
        <f>VLOOKUP(I107,Presupuesto!$B$11:$C$565,2,0)</f>
        <v>SUELDOS Y SALARIOS PERMANENTES</v>
      </c>
      <c r="K107" s="97" t="str">
        <f t="shared" si="2"/>
        <v>Gestión del Talento Humano, Administrativo y Docente</v>
      </c>
      <c r="L107" s="97" t="s">
        <v>395</v>
      </c>
    </row>
    <row r="108" spans="3:12">
      <c r="C108" s="170" t="s">
        <v>58</v>
      </c>
      <c r="D108" s="162"/>
      <c r="E108" s="153">
        <v>0</v>
      </c>
      <c r="F108" s="99">
        <f>IF(E107=0,"",(G107/E107)/12*E107)</f>
        <v>0</v>
      </c>
      <c r="G108" s="96">
        <f>F108</f>
        <v>0</v>
      </c>
      <c r="H108" s="163"/>
      <c r="I108" s="115" t="s">
        <v>516</v>
      </c>
      <c r="J108" s="115" t="str">
        <f>VLOOKUP(I108,Presupuesto!$B$11:$C$565,2,0)</f>
        <v>AGUINALDO Y DECIMO CUARTO MES</v>
      </c>
      <c r="K108" s="97" t="str">
        <f t="shared" si="2"/>
        <v>Gestión del Talento Humano, Administrativo y Docente</v>
      </c>
      <c r="L108" s="97" t="s">
        <v>395</v>
      </c>
    </row>
    <row r="109" spans="3:12" ht="15.75" thickBot="1">
      <c r="C109" s="171" t="s">
        <v>59</v>
      </c>
      <c r="D109" s="162"/>
      <c r="E109" s="153">
        <v>0</v>
      </c>
      <c r="F109" s="116">
        <f>IF(E107&lt;6,"",((E107-6)/12)*(G107/E107))</f>
        <v>0</v>
      </c>
      <c r="G109" s="96">
        <f>F109</f>
        <v>0</v>
      </c>
      <c r="H109" s="163"/>
      <c r="I109" s="100" t="s">
        <v>519</v>
      </c>
      <c r="J109" s="100" t="str">
        <f>VLOOKUP(I109,Presupuesto!$B$11:$C$565,2,0)</f>
        <v>DECIMOCUARTO MES</v>
      </c>
      <c r="K109" s="97" t="str">
        <f t="shared" si="2"/>
        <v>Gestión del Talento Humano, Administrativo y Docente</v>
      </c>
      <c r="L109" s="97" t="s">
        <v>395</v>
      </c>
    </row>
    <row r="110" spans="3:12" ht="15.75" thickBot="1">
      <c r="C110" s="136" t="s">
        <v>493</v>
      </c>
      <c r="D110" s="198"/>
      <c r="E110" s="151">
        <v>12</v>
      </c>
      <c r="F110" s="298">
        <f>HLOOKUP($C110,$BZ$2:$CM$3,2,0)</f>
        <v>12356.31</v>
      </c>
      <c r="G110" s="112">
        <f>D110*E110*F110</f>
        <v>0</v>
      </c>
      <c r="H110" s="165"/>
      <c r="I110" s="113" t="s">
        <v>496</v>
      </c>
      <c r="J110" s="113" t="str">
        <f>VLOOKUP(I110,Presupuesto!$B$11:$C$565,2,0)</f>
        <v>SUELDOS Y SALARIOS PERMANENTES</v>
      </c>
      <c r="K110" s="97" t="str">
        <f t="shared" ref="K110:K127" si="3">$K$77</f>
        <v>Gestión del Talento Humano, Administrativo y Docente</v>
      </c>
      <c r="L110" s="97" t="s">
        <v>395</v>
      </c>
    </row>
    <row r="111" spans="3:12">
      <c r="C111" s="170" t="s">
        <v>58</v>
      </c>
      <c r="D111" s="162"/>
      <c r="E111" s="153">
        <v>0</v>
      </c>
      <c r="F111" s="99">
        <f>IF(E110=0,"",(G110/E110)/12*E110)</f>
        <v>0</v>
      </c>
      <c r="G111" s="96">
        <f>F111</f>
        <v>0</v>
      </c>
      <c r="H111" s="163"/>
      <c r="I111" s="115" t="s">
        <v>516</v>
      </c>
      <c r="J111" s="115" t="str">
        <f>VLOOKUP(I111,Presupuesto!$B$11:$C$565,2,0)</f>
        <v>AGUINALDO Y DECIMO CUARTO MES</v>
      </c>
      <c r="K111" s="97" t="str">
        <f t="shared" si="3"/>
        <v>Gestión del Talento Humano, Administrativo y Docente</v>
      </c>
      <c r="L111" s="97" t="s">
        <v>395</v>
      </c>
    </row>
    <row r="112" spans="3:12" ht="15.75" thickBot="1">
      <c r="C112" s="171" t="s">
        <v>59</v>
      </c>
      <c r="D112" s="162"/>
      <c r="E112" s="153">
        <v>0</v>
      </c>
      <c r="F112" s="116">
        <f>IF(E110&lt;6,"",((E110-6)/12)*(G110/E110))</f>
        <v>0</v>
      </c>
      <c r="G112" s="96">
        <f>F112</f>
        <v>0</v>
      </c>
      <c r="H112" s="163"/>
      <c r="I112" s="100" t="s">
        <v>519</v>
      </c>
      <c r="J112" s="100" t="str">
        <f>VLOOKUP(I112,Presupuesto!$B$11:$C$565,2,0)</f>
        <v>DECIMOCUARTO MES</v>
      </c>
      <c r="K112" s="97" t="str">
        <f t="shared" si="3"/>
        <v>Gestión del Talento Humano, Administrativo y Docente</v>
      </c>
      <c r="L112" s="97" t="s">
        <v>395</v>
      </c>
    </row>
    <row r="113" spans="3:12" ht="15.75" thickBot="1">
      <c r="C113" s="136" t="s">
        <v>494</v>
      </c>
      <c r="D113" s="198"/>
      <c r="E113" s="151">
        <v>12</v>
      </c>
      <c r="F113" s="298">
        <f>HLOOKUP($C113,$BZ$2:$CM$3,2,0)</f>
        <v>463.22</v>
      </c>
      <c r="G113" s="112">
        <f>D113*E113*F113</f>
        <v>0</v>
      </c>
      <c r="H113" s="165"/>
      <c r="I113" s="113" t="s">
        <v>496</v>
      </c>
      <c r="J113" s="113" t="str">
        <f>VLOOKUP(I113,Presupuesto!$B$11:$C$565,2,0)</f>
        <v>SUELDOS Y SALARIOS PERMANENTES</v>
      </c>
      <c r="K113" s="97" t="str">
        <f t="shared" si="3"/>
        <v>Gestión del Talento Humano, Administrativo y Docente</v>
      </c>
      <c r="L113" s="97" t="s">
        <v>395</v>
      </c>
    </row>
    <row r="114" spans="3:12">
      <c r="C114" s="170" t="s">
        <v>58</v>
      </c>
      <c r="D114" s="162"/>
      <c r="E114" s="153">
        <v>0</v>
      </c>
      <c r="F114" s="99">
        <f>IF(E113=0,"",(G113/E113)/12*E113)</f>
        <v>0</v>
      </c>
      <c r="G114" s="96">
        <f>F114</f>
        <v>0</v>
      </c>
      <c r="H114" s="163"/>
      <c r="I114" s="115" t="s">
        <v>516</v>
      </c>
      <c r="J114" s="115" t="str">
        <f>VLOOKUP(I114,Presupuesto!$B$11:$C$565,2,0)</f>
        <v>AGUINALDO Y DECIMO CUARTO MES</v>
      </c>
      <c r="K114" s="97" t="str">
        <f t="shared" si="3"/>
        <v>Gestión del Talento Humano, Administrativo y Docente</v>
      </c>
      <c r="L114" s="97" t="s">
        <v>395</v>
      </c>
    </row>
    <row r="115" spans="3:12" ht="15.75" thickBot="1">
      <c r="C115" s="171" t="s">
        <v>59</v>
      </c>
      <c r="D115" s="162"/>
      <c r="E115" s="153">
        <v>0</v>
      </c>
      <c r="F115" s="116">
        <f>IF(E113&lt;6,"",((E113-6)/12)*(G113/E113))</f>
        <v>0</v>
      </c>
      <c r="G115" s="96">
        <f>F115</f>
        <v>0</v>
      </c>
      <c r="H115" s="163"/>
      <c r="I115" s="100" t="s">
        <v>519</v>
      </c>
      <c r="J115" s="100" t="str">
        <f>VLOOKUP(I115,Presupuesto!$B$11:$C$565,2,0)</f>
        <v>DECIMOCUARTO MES</v>
      </c>
      <c r="K115" s="97" t="str">
        <f t="shared" si="3"/>
        <v>Gestión del Talento Humano, Administrativo y Docente</v>
      </c>
      <c r="L115" s="97" t="s">
        <v>395</v>
      </c>
    </row>
    <row r="116" spans="3:12" ht="15.75" thickBot="1">
      <c r="C116" s="136" t="s">
        <v>495</v>
      </c>
      <c r="D116" s="198"/>
      <c r="E116" s="151">
        <v>12</v>
      </c>
      <c r="F116" s="298">
        <f>HLOOKUP($C116,$BZ$2:$CM$3,2,0)</f>
        <v>2007.3</v>
      </c>
      <c r="G116" s="112">
        <f>D116*E116*F116</f>
        <v>0</v>
      </c>
      <c r="H116" s="165"/>
      <c r="I116" s="113" t="s">
        <v>496</v>
      </c>
      <c r="J116" s="113" t="str">
        <f>VLOOKUP(I116,Presupuesto!$B$11:$C$565,2,0)</f>
        <v>SUELDOS Y SALARIOS PERMANENTES</v>
      </c>
      <c r="K116" s="97" t="str">
        <f t="shared" si="3"/>
        <v>Gestión del Talento Humano, Administrativo y Docente</v>
      </c>
      <c r="L116" s="97" t="s">
        <v>395</v>
      </c>
    </row>
    <row r="117" spans="3:12">
      <c r="C117" s="170" t="s">
        <v>58</v>
      </c>
      <c r="D117" s="162"/>
      <c r="E117" s="153">
        <v>0</v>
      </c>
      <c r="F117" s="99">
        <f>IF(E116=0,"",(G116/E116)/12*E116)</f>
        <v>0</v>
      </c>
      <c r="G117" s="96">
        <f>F117</f>
        <v>0</v>
      </c>
      <c r="H117" s="163"/>
      <c r="I117" s="115" t="s">
        <v>516</v>
      </c>
      <c r="J117" s="115" t="str">
        <f>VLOOKUP(I117,Presupuesto!$B$11:$C$565,2,0)</f>
        <v>AGUINALDO Y DECIMO CUARTO MES</v>
      </c>
      <c r="K117" s="97" t="str">
        <f t="shared" si="3"/>
        <v>Gestión del Talento Humano, Administrativo y Docente</v>
      </c>
      <c r="L117" s="97" t="s">
        <v>395</v>
      </c>
    </row>
    <row r="118" spans="3:12" ht="15.75" thickBot="1">
      <c r="C118" s="171" t="s">
        <v>59</v>
      </c>
      <c r="D118" s="162"/>
      <c r="E118" s="153">
        <v>0</v>
      </c>
      <c r="F118" s="116">
        <f>IF(E116&lt;6,"",((E116-6)/12)*(G116/E116))</f>
        <v>0</v>
      </c>
      <c r="G118" s="96">
        <f>F118</f>
        <v>0</v>
      </c>
      <c r="H118" s="163"/>
      <c r="I118" s="100" t="s">
        <v>519</v>
      </c>
      <c r="J118" s="100" t="str">
        <f>VLOOKUP(I118,Presupuesto!$B$11:$C$565,2,0)</f>
        <v>DECIMOCUARTO MES</v>
      </c>
      <c r="K118" s="97" t="str">
        <f t="shared" si="3"/>
        <v>Gestión del Talento Humano, Administrativo y Docente</v>
      </c>
      <c r="L118" s="97" t="s">
        <v>395</v>
      </c>
    </row>
    <row r="119" spans="3:12" ht="15.75" thickBot="1">
      <c r="C119" s="139" t="s">
        <v>83</v>
      </c>
      <c r="D119" s="198"/>
      <c r="E119" s="151">
        <v>12</v>
      </c>
      <c r="F119" s="138">
        <v>30000</v>
      </c>
      <c r="G119" s="112">
        <f>D119*E119*F119</f>
        <v>0</v>
      </c>
      <c r="H119" s="165"/>
      <c r="I119" s="113" t="s">
        <v>564</v>
      </c>
      <c r="J119" s="113" t="str">
        <f>VLOOKUP(I119,Presupuesto!$B$11:$C$565,2,0)</f>
        <v>CONTRATOS ESPECIALES</v>
      </c>
      <c r="K119" s="97" t="str">
        <f t="shared" si="3"/>
        <v>Gestión del Talento Humano, Administrativo y Docente</v>
      </c>
      <c r="L119" s="97" t="s">
        <v>395</v>
      </c>
    </row>
    <row r="120" spans="3:12">
      <c r="C120" s="170" t="s">
        <v>58</v>
      </c>
      <c r="D120" s="162"/>
      <c r="E120" s="153">
        <v>0</v>
      </c>
      <c r="F120" s="116">
        <f>IF(E119=0,"",(G119/E119)/12*E119)</f>
        <v>0</v>
      </c>
      <c r="G120" s="96">
        <f>F120</f>
        <v>0</v>
      </c>
      <c r="H120" s="163"/>
      <c r="I120" s="100" t="s">
        <v>564</v>
      </c>
      <c r="J120" s="100" t="str">
        <f>VLOOKUP(I120,Presupuesto!$B$11:$C$565,2,0)</f>
        <v>CONTRATOS ESPECIALES</v>
      </c>
      <c r="K120" s="97" t="str">
        <f t="shared" si="3"/>
        <v>Gestión del Talento Humano, Administrativo y Docente</v>
      </c>
      <c r="L120" s="97" t="s">
        <v>394</v>
      </c>
    </row>
    <row r="121" spans="3:12" ht="15.75" thickBot="1">
      <c r="C121" s="171" t="s">
        <v>59</v>
      </c>
      <c r="D121" s="162"/>
      <c r="E121" s="153">
        <v>0</v>
      </c>
      <c r="F121" s="99">
        <f>IF(E119&lt;6,"",((E119-6)/12)*(G119/E119))</f>
        <v>0</v>
      </c>
      <c r="G121" s="96">
        <f>F121</f>
        <v>0</v>
      </c>
      <c r="H121" s="163"/>
      <c r="I121" s="100" t="s">
        <v>564</v>
      </c>
      <c r="J121" s="100" t="str">
        <f>VLOOKUP(I121,Presupuesto!$B$11:$C$565,2,0)</f>
        <v>CONTRATOS ESPECIALES</v>
      </c>
      <c r="K121" s="97" t="str">
        <f t="shared" si="3"/>
        <v>Gestión del Talento Humano, Administrativo y Docente</v>
      </c>
      <c r="L121" s="97" t="s">
        <v>399</v>
      </c>
    </row>
    <row r="122" spans="3:12" ht="15.75" thickBot="1">
      <c r="C122" s="139" t="s">
        <v>60</v>
      </c>
      <c r="D122" s="198"/>
      <c r="E122" s="151">
        <v>12</v>
      </c>
      <c r="F122" s="117">
        <v>30000</v>
      </c>
      <c r="G122" s="112">
        <f>D122*E122*F122</f>
        <v>0</v>
      </c>
      <c r="H122" s="165"/>
      <c r="I122" s="113" t="s">
        <v>705</v>
      </c>
      <c r="J122" s="113" t="str">
        <f>VLOOKUP(I122,Presupuesto!$B$11:$C$565,2,0)</f>
        <v>OTROS SERVICIOS TECNICOS Y PROFESIONALES</v>
      </c>
      <c r="K122" s="97" t="str">
        <f t="shared" si="3"/>
        <v>Gestión del Talento Humano, Administrativo y Docente</v>
      </c>
      <c r="L122" s="97" t="s">
        <v>394</v>
      </c>
    </row>
    <row r="123" spans="3:12">
      <c r="C123" s="170" t="s">
        <v>58</v>
      </c>
      <c r="D123" s="162"/>
      <c r="E123" s="153">
        <v>0</v>
      </c>
      <c r="F123" s="99">
        <v>0</v>
      </c>
      <c r="G123" s="96">
        <f>F123</f>
        <v>0</v>
      </c>
      <c r="H123" s="163"/>
      <c r="I123" s="100" t="s">
        <v>705</v>
      </c>
      <c r="J123" s="100" t="str">
        <f>VLOOKUP(I123,Presupuesto!$B$11:$C$565,2,0)</f>
        <v>OTROS SERVICIOS TECNICOS Y PROFESIONALES</v>
      </c>
      <c r="K123" s="97" t="str">
        <f t="shared" si="3"/>
        <v>Gestión del Talento Humano, Administrativo y Docente</v>
      </c>
      <c r="L123" s="97" t="s">
        <v>394</v>
      </c>
    </row>
    <row r="124" spans="3:12" ht="15.75" thickBot="1">
      <c r="C124" s="171" t="s">
        <v>59</v>
      </c>
      <c r="D124" s="162"/>
      <c r="E124" s="153">
        <v>0</v>
      </c>
      <c r="F124" s="99">
        <v>0</v>
      </c>
      <c r="G124" s="96">
        <f>F124</f>
        <v>0</v>
      </c>
      <c r="H124" s="163"/>
      <c r="I124" s="100" t="s">
        <v>705</v>
      </c>
      <c r="J124" s="100" t="str">
        <f>VLOOKUP(I124,Presupuesto!$B$11:$C$565,2,0)</f>
        <v>OTROS SERVICIOS TECNICOS Y PROFESIONALES</v>
      </c>
      <c r="K124" s="97" t="str">
        <f t="shared" si="3"/>
        <v>Gestión del Talento Humano, Administrativo y Docente</v>
      </c>
      <c r="L124" s="97" t="s">
        <v>394</v>
      </c>
    </row>
    <row r="125" spans="3:12" ht="15.75" thickBot="1">
      <c r="C125" s="139" t="s">
        <v>61</v>
      </c>
      <c r="D125" s="198">
        <v>2</v>
      </c>
      <c r="E125" s="151">
        <v>12</v>
      </c>
      <c r="F125" s="117">
        <v>7800</v>
      </c>
      <c r="G125" s="112">
        <f>D125*E125*F125</f>
        <v>187200</v>
      </c>
      <c r="H125" s="165" t="s">
        <v>129</v>
      </c>
      <c r="I125" s="113" t="s">
        <v>496</v>
      </c>
      <c r="J125" s="113" t="str">
        <f>VLOOKUP(I125,Presupuesto!$B$11:$C$565,2,0)</f>
        <v>SUELDOS Y SALARIOS PERMANENTES</v>
      </c>
      <c r="K125" s="97" t="str">
        <f t="shared" si="3"/>
        <v>Gestión del Talento Humano, Administrativo y Docente</v>
      </c>
      <c r="L125" s="97" t="s">
        <v>394</v>
      </c>
    </row>
    <row r="126" spans="3:12">
      <c r="C126" s="170" t="s">
        <v>58</v>
      </c>
      <c r="D126" s="168"/>
      <c r="E126" s="130">
        <v>0</v>
      </c>
      <c r="F126" s="118">
        <f>IF(E125=0,"",(G125/E125)/12*E125)</f>
        <v>15600</v>
      </c>
      <c r="G126" s="119">
        <f>F126</f>
        <v>15600</v>
      </c>
      <c r="H126" s="163" t="s">
        <v>129</v>
      </c>
      <c r="I126" s="100" t="s">
        <v>516</v>
      </c>
      <c r="J126" s="100" t="str">
        <f>VLOOKUP(I126,Presupuesto!$B$11:$C$565,2,0)</f>
        <v>AGUINALDO Y DECIMO CUARTO MES</v>
      </c>
      <c r="K126" s="97" t="str">
        <f t="shared" si="3"/>
        <v>Gestión del Talento Humano, Administrativo y Docente</v>
      </c>
      <c r="L126" s="97" t="s">
        <v>394</v>
      </c>
    </row>
    <row r="127" spans="3:12" ht="15.75" thickBot="1">
      <c r="C127" s="172" t="s">
        <v>59</v>
      </c>
      <c r="D127" s="161"/>
      <c r="E127" s="131">
        <v>0</v>
      </c>
      <c r="F127" s="104">
        <f>IF(E125&lt;6,"",((E125-6)/12)*(G125/E125))</f>
        <v>7800</v>
      </c>
      <c r="G127" s="104">
        <f>F127</f>
        <v>7800</v>
      </c>
      <c r="H127" s="161" t="s">
        <v>129</v>
      </c>
      <c r="I127" s="105" t="s">
        <v>519</v>
      </c>
      <c r="J127" s="123" t="str">
        <f>VLOOKUP(I127,Presupuesto!$B$11:$C$565,2,0)</f>
        <v>DECIMOCUARTO MES</v>
      </c>
      <c r="K127" s="105" t="str">
        <f t="shared" si="3"/>
        <v>Gestión del Talento Humano, Administrativo y Docente</v>
      </c>
      <c r="L127" s="123" t="s">
        <v>394</v>
      </c>
    </row>
    <row r="129" spans="3:12" ht="15.75" thickBot="1">
      <c r="K129" s="152"/>
    </row>
    <row r="130" spans="3:12" ht="15.75" thickBot="1">
      <c r="C130" s="69" t="s">
        <v>43</v>
      </c>
      <c r="D130" s="30">
        <f>SUM(G137:G187)</f>
        <v>210600</v>
      </c>
      <c r="E130" s="92"/>
      <c r="F130" s="92"/>
      <c r="G130" s="92"/>
      <c r="H130" s="75"/>
      <c r="I130" s="75"/>
      <c r="J130" s="75"/>
      <c r="K130" s="152"/>
    </row>
    <row r="131" spans="3:12">
      <c r="D131" s="31"/>
      <c r="E131" s="92"/>
      <c r="F131" s="92"/>
      <c r="G131" s="92"/>
      <c r="H131" s="75"/>
      <c r="I131" s="75"/>
      <c r="J131" s="75"/>
      <c r="K131" s="152"/>
    </row>
    <row r="132" spans="3:12">
      <c r="D132" s="31"/>
      <c r="E132" s="92"/>
      <c r="F132" s="92"/>
      <c r="G132" s="92"/>
      <c r="H132" s="75"/>
      <c r="I132" s="75"/>
      <c r="J132" s="75"/>
      <c r="K132" s="152"/>
    </row>
    <row r="133" spans="3:12" ht="15.75">
      <c r="C133" s="201" t="s">
        <v>392</v>
      </c>
      <c r="D133" s="353" t="s">
        <v>2063</v>
      </c>
      <c r="E133" s="92"/>
      <c r="F133" s="92"/>
      <c r="G133" s="92"/>
      <c r="H133" s="75"/>
      <c r="I133" s="75"/>
      <c r="J133" s="75"/>
      <c r="K133" s="152"/>
    </row>
    <row r="134" spans="3:12" ht="18.75">
      <c r="C134" s="207"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4. contratacion de dos personas para el departamento de Seguridad</v>
      </c>
      <c r="D134" s="31"/>
      <c r="E134" s="92"/>
      <c r="F134" s="92"/>
      <c r="G134" s="92"/>
      <c r="H134" s="75"/>
      <c r="I134" s="75"/>
      <c r="J134" s="75"/>
      <c r="K134" s="152"/>
    </row>
    <row r="135" spans="3:12" ht="15.75" thickBot="1">
      <c r="C135" s="176"/>
      <c r="D135" s="31"/>
      <c r="E135" s="92"/>
      <c r="F135" s="92"/>
      <c r="G135" s="92"/>
      <c r="H135" s="75"/>
      <c r="I135" s="75"/>
      <c r="J135" s="75"/>
      <c r="K135" s="152"/>
    </row>
    <row r="136" spans="3:12" ht="30.75" thickBot="1">
      <c r="C136" s="133" t="s">
        <v>44</v>
      </c>
      <c r="D136" s="137" t="s">
        <v>55</v>
      </c>
      <c r="E136" s="169" t="s">
        <v>56</v>
      </c>
      <c r="F136" s="137" t="s">
        <v>57</v>
      </c>
      <c r="G136" s="134" t="s">
        <v>27</v>
      </c>
      <c r="H136" s="132" t="s">
        <v>131</v>
      </c>
      <c r="I136" s="135" t="s">
        <v>46</v>
      </c>
      <c r="J136" s="135" t="s">
        <v>132</v>
      </c>
      <c r="K136" s="135" t="s">
        <v>410</v>
      </c>
      <c r="L136" s="135" t="s">
        <v>411</v>
      </c>
    </row>
    <row r="137" spans="3:12" ht="15.75" thickBot="1">
      <c r="C137" s="136" t="s">
        <v>482</v>
      </c>
      <c r="D137" s="198"/>
      <c r="E137" s="151">
        <v>12</v>
      </c>
      <c r="F137" s="298">
        <f>HLOOKUP($C137,$BZ$2:$CM$3,2,0)</f>
        <v>43674.39</v>
      </c>
      <c r="G137" s="112">
        <f>D137*E137*F137</f>
        <v>0</v>
      </c>
      <c r="H137" s="165"/>
      <c r="I137" s="113" t="s">
        <v>496</v>
      </c>
      <c r="J137" s="113" t="str">
        <f>VLOOKUP(I137,Presupuesto!$B$11:$C$565,2,0)</f>
        <v>SUELDOS Y SALARIOS PERMANENTES</v>
      </c>
      <c r="K137" s="215" t="s">
        <v>1365</v>
      </c>
      <c r="L137" s="97" t="s">
        <v>394</v>
      </c>
    </row>
    <row r="138" spans="3:12">
      <c r="C138" s="170" t="s">
        <v>58</v>
      </c>
      <c r="D138" s="162"/>
      <c r="E138" s="153">
        <v>0</v>
      </c>
      <c r="F138" s="99">
        <f>IF(E137=0,"",(G137/E137)/12*E137)</f>
        <v>0</v>
      </c>
      <c r="G138" s="96">
        <f>F138</f>
        <v>0</v>
      </c>
      <c r="H138" s="163"/>
      <c r="I138" s="115" t="s">
        <v>516</v>
      </c>
      <c r="J138" s="115" t="str">
        <f>VLOOKUP(I138,Presupuesto!$B$11:$C$565,2,0)</f>
        <v>AGUINALDO Y DECIMO CUARTO MES</v>
      </c>
      <c r="K138" s="97" t="str">
        <f t="shared" ref="K138:K169" si="4">$K$137</f>
        <v>Gestión del Talento Humano, Administrativo y Docente</v>
      </c>
      <c r="L138" s="97" t="s">
        <v>412</v>
      </c>
    </row>
    <row r="139" spans="3:12" ht="15.75" thickBot="1">
      <c r="C139" s="171" t="s">
        <v>59</v>
      </c>
      <c r="D139" s="162"/>
      <c r="E139" s="153">
        <v>0</v>
      </c>
      <c r="F139" s="116">
        <f>IF(E137&lt;6,"",((E137-6)/12)*(G137/E137))</f>
        <v>0</v>
      </c>
      <c r="G139" s="96">
        <f>F139</f>
        <v>0</v>
      </c>
      <c r="H139" s="163"/>
      <c r="I139" s="100" t="s">
        <v>519</v>
      </c>
      <c r="J139" s="100" t="str">
        <f>VLOOKUP(I139,Presupuesto!$B$11:$C$565,2,0)</f>
        <v>DECIMOCUARTO MES</v>
      </c>
      <c r="K139" s="97" t="str">
        <f t="shared" si="4"/>
        <v>Gestión del Talento Humano, Administrativo y Docente</v>
      </c>
      <c r="L139" s="97" t="s">
        <v>395</v>
      </c>
    </row>
    <row r="140" spans="3:12" ht="15.75" thickBot="1">
      <c r="C140" s="136" t="s">
        <v>483</v>
      </c>
      <c r="D140" s="198"/>
      <c r="E140" s="151">
        <v>12</v>
      </c>
      <c r="F140" s="298">
        <f>HLOOKUP($C140,$BZ$2:$CM$3,2,0)</f>
        <v>39703.99</v>
      </c>
      <c r="G140" s="112">
        <f>D140*E140*F140</f>
        <v>0</v>
      </c>
      <c r="H140" s="165"/>
      <c r="I140" s="113" t="s">
        <v>496</v>
      </c>
      <c r="J140" s="113" t="str">
        <f>VLOOKUP(I140,Presupuesto!$B$11:$C$565,2,0)</f>
        <v>SUELDOS Y SALARIOS PERMANENTES</v>
      </c>
      <c r="K140" s="97" t="str">
        <f t="shared" si="4"/>
        <v>Gestión del Talento Humano, Administrativo y Docente</v>
      </c>
      <c r="L140" s="97" t="s">
        <v>395</v>
      </c>
    </row>
    <row r="141" spans="3:12">
      <c r="C141" s="170" t="s">
        <v>58</v>
      </c>
      <c r="D141" s="162"/>
      <c r="E141" s="153">
        <v>0</v>
      </c>
      <c r="F141" s="99">
        <f>IF(E140=0,"",(G140/E140)/12*E140)</f>
        <v>0</v>
      </c>
      <c r="G141" s="96">
        <f>F141</f>
        <v>0</v>
      </c>
      <c r="H141" s="163"/>
      <c r="I141" s="115" t="s">
        <v>516</v>
      </c>
      <c r="J141" s="115" t="str">
        <f>VLOOKUP(I141,Presupuesto!$B$11:$C$565,2,0)</f>
        <v>AGUINALDO Y DECIMO CUARTO MES</v>
      </c>
      <c r="K141" s="97" t="str">
        <f t="shared" si="4"/>
        <v>Gestión del Talento Humano, Administrativo y Docente</v>
      </c>
      <c r="L141" s="97" t="s">
        <v>395</v>
      </c>
    </row>
    <row r="142" spans="3:12" ht="15.75" thickBot="1">
      <c r="C142" s="171" t="s">
        <v>59</v>
      </c>
      <c r="D142" s="162"/>
      <c r="E142" s="153">
        <v>0</v>
      </c>
      <c r="F142" s="116">
        <f>IF(E140&lt;6,"",((E140-6)/12)*(G140/E140))</f>
        <v>0</v>
      </c>
      <c r="G142" s="96">
        <f>F142</f>
        <v>0</v>
      </c>
      <c r="H142" s="163"/>
      <c r="I142" s="100" t="s">
        <v>519</v>
      </c>
      <c r="J142" s="100" t="str">
        <f>VLOOKUP(I142,Presupuesto!$B$11:$C$565,2,0)</f>
        <v>DECIMOCUARTO MES</v>
      </c>
      <c r="K142" s="97" t="str">
        <f t="shared" si="4"/>
        <v>Gestión del Talento Humano, Administrativo y Docente</v>
      </c>
      <c r="L142" s="97" t="s">
        <v>395</v>
      </c>
    </row>
    <row r="143" spans="3:12" ht="15.75" thickBot="1">
      <c r="C143" s="136" t="s">
        <v>484</v>
      </c>
      <c r="D143" s="198"/>
      <c r="E143" s="151">
        <v>12</v>
      </c>
      <c r="F143" s="298">
        <f>HLOOKUP($C143,$BZ$2:$CM$3,2,0)</f>
        <v>35733.589999999997</v>
      </c>
      <c r="G143" s="112">
        <f>D143*E143*F143</f>
        <v>0</v>
      </c>
      <c r="H143" s="165"/>
      <c r="I143" s="113" t="s">
        <v>496</v>
      </c>
      <c r="J143" s="113" t="str">
        <f>VLOOKUP(I143,Presupuesto!$B$11:$C$565,2,0)</f>
        <v>SUELDOS Y SALARIOS PERMANENTES</v>
      </c>
      <c r="K143" s="97" t="str">
        <f t="shared" si="4"/>
        <v>Gestión del Talento Humano, Administrativo y Docente</v>
      </c>
      <c r="L143" s="97" t="s">
        <v>395</v>
      </c>
    </row>
    <row r="144" spans="3:12">
      <c r="C144" s="170" t="s">
        <v>58</v>
      </c>
      <c r="D144" s="162"/>
      <c r="E144" s="153">
        <v>0</v>
      </c>
      <c r="F144" s="99">
        <f>IF(E143=0,"",(G143/E143)/12*E143)</f>
        <v>0</v>
      </c>
      <c r="G144" s="96">
        <f>F144</f>
        <v>0</v>
      </c>
      <c r="H144" s="163"/>
      <c r="I144" s="115" t="s">
        <v>516</v>
      </c>
      <c r="J144" s="115" t="str">
        <f>VLOOKUP(I144,Presupuesto!$B$11:$C$565,2,0)</f>
        <v>AGUINALDO Y DECIMO CUARTO MES</v>
      </c>
      <c r="K144" s="97" t="str">
        <f t="shared" si="4"/>
        <v>Gestión del Talento Humano, Administrativo y Docente</v>
      </c>
      <c r="L144" s="97" t="s">
        <v>395</v>
      </c>
    </row>
    <row r="145" spans="3:12" ht="15.75" thickBot="1">
      <c r="C145" s="171" t="s">
        <v>59</v>
      </c>
      <c r="D145" s="162"/>
      <c r="E145" s="153">
        <v>0</v>
      </c>
      <c r="F145" s="116">
        <f>IF(E143&lt;6,"",((E143-6)/12)*(G143/E143))</f>
        <v>0</v>
      </c>
      <c r="G145" s="96">
        <f>F145</f>
        <v>0</v>
      </c>
      <c r="H145" s="163"/>
      <c r="I145" s="100" t="s">
        <v>519</v>
      </c>
      <c r="J145" s="100" t="str">
        <f>VLOOKUP(I145,Presupuesto!$B$11:$C$565,2,0)</f>
        <v>DECIMOCUARTO MES</v>
      </c>
      <c r="K145" s="97" t="str">
        <f t="shared" si="4"/>
        <v>Gestión del Talento Humano, Administrativo y Docente</v>
      </c>
      <c r="L145" s="97" t="s">
        <v>395</v>
      </c>
    </row>
    <row r="146" spans="3:12" ht="15.75" thickBot="1">
      <c r="C146" s="136" t="s">
        <v>485</v>
      </c>
      <c r="D146" s="198"/>
      <c r="E146" s="151">
        <v>12</v>
      </c>
      <c r="F146" s="298">
        <f>HLOOKUP($C146,$BZ$2:$CM$3,2,0)</f>
        <v>31763.19</v>
      </c>
      <c r="G146" s="112">
        <f>D146*E146*F146</f>
        <v>0</v>
      </c>
      <c r="H146" s="165"/>
      <c r="I146" s="113" t="s">
        <v>496</v>
      </c>
      <c r="J146" s="113" t="str">
        <f>VLOOKUP(I146,Presupuesto!$B$11:$C$565,2,0)</f>
        <v>SUELDOS Y SALARIOS PERMANENTES</v>
      </c>
      <c r="K146" s="97" t="str">
        <f t="shared" si="4"/>
        <v>Gestión del Talento Humano, Administrativo y Docente</v>
      </c>
      <c r="L146" s="97" t="s">
        <v>395</v>
      </c>
    </row>
    <row r="147" spans="3:12">
      <c r="C147" s="170" t="s">
        <v>58</v>
      </c>
      <c r="D147" s="162"/>
      <c r="E147" s="153">
        <v>0</v>
      </c>
      <c r="F147" s="99">
        <f>IF(E146=0,"",(G146/E146)/12*E146)</f>
        <v>0</v>
      </c>
      <c r="G147" s="96">
        <f>F147</f>
        <v>0</v>
      </c>
      <c r="H147" s="163"/>
      <c r="I147" s="115" t="s">
        <v>516</v>
      </c>
      <c r="J147" s="115" t="str">
        <f>VLOOKUP(I147,Presupuesto!$B$11:$C$565,2,0)</f>
        <v>AGUINALDO Y DECIMO CUARTO MES</v>
      </c>
      <c r="K147" s="97" t="str">
        <f t="shared" si="4"/>
        <v>Gestión del Talento Humano, Administrativo y Docente</v>
      </c>
      <c r="L147" s="97" t="s">
        <v>395</v>
      </c>
    </row>
    <row r="148" spans="3:12" ht="15.75" thickBot="1">
      <c r="C148" s="171" t="s">
        <v>59</v>
      </c>
      <c r="D148" s="162"/>
      <c r="E148" s="153">
        <v>0</v>
      </c>
      <c r="F148" s="116">
        <f>IF(E146&lt;6,"",((E146-6)/12)*(G146/E146))</f>
        <v>0</v>
      </c>
      <c r="G148" s="96">
        <f>F148</f>
        <v>0</v>
      </c>
      <c r="H148" s="163"/>
      <c r="I148" s="100" t="s">
        <v>519</v>
      </c>
      <c r="J148" s="100" t="str">
        <f>VLOOKUP(I148,Presupuesto!$B$11:$C$565,2,0)</f>
        <v>DECIMOCUARTO MES</v>
      </c>
      <c r="K148" s="97" t="str">
        <f t="shared" si="4"/>
        <v>Gestión del Talento Humano, Administrativo y Docente</v>
      </c>
      <c r="L148" s="97" t="s">
        <v>395</v>
      </c>
    </row>
    <row r="149" spans="3:12" ht="15.75" thickBot="1">
      <c r="C149" s="136" t="s">
        <v>486</v>
      </c>
      <c r="D149" s="198"/>
      <c r="E149" s="151">
        <v>12</v>
      </c>
      <c r="F149" s="298">
        <f>HLOOKUP($C149,$BZ$2:$CM$3,2,0)</f>
        <v>29777.99</v>
      </c>
      <c r="G149" s="112">
        <f>D149*E149*F149</f>
        <v>0</v>
      </c>
      <c r="H149" s="165"/>
      <c r="I149" s="113" t="s">
        <v>496</v>
      </c>
      <c r="J149" s="113" t="str">
        <f>VLOOKUP(I149,Presupuesto!$B$11:$C$565,2,0)</f>
        <v>SUELDOS Y SALARIOS PERMANENTES</v>
      </c>
      <c r="K149" s="97" t="str">
        <f t="shared" si="4"/>
        <v>Gestión del Talento Humano, Administrativo y Docente</v>
      </c>
      <c r="L149" s="97" t="s">
        <v>395</v>
      </c>
    </row>
    <row r="150" spans="3:12">
      <c r="C150" s="170" t="s">
        <v>58</v>
      </c>
      <c r="D150" s="162"/>
      <c r="E150" s="153">
        <v>0</v>
      </c>
      <c r="F150" s="99">
        <f>IF(E149=0,"",(G149/E149)/12*E149)</f>
        <v>0</v>
      </c>
      <c r="G150" s="96">
        <f>F150</f>
        <v>0</v>
      </c>
      <c r="H150" s="163"/>
      <c r="I150" s="115" t="s">
        <v>516</v>
      </c>
      <c r="J150" s="115" t="str">
        <f>VLOOKUP(I150,Presupuesto!$B$11:$C$565,2,0)</f>
        <v>AGUINALDO Y DECIMO CUARTO MES</v>
      </c>
      <c r="K150" s="97" t="str">
        <f t="shared" si="4"/>
        <v>Gestión del Talento Humano, Administrativo y Docente</v>
      </c>
      <c r="L150" s="97" t="s">
        <v>395</v>
      </c>
    </row>
    <row r="151" spans="3:12" ht="15.75" thickBot="1">
      <c r="C151" s="171" t="s">
        <v>59</v>
      </c>
      <c r="D151" s="162"/>
      <c r="E151" s="153">
        <v>0</v>
      </c>
      <c r="F151" s="116">
        <f>IF(E149&lt;6,"",((E149-6)/12)*(G149/E149))</f>
        <v>0</v>
      </c>
      <c r="G151" s="96">
        <f>F151</f>
        <v>0</v>
      </c>
      <c r="H151" s="163"/>
      <c r="I151" s="100" t="s">
        <v>519</v>
      </c>
      <c r="J151" s="100" t="str">
        <f>VLOOKUP(I151,Presupuesto!$B$11:$C$565,2,0)</f>
        <v>DECIMOCUARTO MES</v>
      </c>
      <c r="K151" s="97" t="str">
        <f t="shared" si="4"/>
        <v>Gestión del Talento Humano, Administrativo y Docente</v>
      </c>
      <c r="L151" s="97" t="s">
        <v>395</v>
      </c>
    </row>
    <row r="152" spans="3:12" ht="15.75" thickBot="1">
      <c r="C152" s="136" t="s">
        <v>487</v>
      </c>
      <c r="D152" s="198"/>
      <c r="E152" s="151">
        <v>12</v>
      </c>
      <c r="F152" s="298">
        <f>HLOOKUP($C152,$BZ$2:$CM$3,2,0)</f>
        <v>27792.79</v>
      </c>
      <c r="G152" s="112">
        <f>D152*E152*F152</f>
        <v>0</v>
      </c>
      <c r="H152" s="165"/>
      <c r="I152" s="113" t="s">
        <v>496</v>
      </c>
      <c r="J152" s="113" t="str">
        <f>VLOOKUP(I152,Presupuesto!$B$11:$C$565,2,0)</f>
        <v>SUELDOS Y SALARIOS PERMANENTES</v>
      </c>
      <c r="K152" s="97" t="str">
        <f t="shared" si="4"/>
        <v>Gestión del Talento Humano, Administrativo y Docente</v>
      </c>
      <c r="L152" s="97" t="s">
        <v>395</v>
      </c>
    </row>
    <row r="153" spans="3:12">
      <c r="C153" s="170" t="s">
        <v>58</v>
      </c>
      <c r="D153" s="162"/>
      <c r="E153" s="153">
        <v>0</v>
      </c>
      <c r="F153" s="99">
        <f>IF(E152=0,"",(G152/E152)/12*E152)</f>
        <v>0</v>
      </c>
      <c r="G153" s="96">
        <f>F153</f>
        <v>0</v>
      </c>
      <c r="H153" s="163"/>
      <c r="I153" s="115" t="s">
        <v>516</v>
      </c>
      <c r="J153" s="115" t="str">
        <f>VLOOKUP(I153,Presupuesto!$B$11:$C$565,2,0)</f>
        <v>AGUINALDO Y DECIMO CUARTO MES</v>
      </c>
      <c r="K153" s="97" t="str">
        <f t="shared" si="4"/>
        <v>Gestión del Talento Humano, Administrativo y Docente</v>
      </c>
      <c r="L153" s="97" t="s">
        <v>395</v>
      </c>
    </row>
    <row r="154" spans="3:12" ht="15.75" thickBot="1">
      <c r="C154" s="171" t="s">
        <v>59</v>
      </c>
      <c r="D154" s="162"/>
      <c r="E154" s="153">
        <v>0</v>
      </c>
      <c r="F154" s="116">
        <f>IF(E152&lt;6,"",((E152-6)/12)*(G152/E152))</f>
        <v>0</v>
      </c>
      <c r="G154" s="96">
        <f>F154</f>
        <v>0</v>
      </c>
      <c r="H154" s="163"/>
      <c r="I154" s="100" t="s">
        <v>519</v>
      </c>
      <c r="J154" s="100" t="str">
        <f>VLOOKUP(I154,Presupuesto!$B$11:$C$565,2,0)</f>
        <v>DECIMOCUARTO MES</v>
      </c>
      <c r="K154" s="97" t="str">
        <f t="shared" si="4"/>
        <v>Gestión del Talento Humano, Administrativo y Docente</v>
      </c>
      <c r="L154" s="97" t="s">
        <v>395</v>
      </c>
    </row>
    <row r="155" spans="3:12" ht="15.75" thickBot="1">
      <c r="C155" s="136" t="s">
        <v>488</v>
      </c>
      <c r="D155" s="198"/>
      <c r="E155" s="151">
        <v>12</v>
      </c>
      <c r="F155" s="298">
        <f>HLOOKUP($C155,$BZ$2:$CM$3,2,0)</f>
        <v>18859.39</v>
      </c>
      <c r="G155" s="112">
        <f>D155*E155*F155</f>
        <v>0</v>
      </c>
      <c r="H155" s="165"/>
      <c r="I155" s="113" t="s">
        <v>496</v>
      </c>
      <c r="J155" s="113" t="str">
        <f>VLOOKUP(I155,Presupuesto!$B$11:$C$565,2,0)</f>
        <v>SUELDOS Y SALARIOS PERMANENTES</v>
      </c>
      <c r="K155" s="97" t="str">
        <f t="shared" si="4"/>
        <v>Gestión del Talento Humano, Administrativo y Docente</v>
      </c>
      <c r="L155" s="97" t="s">
        <v>395</v>
      </c>
    </row>
    <row r="156" spans="3:12">
      <c r="C156" s="170" t="s">
        <v>58</v>
      </c>
      <c r="D156" s="162"/>
      <c r="E156" s="153">
        <v>0</v>
      </c>
      <c r="F156" s="99">
        <f>IF(E155=0,"",(G155/E155)/12*E155)</f>
        <v>0</v>
      </c>
      <c r="G156" s="96">
        <f>F156</f>
        <v>0</v>
      </c>
      <c r="H156" s="163"/>
      <c r="I156" s="115" t="s">
        <v>516</v>
      </c>
      <c r="J156" s="115" t="str">
        <f>VLOOKUP(I156,Presupuesto!$B$11:$C$565,2,0)</f>
        <v>AGUINALDO Y DECIMO CUARTO MES</v>
      </c>
      <c r="K156" s="97" t="str">
        <f t="shared" si="4"/>
        <v>Gestión del Talento Humano, Administrativo y Docente</v>
      </c>
      <c r="L156" s="97" t="s">
        <v>395</v>
      </c>
    </row>
    <row r="157" spans="3:12" ht="15.75" thickBot="1">
      <c r="C157" s="171" t="s">
        <v>59</v>
      </c>
      <c r="D157" s="162"/>
      <c r="E157" s="153">
        <v>0</v>
      </c>
      <c r="F157" s="116">
        <f>IF(E155&lt;6,"",((E155-6)/12)*(G155/E155))</f>
        <v>0</v>
      </c>
      <c r="G157" s="96">
        <f>F157</f>
        <v>0</v>
      </c>
      <c r="H157" s="163"/>
      <c r="I157" s="100" t="s">
        <v>519</v>
      </c>
      <c r="J157" s="100" t="str">
        <f>VLOOKUP(I157,Presupuesto!$B$11:$C$565,2,0)</f>
        <v>DECIMOCUARTO MES</v>
      </c>
      <c r="K157" s="97" t="str">
        <f t="shared" si="4"/>
        <v>Gestión del Talento Humano, Administrativo y Docente</v>
      </c>
      <c r="L157" s="97" t="s">
        <v>395</v>
      </c>
    </row>
    <row r="158" spans="3:12" ht="15.75" thickBot="1">
      <c r="C158" s="136" t="s">
        <v>489</v>
      </c>
      <c r="D158" s="198"/>
      <c r="E158" s="151">
        <v>12</v>
      </c>
      <c r="F158" s="298">
        <f>HLOOKUP($C158,$BZ$2:$CM$3,2,0)</f>
        <v>17866.8</v>
      </c>
      <c r="G158" s="112">
        <f>D158*E158*F158</f>
        <v>0</v>
      </c>
      <c r="H158" s="165"/>
      <c r="I158" s="113" t="s">
        <v>496</v>
      </c>
      <c r="J158" s="113" t="str">
        <f>VLOOKUP(I158,Presupuesto!$B$11:$C$565,2,0)</f>
        <v>SUELDOS Y SALARIOS PERMANENTES</v>
      </c>
      <c r="K158" s="97" t="str">
        <f t="shared" si="4"/>
        <v>Gestión del Talento Humano, Administrativo y Docente</v>
      </c>
      <c r="L158" s="97" t="s">
        <v>395</v>
      </c>
    </row>
    <row r="159" spans="3:12">
      <c r="C159" s="170" t="s">
        <v>58</v>
      </c>
      <c r="D159" s="162"/>
      <c r="E159" s="153">
        <v>0</v>
      </c>
      <c r="F159" s="99">
        <f>IF(E158=0,"",(G158/E158)/12*E158)</f>
        <v>0</v>
      </c>
      <c r="G159" s="96">
        <f>F159</f>
        <v>0</v>
      </c>
      <c r="H159" s="163"/>
      <c r="I159" s="115" t="s">
        <v>516</v>
      </c>
      <c r="J159" s="115" t="str">
        <f>VLOOKUP(I159,Presupuesto!$B$11:$C$565,2,0)</f>
        <v>AGUINALDO Y DECIMO CUARTO MES</v>
      </c>
      <c r="K159" s="97" t="str">
        <f t="shared" si="4"/>
        <v>Gestión del Talento Humano, Administrativo y Docente</v>
      </c>
      <c r="L159" s="97" t="s">
        <v>395</v>
      </c>
    </row>
    <row r="160" spans="3:12" ht="15.75" thickBot="1">
      <c r="C160" s="171" t="s">
        <v>59</v>
      </c>
      <c r="D160" s="162"/>
      <c r="E160" s="153">
        <v>0</v>
      </c>
      <c r="F160" s="116">
        <f>IF(E158&lt;6,"",((E158-6)/12)*(G158/E158))</f>
        <v>0</v>
      </c>
      <c r="G160" s="96">
        <f>F160</f>
        <v>0</v>
      </c>
      <c r="H160" s="163"/>
      <c r="I160" s="100" t="s">
        <v>519</v>
      </c>
      <c r="J160" s="100" t="str">
        <f>VLOOKUP(I160,Presupuesto!$B$11:$C$565,2,0)</f>
        <v>DECIMOCUARTO MES</v>
      </c>
      <c r="K160" s="97" t="str">
        <f t="shared" si="4"/>
        <v>Gestión del Talento Humano, Administrativo y Docente</v>
      </c>
      <c r="L160" s="97" t="s">
        <v>395</v>
      </c>
    </row>
    <row r="161" spans="3:12" ht="15.75" thickBot="1">
      <c r="C161" s="136" t="s">
        <v>490</v>
      </c>
      <c r="D161" s="198"/>
      <c r="E161" s="151">
        <v>12</v>
      </c>
      <c r="F161" s="298">
        <f>HLOOKUP($C161,$BZ$2:$CM$3,2,0)</f>
        <v>13896.4</v>
      </c>
      <c r="G161" s="112">
        <f>D161*E161*F161</f>
        <v>0</v>
      </c>
      <c r="H161" s="165"/>
      <c r="I161" s="113" t="s">
        <v>496</v>
      </c>
      <c r="J161" s="113" t="str">
        <f>VLOOKUP(I161,Presupuesto!$B$11:$C$565,2,0)</f>
        <v>SUELDOS Y SALARIOS PERMANENTES</v>
      </c>
      <c r="K161" s="97" t="str">
        <f t="shared" si="4"/>
        <v>Gestión del Talento Humano, Administrativo y Docente</v>
      </c>
      <c r="L161" s="97" t="s">
        <v>395</v>
      </c>
    </row>
    <row r="162" spans="3:12">
      <c r="C162" s="170" t="s">
        <v>58</v>
      </c>
      <c r="D162" s="162"/>
      <c r="E162" s="153">
        <v>0</v>
      </c>
      <c r="F162" s="99">
        <f>IF(E161=0,"",(G161/E161)/12*E161)</f>
        <v>0</v>
      </c>
      <c r="G162" s="96">
        <f>F162</f>
        <v>0</v>
      </c>
      <c r="H162" s="163"/>
      <c r="I162" s="115" t="s">
        <v>516</v>
      </c>
      <c r="J162" s="115" t="str">
        <f>VLOOKUP(I162,Presupuesto!$B$11:$C$565,2,0)</f>
        <v>AGUINALDO Y DECIMO CUARTO MES</v>
      </c>
      <c r="K162" s="97" t="str">
        <f t="shared" si="4"/>
        <v>Gestión del Talento Humano, Administrativo y Docente</v>
      </c>
      <c r="L162" s="97" t="s">
        <v>395</v>
      </c>
    </row>
    <row r="163" spans="3:12" ht="15.75" thickBot="1">
      <c r="C163" s="171" t="s">
        <v>59</v>
      </c>
      <c r="D163" s="162"/>
      <c r="E163" s="153">
        <v>0</v>
      </c>
      <c r="F163" s="116">
        <f>IF(E161&lt;6,"",((E161-6)/12)*(G161/E161))</f>
        <v>0</v>
      </c>
      <c r="G163" s="96">
        <f>F163</f>
        <v>0</v>
      </c>
      <c r="H163" s="163"/>
      <c r="I163" s="100" t="s">
        <v>519</v>
      </c>
      <c r="J163" s="100" t="str">
        <f>VLOOKUP(I163,Presupuesto!$B$11:$C$565,2,0)</f>
        <v>DECIMOCUARTO MES</v>
      </c>
      <c r="K163" s="97" t="str">
        <f t="shared" si="4"/>
        <v>Gestión del Talento Humano, Administrativo y Docente</v>
      </c>
      <c r="L163" s="97" t="s">
        <v>395</v>
      </c>
    </row>
    <row r="164" spans="3:12" ht="15.75" thickBot="1">
      <c r="C164" s="136" t="s">
        <v>491</v>
      </c>
      <c r="D164" s="198"/>
      <c r="E164" s="151">
        <v>12</v>
      </c>
      <c r="F164" s="298">
        <f>HLOOKUP($C164,$BZ$2:$CM$3,2,0)</f>
        <v>15004.09</v>
      </c>
      <c r="G164" s="112">
        <f>D164*E164*F164</f>
        <v>0</v>
      </c>
      <c r="H164" s="165"/>
      <c r="I164" s="113" t="s">
        <v>496</v>
      </c>
      <c r="J164" s="113" t="str">
        <f>VLOOKUP(I164,Presupuesto!$B$11:$C$565,2,0)</f>
        <v>SUELDOS Y SALARIOS PERMANENTES</v>
      </c>
      <c r="K164" s="97" t="str">
        <f t="shared" si="4"/>
        <v>Gestión del Talento Humano, Administrativo y Docente</v>
      </c>
      <c r="L164" s="97" t="s">
        <v>395</v>
      </c>
    </row>
    <row r="165" spans="3:12">
      <c r="C165" s="170" t="s">
        <v>58</v>
      </c>
      <c r="D165" s="162"/>
      <c r="E165" s="153">
        <v>0</v>
      </c>
      <c r="F165" s="99">
        <f>IF(E164=0,"",(G164/E164)/12*E164)</f>
        <v>0</v>
      </c>
      <c r="G165" s="96">
        <f>F165</f>
        <v>0</v>
      </c>
      <c r="H165" s="163"/>
      <c r="I165" s="115" t="s">
        <v>516</v>
      </c>
      <c r="J165" s="115" t="str">
        <f>VLOOKUP(I165,Presupuesto!$B$11:$C$565,2,0)</f>
        <v>AGUINALDO Y DECIMO CUARTO MES</v>
      </c>
      <c r="K165" s="97" t="str">
        <f t="shared" si="4"/>
        <v>Gestión del Talento Humano, Administrativo y Docente</v>
      </c>
      <c r="L165" s="97" t="s">
        <v>395</v>
      </c>
    </row>
    <row r="166" spans="3:12" ht="15.75" thickBot="1">
      <c r="C166" s="171" t="s">
        <v>59</v>
      </c>
      <c r="D166" s="162"/>
      <c r="E166" s="153">
        <v>0</v>
      </c>
      <c r="F166" s="116">
        <f>IF(E164&lt;6,"",((E164-6)/12)*(G164/E164))</f>
        <v>0</v>
      </c>
      <c r="G166" s="96">
        <f>F166</f>
        <v>0</v>
      </c>
      <c r="H166" s="163"/>
      <c r="I166" s="100" t="s">
        <v>519</v>
      </c>
      <c r="J166" s="100" t="str">
        <f>VLOOKUP(I166,Presupuesto!$B$11:$C$565,2,0)</f>
        <v>DECIMOCUARTO MES</v>
      </c>
      <c r="K166" s="97" t="str">
        <f t="shared" si="4"/>
        <v>Gestión del Talento Humano, Administrativo y Docente</v>
      </c>
      <c r="L166" s="97" t="s">
        <v>395</v>
      </c>
    </row>
    <row r="167" spans="3:12" ht="15.75" thickBot="1">
      <c r="C167" s="136" t="s">
        <v>492</v>
      </c>
      <c r="D167" s="198"/>
      <c r="E167" s="151">
        <v>12</v>
      </c>
      <c r="F167" s="298">
        <f>HLOOKUP($C167,$BZ$2:$CM$3,2,0)</f>
        <v>13238.9</v>
      </c>
      <c r="G167" s="112">
        <f>D167*E167*F167</f>
        <v>0</v>
      </c>
      <c r="H167" s="165"/>
      <c r="I167" s="113" t="s">
        <v>496</v>
      </c>
      <c r="J167" s="113" t="str">
        <f>VLOOKUP(I167,Presupuesto!$B$11:$C$565,2,0)</f>
        <v>SUELDOS Y SALARIOS PERMANENTES</v>
      </c>
      <c r="K167" s="97" t="str">
        <f t="shared" si="4"/>
        <v>Gestión del Talento Humano, Administrativo y Docente</v>
      </c>
      <c r="L167" s="97" t="s">
        <v>395</v>
      </c>
    </row>
    <row r="168" spans="3:12">
      <c r="C168" s="170" t="s">
        <v>58</v>
      </c>
      <c r="D168" s="162"/>
      <c r="E168" s="153">
        <v>0</v>
      </c>
      <c r="F168" s="99">
        <f>IF(E167=0,"",(G167/E167)/12*E167)</f>
        <v>0</v>
      </c>
      <c r="G168" s="96">
        <f>F168</f>
        <v>0</v>
      </c>
      <c r="H168" s="163"/>
      <c r="I168" s="115" t="s">
        <v>516</v>
      </c>
      <c r="J168" s="115" t="str">
        <f>VLOOKUP(I168,Presupuesto!$B$11:$C$565,2,0)</f>
        <v>AGUINALDO Y DECIMO CUARTO MES</v>
      </c>
      <c r="K168" s="97" t="str">
        <f t="shared" si="4"/>
        <v>Gestión del Talento Humano, Administrativo y Docente</v>
      </c>
      <c r="L168" s="97" t="s">
        <v>395</v>
      </c>
    </row>
    <row r="169" spans="3:12" ht="15.75" thickBot="1">
      <c r="C169" s="171" t="s">
        <v>59</v>
      </c>
      <c r="D169" s="162"/>
      <c r="E169" s="153">
        <v>0</v>
      </c>
      <c r="F169" s="116">
        <f>IF(E167&lt;6,"",((E167-6)/12)*(G167/E167))</f>
        <v>0</v>
      </c>
      <c r="G169" s="96">
        <f>F169</f>
        <v>0</v>
      </c>
      <c r="H169" s="163"/>
      <c r="I169" s="100" t="s">
        <v>519</v>
      </c>
      <c r="J169" s="100" t="str">
        <f>VLOOKUP(I169,Presupuesto!$B$11:$C$565,2,0)</f>
        <v>DECIMOCUARTO MES</v>
      </c>
      <c r="K169" s="97" t="str">
        <f t="shared" si="4"/>
        <v>Gestión del Talento Humano, Administrativo y Docente</v>
      </c>
      <c r="L169" s="97" t="s">
        <v>395</v>
      </c>
    </row>
    <row r="170" spans="3:12" ht="15.75" thickBot="1">
      <c r="C170" s="136" t="s">
        <v>493</v>
      </c>
      <c r="D170" s="198"/>
      <c r="E170" s="151">
        <v>12</v>
      </c>
      <c r="F170" s="298">
        <f>HLOOKUP($C170,$BZ$2:$CM$3,2,0)</f>
        <v>12356.31</v>
      </c>
      <c r="G170" s="112">
        <f>D170*E170*F170</f>
        <v>0</v>
      </c>
      <c r="H170" s="165"/>
      <c r="I170" s="113" t="s">
        <v>496</v>
      </c>
      <c r="J170" s="113" t="str">
        <f>VLOOKUP(I170,Presupuesto!$B$11:$C$565,2,0)</f>
        <v>SUELDOS Y SALARIOS PERMANENTES</v>
      </c>
      <c r="K170" s="97" t="str">
        <f t="shared" ref="K170:K187" si="5">$K$137</f>
        <v>Gestión del Talento Humano, Administrativo y Docente</v>
      </c>
      <c r="L170" s="97" t="s">
        <v>395</v>
      </c>
    </row>
    <row r="171" spans="3:12">
      <c r="C171" s="170" t="s">
        <v>58</v>
      </c>
      <c r="D171" s="162"/>
      <c r="E171" s="153">
        <v>0</v>
      </c>
      <c r="F171" s="99">
        <f>IF(E170=0,"",(G170/E170)/12*E170)</f>
        <v>0</v>
      </c>
      <c r="G171" s="96">
        <f>F171</f>
        <v>0</v>
      </c>
      <c r="H171" s="163"/>
      <c r="I171" s="115" t="s">
        <v>516</v>
      </c>
      <c r="J171" s="115" t="str">
        <f>VLOOKUP(I171,Presupuesto!$B$11:$C$565,2,0)</f>
        <v>AGUINALDO Y DECIMO CUARTO MES</v>
      </c>
      <c r="K171" s="97" t="str">
        <f t="shared" si="5"/>
        <v>Gestión del Talento Humano, Administrativo y Docente</v>
      </c>
      <c r="L171" s="97" t="s">
        <v>395</v>
      </c>
    </row>
    <row r="172" spans="3:12" ht="15.75" thickBot="1">
      <c r="C172" s="171" t="s">
        <v>59</v>
      </c>
      <c r="D172" s="162"/>
      <c r="E172" s="153">
        <v>0</v>
      </c>
      <c r="F172" s="116">
        <f>IF(E170&lt;6,"",((E170-6)/12)*(G170/E170))</f>
        <v>0</v>
      </c>
      <c r="G172" s="96">
        <f>F172</f>
        <v>0</v>
      </c>
      <c r="H172" s="163"/>
      <c r="I172" s="100" t="s">
        <v>519</v>
      </c>
      <c r="J172" s="100" t="str">
        <f>VLOOKUP(I172,Presupuesto!$B$11:$C$565,2,0)</f>
        <v>DECIMOCUARTO MES</v>
      </c>
      <c r="K172" s="97" t="str">
        <f t="shared" si="5"/>
        <v>Gestión del Talento Humano, Administrativo y Docente</v>
      </c>
      <c r="L172" s="97" t="s">
        <v>395</v>
      </c>
    </row>
    <row r="173" spans="3:12" ht="15.75" thickBot="1">
      <c r="C173" s="136" t="s">
        <v>494</v>
      </c>
      <c r="D173" s="198"/>
      <c r="E173" s="151">
        <v>12</v>
      </c>
      <c r="F173" s="298">
        <f>HLOOKUP($C173,$BZ$2:$CM$3,2,0)</f>
        <v>463.22</v>
      </c>
      <c r="G173" s="112">
        <f>D173*E173*F173</f>
        <v>0</v>
      </c>
      <c r="H173" s="165"/>
      <c r="I173" s="113" t="s">
        <v>496</v>
      </c>
      <c r="J173" s="113" t="str">
        <f>VLOOKUP(I173,Presupuesto!$B$11:$C$565,2,0)</f>
        <v>SUELDOS Y SALARIOS PERMANENTES</v>
      </c>
      <c r="K173" s="97" t="str">
        <f t="shared" si="5"/>
        <v>Gestión del Talento Humano, Administrativo y Docente</v>
      </c>
      <c r="L173" s="97" t="s">
        <v>395</v>
      </c>
    </row>
    <row r="174" spans="3:12">
      <c r="C174" s="170" t="s">
        <v>58</v>
      </c>
      <c r="D174" s="162"/>
      <c r="E174" s="153">
        <v>0</v>
      </c>
      <c r="F174" s="99">
        <f>IF(E173=0,"",(G173/E173)/12*E173)</f>
        <v>0</v>
      </c>
      <c r="G174" s="96">
        <f>F174</f>
        <v>0</v>
      </c>
      <c r="H174" s="163"/>
      <c r="I174" s="115" t="s">
        <v>516</v>
      </c>
      <c r="J174" s="115" t="str">
        <f>VLOOKUP(I174,Presupuesto!$B$11:$C$565,2,0)</f>
        <v>AGUINALDO Y DECIMO CUARTO MES</v>
      </c>
      <c r="K174" s="97" t="str">
        <f t="shared" si="5"/>
        <v>Gestión del Talento Humano, Administrativo y Docente</v>
      </c>
      <c r="L174" s="97" t="s">
        <v>395</v>
      </c>
    </row>
    <row r="175" spans="3:12" ht="15.75" thickBot="1">
      <c r="C175" s="171" t="s">
        <v>59</v>
      </c>
      <c r="D175" s="162"/>
      <c r="E175" s="153">
        <v>0</v>
      </c>
      <c r="F175" s="116">
        <f>IF(E173&lt;6,"",((E173-6)/12)*(G173/E173))</f>
        <v>0</v>
      </c>
      <c r="G175" s="96">
        <f>F175</f>
        <v>0</v>
      </c>
      <c r="H175" s="163"/>
      <c r="I175" s="100" t="s">
        <v>519</v>
      </c>
      <c r="J175" s="100" t="str">
        <f>VLOOKUP(I175,Presupuesto!$B$11:$C$565,2,0)</f>
        <v>DECIMOCUARTO MES</v>
      </c>
      <c r="K175" s="97" t="str">
        <f t="shared" si="5"/>
        <v>Gestión del Talento Humano, Administrativo y Docente</v>
      </c>
      <c r="L175" s="97" t="s">
        <v>395</v>
      </c>
    </row>
    <row r="176" spans="3:12" ht="15.75" thickBot="1">
      <c r="C176" s="136" t="s">
        <v>495</v>
      </c>
      <c r="D176" s="198"/>
      <c r="E176" s="151">
        <v>12</v>
      </c>
      <c r="F176" s="298">
        <f>HLOOKUP($C176,$BZ$2:$CM$3,2,0)</f>
        <v>2007.3</v>
      </c>
      <c r="G176" s="112">
        <f>D176*E176*F176</f>
        <v>0</v>
      </c>
      <c r="H176" s="165"/>
      <c r="I176" s="113" t="s">
        <v>496</v>
      </c>
      <c r="J176" s="113" t="str">
        <f>VLOOKUP(I176,Presupuesto!$B$11:$C$565,2,0)</f>
        <v>SUELDOS Y SALARIOS PERMANENTES</v>
      </c>
      <c r="K176" s="97" t="str">
        <f t="shared" si="5"/>
        <v>Gestión del Talento Humano, Administrativo y Docente</v>
      </c>
      <c r="L176" s="97" t="s">
        <v>395</v>
      </c>
    </row>
    <row r="177" spans="3:12">
      <c r="C177" s="170" t="s">
        <v>58</v>
      </c>
      <c r="D177" s="162"/>
      <c r="E177" s="153">
        <v>0</v>
      </c>
      <c r="F177" s="99">
        <f>IF(E176=0,"",(G176/E176)/12*E176)</f>
        <v>0</v>
      </c>
      <c r="G177" s="96">
        <f>F177</f>
        <v>0</v>
      </c>
      <c r="H177" s="163"/>
      <c r="I177" s="115" t="s">
        <v>516</v>
      </c>
      <c r="J177" s="115" t="str">
        <f>VLOOKUP(I177,Presupuesto!$B$11:$C$565,2,0)</f>
        <v>AGUINALDO Y DECIMO CUARTO MES</v>
      </c>
      <c r="K177" s="97" t="str">
        <f t="shared" si="5"/>
        <v>Gestión del Talento Humano, Administrativo y Docente</v>
      </c>
      <c r="L177" s="97" t="s">
        <v>395</v>
      </c>
    </row>
    <row r="178" spans="3:12" ht="15.75" thickBot="1">
      <c r="C178" s="171" t="s">
        <v>59</v>
      </c>
      <c r="D178" s="162"/>
      <c r="E178" s="153">
        <v>0</v>
      </c>
      <c r="F178" s="116">
        <f>IF(E176&lt;6,"",((E176-6)/12)*(G176/E176))</f>
        <v>0</v>
      </c>
      <c r="G178" s="96">
        <f>F178</f>
        <v>0</v>
      </c>
      <c r="H178" s="163"/>
      <c r="I178" s="100" t="s">
        <v>519</v>
      </c>
      <c r="J178" s="100" t="str">
        <f>VLOOKUP(I178,Presupuesto!$B$11:$C$565,2,0)</f>
        <v>DECIMOCUARTO MES</v>
      </c>
      <c r="K178" s="97" t="str">
        <f t="shared" si="5"/>
        <v>Gestión del Talento Humano, Administrativo y Docente</v>
      </c>
      <c r="L178" s="97" t="s">
        <v>395</v>
      </c>
    </row>
    <row r="179" spans="3:12" ht="15.75" thickBot="1">
      <c r="C179" s="139" t="s">
        <v>83</v>
      </c>
      <c r="D179" s="198"/>
      <c r="E179" s="151">
        <v>12</v>
      </c>
      <c r="F179" s="138">
        <v>30000</v>
      </c>
      <c r="G179" s="112">
        <f>D179*E179*F179</f>
        <v>0</v>
      </c>
      <c r="H179" s="165"/>
      <c r="I179" s="113" t="s">
        <v>564</v>
      </c>
      <c r="J179" s="113" t="str">
        <f>VLOOKUP(I179,Presupuesto!$B$11:$C$565,2,0)</f>
        <v>CONTRATOS ESPECIALES</v>
      </c>
      <c r="K179" s="97" t="str">
        <f t="shared" si="5"/>
        <v>Gestión del Talento Humano, Administrativo y Docente</v>
      </c>
      <c r="L179" s="97" t="s">
        <v>395</v>
      </c>
    </row>
    <row r="180" spans="3:12">
      <c r="C180" s="170" t="s">
        <v>58</v>
      </c>
      <c r="D180" s="162"/>
      <c r="E180" s="153">
        <v>0</v>
      </c>
      <c r="F180" s="116">
        <f>IF(E179=0,"",(G179/E179)/12*E179)</f>
        <v>0</v>
      </c>
      <c r="G180" s="96">
        <f>F180</f>
        <v>0</v>
      </c>
      <c r="H180" s="163"/>
      <c r="I180" s="100" t="s">
        <v>564</v>
      </c>
      <c r="J180" s="100" t="str">
        <f>VLOOKUP(I180,Presupuesto!$B$11:$C$565,2,0)</f>
        <v>CONTRATOS ESPECIALES</v>
      </c>
      <c r="K180" s="97" t="str">
        <f t="shared" si="5"/>
        <v>Gestión del Talento Humano, Administrativo y Docente</v>
      </c>
      <c r="L180" s="97" t="s">
        <v>394</v>
      </c>
    </row>
    <row r="181" spans="3:12" ht="15.75" thickBot="1">
      <c r="C181" s="171" t="s">
        <v>59</v>
      </c>
      <c r="D181" s="162"/>
      <c r="E181" s="153">
        <v>0</v>
      </c>
      <c r="F181" s="99">
        <f>IF(E179&lt;6,"",((E179-6)/12)*(G179/E179))</f>
        <v>0</v>
      </c>
      <c r="G181" s="96">
        <f>F181</f>
        <v>0</v>
      </c>
      <c r="H181" s="163"/>
      <c r="I181" s="100" t="s">
        <v>564</v>
      </c>
      <c r="J181" s="100" t="str">
        <f>VLOOKUP(I181,Presupuesto!$B$11:$C$565,2,0)</f>
        <v>CONTRATOS ESPECIALES</v>
      </c>
      <c r="K181" s="97" t="str">
        <f t="shared" si="5"/>
        <v>Gestión del Talento Humano, Administrativo y Docente</v>
      </c>
      <c r="L181" s="97" t="s">
        <v>399</v>
      </c>
    </row>
    <row r="182" spans="3:12" ht="15.75" thickBot="1">
      <c r="C182" s="139" t="s">
        <v>60</v>
      </c>
      <c r="D182" s="198"/>
      <c r="E182" s="151">
        <v>12</v>
      </c>
      <c r="F182" s="117">
        <v>30000</v>
      </c>
      <c r="G182" s="112">
        <f>D182*E182*F182</f>
        <v>0</v>
      </c>
      <c r="H182" s="165"/>
      <c r="I182" s="113" t="s">
        <v>705</v>
      </c>
      <c r="J182" s="113" t="str">
        <f>VLOOKUP(I182,Presupuesto!$B$11:$C$565,2,0)</f>
        <v>OTROS SERVICIOS TECNICOS Y PROFESIONALES</v>
      </c>
      <c r="K182" s="97" t="str">
        <f t="shared" si="5"/>
        <v>Gestión del Talento Humano, Administrativo y Docente</v>
      </c>
      <c r="L182" s="97" t="s">
        <v>394</v>
      </c>
    </row>
    <row r="183" spans="3:12">
      <c r="C183" s="170" t="s">
        <v>58</v>
      </c>
      <c r="D183" s="162"/>
      <c r="E183" s="153">
        <v>0</v>
      </c>
      <c r="F183" s="99">
        <v>0</v>
      </c>
      <c r="G183" s="96">
        <f>F183</f>
        <v>0</v>
      </c>
      <c r="H183" s="163"/>
      <c r="I183" s="100" t="s">
        <v>705</v>
      </c>
      <c r="J183" s="100" t="str">
        <f>VLOOKUP(I183,Presupuesto!$B$11:$C$565,2,0)</f>
        <v>OTROS SERVICIOS TECNICOS Y PROFESIONALES</v>
      </c>
      <c r="K183" s="97" t="str">
        <f t="shared" si="5"/>
        <v>Gestión del Talento Humano, Administrativo y Docente</v>
      </c>
      <c r="L183" s="97" t="s">
        <v>394</v>
      </c>
    </row>
    <row r="184" spans="3:12" ht="15.75" thickBot="1">
      <c r="C184" s="171" t="s">
        <v>59</v>
      </c>
      <c r="D184" s="162"/>
      <c r="E184" s="153">
        <v>0</v>
      </c>
      <c r="F184" s="99">
        <v>0</v>
      </c>
      <c r="G184" s="96">
        <f>F184</f>
        <v>0</v>
      </c>
      <c r="H184" s="163"/>
      <c r="I184" s="100" t="s">
        <v>705</v>
      </c>
      <c r="J184" s="100" t="str">
        <f>VLOOKUP(I184,Presupuesto!$B$11:$C$565,2,0)</f>
        <v>OTROS SERVICIOS TECNICOS Y PROFESIONALES</v>
      </c>
      <c r="K184" s="97" t="str">
        <f t="shared" si="5"/>
        <v>Gestión del Talento Humano, Administrativo y Docente</v>
      </c>
      <c r="L184" s="97" t="s">
        <v>394</v>
      </c>
    </row>
    <row r="185" spans="3:12" ht="15.75" thickBot="1">
      <c r="C185" s="139" t="s">
        <v>61</v>
      </c>
      <c r="D185" s="198">
        <v>2</v>
      </c>
      <c r="E185" s="151">
        <v>12</v>
      </c>
      <c r="F185" s="117">
        <v>7800</v>
      </c>
      <c r="G185" s="112">
        <f>D185*E185*F185</f>
        <v>187200</v>
      </c>
      <c r="H185" s="165" t="s">
        <v>129</v>
      </c>
      <c r="I185" s="113" t="s">
        <v>496</v>
      </c>
      <c r="J185" s="113" t="str">
        <f>VLOOKUP(I185,Presupuesto!$B$11:$C$565,2,0)</f>
        <v>SUELDOS Y SALARIOS PERMANENTES</v>
      </c>
      <c r="K185" s="97" t="str">
        <f t="shared" si="5"/>
        <v>Gestión del Talento Humano, Administrativo y Docente</v>
      </c>
      <c r="L185" s="97" t="s">
        <v>394</v>
      </c>
    </row>
    <row r="186" spans="3:12">
      <c r="C186" s="170" t="s">
        <v>58</v>
      </c>
      <c r="D186" s="168"/>
      <c r="E186" s="130">
        <v>0</v>
      </c>
      <c r="F186" s="118">
        <f>IF(E185=0,"",(G185/E185)/12*E185)</f>
        <v>15600</v>
      </c>
      <c r="G186" s="119">
        <f>F186</f>
        <v>15600</v>
      </c>
      <c r="H186" s="163" t="s">
        <v>129</v>
      </c>
      <c r="I186" s="100" t="s">
        <v>516</v>
      </c>
      <c r="J186" s="100" t="str">
        <f>VLOOKUP(I186,Presupuesto!$B$11:$C$565,2,0)</f>
        <v>AGUINALDO Y DECIMO CUARTO MES</v>
      </c>
      <c r="K186" s="97" t="str">
        <f t="shared" si="5"/>
        <v>Gestión del Talento Humano, Administrativo y Docente</v>
      </c>
      <c r="L186" s="97" t="s">
        <v>394</v>
      </c>
    </row>
    <row r="187" spans="3:12" ht="15.75" thickBot="1">
      <c r="C187" s="172" t="s">
        <v>59</v>
      </c>
      <c r="D187" s="161"/>
      <c r="E187" s="131">
        <v>0</v>
      </c>
      <c r="F187" s="104">
        <f>IF(E185&lt;6,"",((E185-6)/12)*(G185/E185))</f>
        <v>7800</v>
      </c>
      <c r="G187" s="104">
        <f>F187</f>
        <v>7800</v>
      </c>
      <c r="H187" s="161" t="s">
        <v>129</v>
      </c>
      <c r="I187" s="105" t="s">
        <v>519</v>
      </c>
      <c r="J187" s="123" t="str">
        <f>VLOOKUP(I187,Presupuesto!$B$11:$C$565,2,0)</f>
        <v>DECIMOCUARTO MES</v>
      </c>
      <c r="K187" s="105" t="str">
        <f t="shared" si="5"/>
        <v>Gestión del Talento Humano, Administrativo y Docente</v>
      </c>
      <c r="L187" s="123" t="s">
        <v>394</v>
      </c>
    </row>
    <row r="189" spans="3:12" ht="15.75" thickBot="1">
      <c r="K189" s="152"/>
    </row>
    <row r="190" spans="3:12" ht="15.75" thickBot="1">
      <c r="C190" s="69" t="s">
        <v>43</v>
      </c>
      <c r="D190" s="30">
        <f>SUM(G197:G247)</f>
        <v>229500</v>
      </c>
      <c r="E190" s="92"/>
      <c r="F190" s="92"/>
      <c r="G190" s="92"/>
      <c r="H190" s="75"/>
      <c r="I190" s="75"/>
      <c r="J190" s="75"/>
      <c r="K190" s="152"/>
    </row>
    <row r="191" spans="3:12">
      <c r="D191" s="31"/>
      <c r="E191" s="92"/>
      <c r="F191" s="92"/>
      <c r="G191" s="92"/>
      <c r="H191" s="75"/>
      <c r="I191" s="75"/>
      <c r="J191" s="75"/>
      <c r="K191" s="152"/>
    </row>
    <row r="192" spans="3:12">
      <c r="D192" s="31"/>
      <c r="E192" s="92"/>
      <c r="F192" s="92"/>
      <c r="G192" s="92"/>
      <c r="H192" s="75"/>
      <c r="I192" s="75"/>
      <c r="J192" s="75"/>
      <c r="K192" s="152"/>
    </row>
    <row r="193" spans="3:12" ht="15.75">
      <c r="C193" s="201" t="s">
        <v>392</v>
      </c>
      <c r="D193" s="353" t="s">
        <v>2064</v>
      </c>
      <c r="E193" s="92"/>
      <c r="F193" s="92"/>
      <c r="G193" s="92"/>
      <c r="H193" s="75"/>
      <c r="I193" s="75"/>
      <c r="J193" s="75"/>
      <c r="K193" s="152"/>
    </row>
    <row r="194" spans="3:12" ht="18.75">
      <c r="C194" s="207"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5. contratacion de una persona para la oficina Registro</v>
      </c>
      <c r="D194" s="31"/>
      <c r="E194" s="92"/>
      <c r="F194" s="92"/>
      <c r="G194" s="92"/>
      <c r="H194" s="75"/>
      <c r="I194" s="75"/>
      <c r="J194" s="75"/>
      <c r="K194" s="152"/>
    </row>
    <row r="195" spans="3:12" ht="15.75" thickBot="1">
      <c r="C195" s="176"/>
      <c r="D195" s="31"/>
      <c r="E195" s="92"/>
      <c r="F195" s="92"/>
      <c r="G195" s="92"/>
      <c r="H195" s="75"/>
      <c r="I195" s="75"/>
      <c r="J195" s="75"/>
      <c r="K195" s="152"/>
    </row>
    <row r="196" spans="3:12" ht="30.75" thickBot="1">
      <c r="C196" s="133" t="s">
        <v>44</v>
      </c>
      <c r="D196" s="137" t="s">
        <v>55</v>
      </c>
      <c r="E196" s="169" t="s">
        <v>56</v>
      </c>
      <c r="F196" s="137" t="s">
        <v>57</v>
      </c>
      <c r="G196" s="134" t="s">
        <v>27</v>
      </c>
      <c r="H196" s="132" t="s">
        <v>131</v>
      </c>
      <c r="I196" s="135" t="s">
        <v>46</v>
      </c>
      <c r="J196" s="135" t="s">
        <v>132</v>
      </c>
      <c r="K196" s="135" t="s">
        <v>410</v>
      </c>
      <c r="L196" s="135" t="s">
        <v>411</v>
      </c>
    </row>
    <row r="197" spans="3:12" ht="15.75" thickBot="1">
      <c r="C197" s="136" t="s">
        <v>482</v>
      </c>
      <c r="D197" s="198"/>
      <c r="E197" s="151">
        <v>12</v>
      </c>
      <c r="F197" s="298">
        <f>HLOOKUP($C197,$BZ$2:$CM$3,2,0)</f>
        <v>43674.39</v>
      </c>
      <c r="G197" s="112">
        <f>D197*E197*F197</f>
        <v>0</v>
      </c>
      <c r="H197" s="165"/>
      <c r="I197" s="113" t="s">
        <v>496</v>
      </c>
      <c r="J197" s="113" t="str">
        <f>VLOOKUP(I197,Presupuesto!$B$11:$C$565,2,0)</f>
        <v>SUELDOS Y SALARIOS PERMANENTES</v>
      </c>
      <c r="K197" s="215" t="s">
        <v>1365</v>
      </c>
      <c r="L197" s="97" t="s">
        <v>394</v>
      </c>
    </row>
    <row r="198" spans="3:12">
      <c r="C198" s="170" t="s">
        <v>58</v>
      </c>
      <c r="D198" s="162"/>
      <c r="E198" s="153">
        <v>0</v>
      </c>
      <c r="F198" s="99">
        <f>IF(E197=0,"",(G197/E197)/12*E197)</f>
        <v>0</v>
      </c>
      <c r="G198" s="96">
        <f>F198</f>
        <v>0</v>
      </c>
      <c r="H198" s="163"/>
      <c r="I198" s="115" t="s">
        <v>516</v>
      </c>
      <c r="J198" s="115" t="str">
        <f>VLOOKUP(I198,Presupuesto!$B$11:$C$565,2,0)</f>
        <v>AGUINALDO Y DECIMO CUARTO MES</v>
      </c>
      <c r="K198" s="97" t="str">
        <f t="shared" ref="K198:K229" si="6">$K$197</f>
        <v>Gestión del Talento Humano, Administrativo y Docente</v>
      </c>
      <c r="L198" s="97" t="s">
        <v>412</v>
      </c>
    </row>
    <row r="199" spans="3:12" ht="15.75" thickBot="1">
      <c r="C199" s="171" t="s">
        <v>59</v>
      </c>
      <c r="D199" s="162"/>
      <c r="E199" s="153">
        <v>0</v>
      </c>
      <c r="F199" s="116">
        <f>IF(E197&lt;6,"",((E197-6)/12)*(G197/E197))</f>
        <v>0</v>
      </c>
      <c r="G199" s="96">
        <f>F199</f>
        <v>0</v>
      </c>
      <c r="H199" s="163"/>
      <c r="I199" s="100" t="s">
        <v>519</v>
      </c>
      <c r="J199" s="100" t="str">
        <f>VLOOKUP(I199,Presupuesto!$B$11:$C$565,2,0)</f>
        <v>DECIMOCUARTO MES</v>
      </c>
      <c r="K199" s="97" t="str">
        <f t="shared" si="6"/>
        <v>Gestión del Talento Humano, Administrativo y Docente</v>
      </c>
      <c r="L199" s="97" t="s">
        <v>395</v>
      </c>
    </row>
    <row r="200" spans="3:12" ht="15.75" thickBot="1">
      <c r="C200" s="136" t="s">
        <v>483</v>
      </c>
      <c r="D200" s="198"/>
      <c r="E200" s="151">
        <v>12</v>
      </c>
      <c r="F200" s="298">
        <f>HLOOKUP($C200,$BZ$2:$CM$3,2,0)</f>
        <v>39703.99</v>
      </c>
      <c r="G200" s="112">
        <f>D200*E200*F200</f>
        <v>0</v>
      </c>
      <c r="H200" s="165"/>
      <c r="I200" s="113" t="s">
        <v>496</v>
      </c>
      <c r="J200" s="113" t="str">
        <f>VLOOKUP(I200,Presupuesto!$B$11:$C$565,2,0)</f>
        <v>SUELDOS Y SALARIOS PERMANENTES</v>
      </c>
      <c r="K200" s="97" t="str">
        <f t="shared" si="6"/>
        <v>Gestión del Talento Humano, Administrativo y Docente</v>
      </c>
      <c r="L200" s="97" t="s">
        <v>395</v>
      </c>
    </row>
    <row r="201" spans="3:12">
      <c r="C201" s="170" t="s">
        <v>58</v>
      </c>
      <c r="D201" s="162"/>
      <c r="E201" s="153">
        <v>0</v>
      </c>
      <c r="F201" s="99">
        <f>IF(E200=0,"",(G200/E200)/12*E200)</f>
        <v>0</v>
      </c>
      <c r="G201" s="96">
        <f>F201</f>
        <v>0</v>
      </c>
      <c r="H201" s="163"/>
      <c r="I201" s="115" t="s">
        <v>516</v>
      </c>
      <c r="J201" s="115" t="str">
        <f>VLOOKUP(I201,Presupuesto!$B$11:$C$565,2,0)</f>
        <v>AGUINALDO Y DECIMO CUARTO MES</v>
      </c>
      <c r="K201" s="97" t="str">
        <f t="shared" si="6"/>
        <v>Gestión del Talento Humano, Administrativo y Docente</v>
      </c>
      <c r="L201" s="97" t="s">
        <v>395</v>
      </c>
    </row>
    <row r="202" spans="3:12" ht="15.75" thickBot="1">
      <c r="C202" s="171" t="s">
        <v>59</v>
      </c>
      <c r="D202" s="162"/>
      <c r="E202" s="153">
        <v>0</v>
      </c>
      <c r="F202" s="116">
        <f>IF(E200&lt;6,"",((E200-6)/12)*(G200/E200))</f>
        <v>0</v>
      </c>
      <c r="G202" s="96">
        <f>F202</f>
        <v>0</v>
      </c>
      <c r="H202" s="163"/>
      <c r="I202" s="100" t="s">
        <v>519</v>
      </c>
      <c r="J202" s="100" t="str">
        <f>VLOOKUP(I202,Presupuesto!$B$11:$C$565,2,0)</f>
        <v>DECIMOCUARTO MES</v>
      </c>
      <c r="K202" s="97" t="str">
        <f t="shared" si="6"/>
        <v>Gestión del Talento Humano, Administrativo y Docente</v>
      </c>
      <c r="L202" s="97" t="s">
        <v>395</v>
      </c>
    </row>
    <row r="203" spans="3:12" ht="15.75" thickBot="1">
      <c r="C203" s="136" t="s">
        <v>484</v>
      </c>
      <c r="D203" s="198"/>
      <c r="E203" s="151">
        <v>12</v>
      </c>
      <c r="F203" s="298">
        <f>HLOOKUP($C203,$BZ$2:$CM$3,2,0)</f>
        <v>35733.589999999997</v>
      </c>
      <c r="G203" s="112">
        <f>D203*E203*F203</f>
        <v>0</v>
      </c>
      <c r="H203" s="165"/>
      <c r="I203" s="113" t="s">
        <v>496</v>
      </c>
      <c r="J203" s="113" t="str">
        <f>VLOOKUP(I203,Presupuesto!$B$11:$C$565,2,0)</f>
        <v>SUELDOS Y SALARIOS PERMANENTES</v>
      </c>
      <c r="K203" s="97" t="str">
        <f t="shared" si="6"/>
        <v>Gestión del Talento Humano, Administrativo y Docente</v>
      </c>
      <c r="L203" s="97" t="s">
        <v>395</v>
      </c>
    </row>
    <row r="204" spans="3:12">
      <c r="C204" s="170" t="s">
        <v>58</v>
      </c>
      <c r="D204" s="162"/>
      <c r="E204" s="153">
        <v>0</v>
      </c>
      <c r="F204" s="99">
        <f>IF(E203=0,"",(G203/E203)/12*E203)</f>
        <v>0</v>
      </c>
      <c r="G204" s="96">
        <f>F204</f>
        <v>0</v>
      </c>
      <c r="H204" s="163"/>
      <c r="I204" s="115" t="s">
        <v>516</v>
      </c>
      <c r="J204" s="115" t="str">
        <f>VLOOKUP(I204,Presupuesto!$B$11:$C$565,2,0)</f>
        <v>AGUINALDO Y DECIMO CUARTO MES</v>
      </c>
      <c r="K204" s="97" t="str">
        <f t="shared" si="6"/>
        <v>Gestión del Talento Humano, Administrativo y Docente</v>
      </c>
      <c r="L204" s="97" t="s">
        <v>395</v>
      </c>
    </row>
    <row r="205" spans="3:12" ht="15.75" thickBot="1">
      <c r="C205" s="171" t="s">
        <v>59</v>
      </c>
      <c r="D205" s="162"/>
      <c r="E205" s="153">
        <v>0</v>
      </c>
      <c r="F205" s="116">
        <f>IF(E203&lt;6,"",((E203-6)/12)*(G203/E203))</f>
        <v>0</v>
      </c>
      <c r="G205" s="96">
        <f>F205</f>
        <v>0</v>
      </c>
      <c r="H205" s="163"/>
      <c r="I205" s="100" t="s">
        <v>519</v>
      </c>
      <c r="J205" s="100" t="str">
        <f>VLOOKUP(I205,Presupuesto!$B$11:$C$565,2,0)</f>
        <v>DECIMOCUARTO MES</v>
      </c>
      <c r="K205" s="97" t="str">
        <f t="shared" si="6"/>
        <v>Gestión del Talento Humano, Administrativo y Docente</v>
      </c>
      <c r="L205" s="97" t="s">
        <v>395</v>
      </c>
    </row>
    <row r="206" spans="3:12" ht="15.75" thickBot="1">
      <c r="C206" s="136" t="s">
        <v>485</v>
      </c>
      <c r="D206" s="198"/>
      <c r="E206" s="151">
        <v>12</v>
      </c>
      <c r="F206" s="298">
        <f>HLOOKUP($C206,$BZ$2:$CM$3,2,0)</f>
        <v>31763.19</v>
      </c>
      <c r="G206" s="112">
        <f>D206*E206*F206</f>
        <v>0</v>
      </c>
      <c r="H206" s="165"/>
      <c r="I206" s="113" t="s">
        <v>496</v>
      </c>
      <c r="J206" s="113" t="str">
        <f>VLOOKUP(I206,Presupuesto!$B$11:$C$565,2,0)</f>
        <v>SUELDOS Y SALARIOS PERMANENTES</v>
      </c>
      <c r="K206" s="97" t="str">
        <f t="shared" si="6"/>
        <v>Gestión del Talento Humano, Administrativo y Docente</v>
      </c>
      <c r="L206" s="97" t="s">
        <v>395</v>
      </c>
    </row>
    <row r="207" spans="3:12">
      <c r="C207" s="170" t="s">
        <v>58</v>
      </c>
      <c r="D207" s="162"/>
      <c r="E207" s="153">
        <v>0</v>
      </c>
      <c r="F207" s="99">
        <f>IF(E206=0,"",(G206/E206)/12*E206)</f>
        <v>0</v>
      </c>
      <c r="G207" s="96">
        <f>F207</f>
        <v>0</v>
      </c>
      <c r="H207" s="163"/>
      <c r="I207" s="115" t="s">
        <v>516</v>
      </c>
      <c r="J207" s="115" t="str">
        <f>VLOOKUP(I207,Presupuesto!$B$11:$C$565,2,0)</f>
        <v>AGUINALDO Y DECIMO CUARTO MES</v>
      </c>
      <c r="K207" s="97" t="str">
        <f t="shared" si="6"/>
        <v>Gestión del Talento Humano, Administrativo y Docente</v>
      </c>
      <c r="L207" s="97" t="s">
        <v>395</v>
      </c>
    </row>
    <row r="208" spans="3:12" ht="15.75" thickBot="1">
      <c r="C208" s="171" t="s">
        <v>59</v>
      </c>
      <c r="D208" s="162"/>
      <c r="E208" s="153">
        <v>0</v>
      </c>
      <c r="F208" s="116">
        <f>IF(E206&lt;6,"",((E206-6)/12)*(G206/E206))</f>
        <v>0</v>
      </c>
      <c r="G208" s="96">
        <f>F208</f>
        <v>0</v>
      </c>
      <c r="H208" s="163"/>
      <c r="I208" s="100" t="s">
        <v>519</v>
      </c>
      <c r="J208" s="100" t="str">
        <f>VLOOKUP(I208,Presupuesto!$B$11:$C$565,2,0)</f>
        <v>DECIMOCUARTO MES</v>
      </c>
      <c r="K208" s="97" t="str">
        <f t="shared" si="6"/>
        <v>Gestión del Talento Humano, Administrativo y Docente</v>
      </c>
      <c r="L208" s="97" t="s">
        <v>395</v>
      </c>
    </row>
    <row r="209" spans="3:12" ht="15.75" thickBot="1">
      <c r="C209" s="136" t="s">
        <v>486</v>
      </c>
      <c r="D209" s="198"/>
      <c r="E209" s="151">
        <v>12</v>
      </c>
      <c r="F209" s="298">
        <f>HLOOKUP($C209,$BZ$2:$CM$3,2,0)</f>
        <v>29777.99</v>
      </c>
      <c r="G209" s="112">
        <f>D209*E209*F209</f>
        <v>0</v>
      </c>
      <c r="H209" s="165"/>
      <c r="I209" s="113" t="s">
        <v>496</v>
      </c>
      <c r="J209" s="113" t="str">
        <f>VLOOKUP(I209,Presupuesto!$B$11:$C$565,2,0)</f>
        <v>SUELDOS Y SALARIOS PERMANENTES</v>
      </c>
      <c r="K209" s="97" t="str">
        <f t="shared" si="6"/>
        <v>Gestión del Talento Humano, Administrativo y Docente</v>
      </c>
      <c r="L209" s="97" t="s">
        <v>395</v>
      </c>
    </row>
    <row r="210" spans="3:12">
      <c r="C210" s="170" t="s">
        <v>58</v>
      </c>
      <c r="D210" s="162"/>
      <c r="E210" s="153">
        <v>0</v>
      </c>
      <c r="F210" s="99">
        <f>IF(E209=0,"",(G209/E209)/12*E209)</f>
        <v>0</v>
      </c>
      <c r="G210" s="96">
        <f>F210</f>
        <v>0</v>
      </c>
      <c r="H210" s="163"/>
      <c r="I210" s="115" t="s">
        <v>516</v>
      </c>
      <c r="J210" s="115" t="str">
        <f>VLOOKUP(I210,Presupuesto!$B$11:$C$565,2,0)</f>
        <v>AGUINALDO Y DECIMO CUARTO MES</v>
      </c>
      <c r="K210" s="97" t="str">
        <f t="shared" si="6"/>
        <v>Gestión del Talento Humano, Administrativo y Docente</v>
      </c>
      <c r="L210" s="97" t="s">
        <v>395</v>
      </c>
    </row>
    <row r="211" spans="3:12" ht="15.75" thickBot="1">
      <c r="C211" s="171" t="s">
        <v>59</v>
      </c>
      <c r="D211" s="162"/>
      <c r="E211" s="153">
        <v>0</v>
      </c>
      <c r="F211" s="116">
        <f>IF(E209&lt;6,"",((E209-6)/12)*(G209/E209))</f>
        <v>0</v>
      </c>
      <c r="G211" s="96">
        <f>F211</f>
        <v>0</v>
      </c>
      <c r="H211" s="163"/>
      <c r="I211" s="100" t="s">
        <v>519</v>
      </c>
      <c r="J211" s="100" t="str">
        <f>VLOOKUP(I211,Presupuesto!$B$11:$C$565,2,0)</f>
        <v>DECIMOCUARTO MES</v>
      </c>
      <c r="K211" s="97" t="str">
        <f t="shared" si="6"/>
        <v>Gestión del Talento Humano, Administrativo y Docente</v>
      </c>
      <c r="L211" s="97" t="s">
        <v>395</v>
      </c>
    </row>
    <row r="212" spans="3:12" ht="15.75" thickBot="1">
      <c r="C212" s="136" t="s">
        <v>487</v>
      </c>
      <c r="D212" s="198"/>
      <c r="E212" s="151">
        <v>12</v>
      </c>
      <c r="F212" s="298">
        <f>HLOOKUP($C212,$BZ$2:$CM$3,2,0)</f>
        <v>27792.79</v>
      </c>
      <c r="G212" s="112">
        <f>D212*E212*F212</f>
        <v>0</v>
      </c>
      <c r="H212" s="165"/>
      <c r="I212" s="113" t="s">
        <v>496</v>
      </c>
      <c r="J212" s="113" t="str">
        <f>VLOOKUP(I212,Presupuesto!$B$11:$C$565,2,0)</f>
        <v>SUELDOS Y SALARIOS PERMANENTES</v>
      </c>
      <c r="K212" s="97" t="str">
        <f t="shared" si="6"/>
        <v>Gestión del Talento Humano, Administrativo y Docente</v>
      </c>
      <c r="L212" s="97" t="s">
        <v>395</v>
      </c>
    </row>
    <row r="213" spans="3:12">
      <c r="C213" s="170" t="s">
        <v>58</v>
      </c>
      <c r="D213" s="162"/>
      <c r="E213" s="153">
        <v>0</v>
      </c>
      <c r="F213" s="99">
        <f>IF(E212=0,"",(G212/E212)/12*E212)</f>
        <v>0</v>
      </c>
      <c r="G213" s="96">
        <f>F213</f>
        <v>0</v>
      </c>
      <c r="H213" s="163"/>
      <c r="I213" s="115" t="s">
        <v>516</v>
      </c>
      <c r="J213" s="115" t="str">
        <f>VLOOKUP(I213,Presupuesto!$B$11:$C$565,2,0)</f>
        <v>AGUINALDO Y DECIMO CUARTO MES</v>
      </c>
      <c r="K213" s="97" t="str">
        <f t="shared" si="6"/>
        <v>Gestión del Talento Humano, Administrativo y Docente</v>
      </c>
      <c r="L213" s="97" t="s">
        <v>395</v>
      </c>
    </row>
    <row r="214" spans="3:12" ht="15.75" thickBot="1">
      <c r="C214" s="171" t="s">
        <v>59</v>
      </c>
      <c r="D214" s="162"/>
      <c r="E214" s="153">
        <v>0</v>
      </c>
      <c r="F214" s="116">
        <f>IF(E212&lt;6,"",((E212-6)/12)*(G212/E212))</f>
        <v>0</v>
      </c>
      <c r="G214" s="96">
        <f>F214</f>
        <v>0</v>
      </c>
      <c r="H214" s="163"/>
      <c r="I214" s="100" t="s">
        <v>519</v>
      </c>
      <c r="J214" s="100" t="str">
        <f>VLOOKUP(I214,Presupuesto!$B$11:$C$565,2,0)</f>
        <v>DECIMOCUARTO MES</v>
      </c>
      <c r="K214" s="97" t="str">
        <f t="shared" si="6"/>
        <v>Gestión del Talento Humano, Administrativo y Docente</v>
      </c>
      <c r="L214" s="97" t="s">
        <v>395</v>
      </c>
    </row>
    <row r="215" spans="3:12" ht="15.75" thickBot="1">
      <c r="C215" s="136" t="s">
        <v>488</v>
      </c>
      <c r="D215" s="198"/>
      <c r="E215" s="151">
        <v>12</v>
      </c>
      <c r="F215" s="298">
        <f>HLOOKUP($C215,$BZ$2:$CM$3,2,0)</f>
        <v>18859.39</v>
      </c>
      <c r="G215" s="112">
        <f>D215*E215*F215</f>
        <v>0</v>
      </c>
      <c r="H215" s="165"/>
      <c r="I215" s="113" t="s">
        <v>496</v>
      </c>
      <c r="J215" s="113" t="str">
        <f>VLOOKUP(I215,Presupuesto!$B$11:$C$565,2,0)</f>
        <v>SUELDOS Y SALARIOS PERMANENTES</v>
      </c>
      <c r="K215" s="97" t="str">
        <f t="shared" si="6"/>
        <v>Gestión del Talento Humano, Administrativo y Docente</v>
      </c>
      <c r="L215" s="97" t="s">
        <v>395</v>
      </c>
    </row>
    <row r="216" spans="3:12">
      <c r="C216" s="170" t="s">
        <v>58</v>
      </c>
      <c r="D216" s="162"/>
      <c r="E216" s="153">
        <v>0</v>
      </c>
      <c r="F216" s="99">
        <f>IF(E215=0,"",(G215/E215)/12*E215)</f>
        <v>0</v>
      </c>
      <c r="G216" s="96">
        <f>F216</f>
        <v>0</v>
      </c>
      <c r="H216" s="163"/>
      <c r="I216" s="115" t="s">
        <v>516</v>
      </c>
      <c r="J216" s="115" t="str">
        <f>VLOOKUP(I216,Presupuesto!$B$11:$C$565,2,0)</f>
        <v>AGUINALDO Y DECIMO CUARTO MES</v>
      </c>
      <c r="K216" s="97" t="str">
        <f t="shared" si="6"/>
        <v>Gestión del Talento Humano, Administrativo y Docente</v>
      </c>
      <c r="L216" s="97" t="s">
        <v>395</v>
      </c>
    </row>
    <row r="217" spans="3:12" ht="15.75" thickBot="1">
      <c r="C217" s="171" t="s">
        <v>59</v>
      </c>
      <c r="D217" s="162"/>
      <c r="E217" s="153">
        <v>0</v>
      </c>
      <c r="F217" s="116">
        <f>IF(E215&lt;6,"",((E215-6)/12)*(G215/E215))</f>
        <v>0</v>
      </c>
      <c r="G217" s="96">
        <f>F217</f>
        <v>0</v>
      </c>
      <c r="H217" s="163"/>
      <c r="I217" s="100" t="s">
        <v>519</v>
      </c>
      <c r="J217" s="100" t="str">
        <f>VLOOKUP(I217,Presupuesto!$B$11:$C$565,2,0)</f>
        <v>DECIMOCUARTO MES</v>
      </c>
      <c r="K217" s="97" t="str">
        <f t="shared" si="6"/>
        <v>Gestión del Talento Humano, Administrativo y Docente</v>
      </c>
      <c r="L217" s="97" t="s">
        <v>395</v>
      </c>
    </row>
    <row r="218" spans="3:12" ht="15.75" thickBot="1">
      <c r="C218" s="136" t="s">
        <v>489</v>
      </c>
      <c r="D218" s="198"/>
      <c r="E218" s="151">
        <v>12</v>
      </c>
      <c r="F218" s="298">
        <f>HLOOKUP($C218,$BZ$2:$CM$3,2,0)</f>
        <v>17866.8</v>
      </c>
      <c r="G218" s="112">
        <f>D218*E218*F218</f>
        <v>0</v>
      </c>
      <c r="H218" s="165"/>
      <c r="I218" s="113" t="s">
        <v>496</v>
      </c>
      <c r="J218" s="113" t="str">
        <f>VLOOKUP(I218,Presupuesto!$B$11:$C$565,2,0)</f>
        <v>SUELDOS Y SALARIOS PERMANENTES</v>
      </c>
      <c r="K218" s="97" t="str">
        <f t="shared" si="6"/>
        <v>Gestión del Talento Humano, Administrativo y Docente</v>
      </c>
      <c r="L218" s="97" t="s">
        <v>395</v>
      </c>
    </row>
    <row r="219" spans="3:12">
      <c r="C219" s="170" t="s">
        <v>58</v>
      </c>
      <c r="D219" s="162"/>
      <c r="E219" s="153">
        <v>0</v>
      </c>
      <c r="F219" s="99">
        <f>IF(E218=0,"",(G218/E218)/12*E218)</f>
        <v>0</v>
      </c>
      <c r="G219" s="96">
        <f>F219</f>
        <v>0</v>
      </c>
      <c r="H219" s="163"/>
      <c r="I219" s="115" t="s">
        <v>516</v>
      </c>
      <c r="J219" s="115" t="str">
        <f>VLOOKUP(I219,Presupuesto!$B$11:$C$565,2,0)</f>
        <v>AGUINALDO Y DECIMO CUARTO MES</v>
      </c>
      <c r="K219" s="97" t="str">
        <f t="shared" si="6"/>
        <v>Gestión del Talento Humano, Administrativo y Docente</v>
      </c>
      <c r="L219" s="97" t="s">
        <v>395</v>
      </c>
    </row>
    <row r="220" spans="3:12" ht="15.75" thickBot="1">
      <c r="C220" s="171" t="s">
        <v>59</v>
      </c>
      <c r="D220" s="162"/>
      <c r="E220" s="153">
        <v>0</v>
      </c>
      <c r="F220" s="116">
        <f>IF(E218&lt;6,"",((E218-6)/12)*(G218/E218))</f>
        <v>0</v>
      </c>
      <c r="G220" s="96">
        <f>F220</f>
        <v>0</v>
      </c>
      <c r="H220" s="163"/>
      <c r="I220" s="100" t="s">
        <v>519</v>
      </c>
      <c r="J220" s="100" t="str">
        <f>VLOOKUP(I220,Presupuesto!$B$11:$C$565,2,0)</f>
        <v>DECIMOCUARTO MES</v>
      </c>
      <c r="K220" s="97" t="str">
        <f t="shared" si="6"/>
        <v>Gestión del Talento Humano, Administrativo y Docente</v>
      </c>
      <c r="L220" s="97" t="s">
        <v>395</v>
      </c>
    </row>
    <row r="221" spans="3:12" ht="15.75" thickBot="1">
      <c r="C221" s="136" t="s">
        <v>490</v>
      </c>
      <c r="D221" s="198"/>
      <c r="E221" s="151">
        <v>12</v>
      </c>
      <c r="F221" s="298">
        <f>HLOOKUP($C221,$BZ$2:$CM$3,2,0)</f>
        <v>13896.4</v>
      </c>
      <c r="G221" s="112">
        <f>D221*E221*F221</f>
        <v>0</v>
      </c>
      <c r="H221" s="165"/>
      <c r="I221" s="113" t="s">
        <v>496</v>
      </c>
      <c r="J221" s="113" t="str">
        <f>VLOOKUP(I221,Presupuesto!$B$11:$C$565,2,0)</f>
        <v>SUELDOS Y SALARIOS PERMANENTES</v>
      </c>
      <c r="K221" s="97" t="str">
        <f t="shared" si="6"/>
        <v>Gestión del Talento Humano, Administrativo y Docente</v>
      </c>
      <c r="L221" s="97" t="s">
        <v>395</v>
      </c>
    </row>
    <row r="222" spans="3:12">
      <c r="C222" s="170" t="s">
        <v>58</v>
      </c>
      <c r="D222" s="162"/>
      <c r="E222" s="153">
        <v>0</v>
      </c>
      <c r="F222" s="99">
        <f>IF(E221=0,"",(G221/E221)/12*E221)</f>
        <v>0</v>
      </c>
      <c r="G222" s="96">
        <f>F222</f>
        <v>0</v>
      </c>
      <c r="H222" s="163"/>
      <c r="I222" s="115" t="s">
        <v>516</v>
      </c>
      <c r="J222" s="115" t="str">
        <f>VLOOKUP(I222,Presupuesto!$B$11:$C$565,2,0)</f>
        <v>AGUINALDO Y DECIMO CUARTO MES</v>
      </c>
      <c r="K222" s="97" t="str">
        <f t="shared" si="6"/>
        <v>Gestión del Talento Humano, Administrativo y Docente</v>
      </c>
      <c r="L222" s="97" t="s">
        <v>395</v>
      </c>
    </row>
    <row r="223" spans="3:12" ht="15.75" thickBot="1">
      <c r="C223" s="171" t="s">
        <v>59</v>
      </c>
      <c r="D223" s="162"/>
      <c r="E223" s="153">
        <v>0</v>
      </c>
      <c r="F223" s="116">
        <f>IF(E221&lt;6,"",((E221-6)/12)*(G221/E221))</f>
        <v>0</v>
      </c>
      <c r="G223" s="96">
        <f>F223</f>
        <v>0</v>
      </c>
      <c r="H223" s="163"/>
      <c r="I223" s="100" t="s">
        <v>519</v>
      </c>
      <c r="J223" s="100" t="str">
        <f>VLOOKUP(I223,Presupuesto!$B$11:$C$565,2,0)</f>
        <v>DECIMOCUARTO MES</v>
      </c>
      <c r="K223" s="97" t="str">
        <f t="shared" si="6"/>
        <v>Gestión del Talento Humano, Administrativo y Docente</v>
      </c>
      <c r="L223" s="97" t="s">
        <v>395</v>
      </c>
    </row>
    <row r="224" spans="3:12" ht="15.75" thickBot="1">
      <c r="C224" s="136" t="s">
        <v>491</v>
      </c>
      <c r="D224" s="198"/>
      <c r="E224" s="151">
        <v>12</v>
      </c>
      <c r="F224" s="298">
        <f>HLOOKUP($C224,$BZ$2:$CM$3,2,0)</f>
        <v>15004.09</v>
      </c>
      <c r="G224" s="112">
        <f>D224*E224*F224</f>
        <v>0</v>
      </c>
      <c r="H224" s="165"/>
      <c r="I224" s="113" t="s">
        <v>496</v>
      </c>
      <c r="J224" s="113" t="str">
        <f>VLOOKUP(I224,Presupuesto!$B$11:$C$565,2,0)</f>
        <v>SUELDOS Y SALARIOS PERMANENTES</v>
      </c>
      <c r="K224" s="97" t="str">
        <f t="shared" si="6"/>
        <v>Gestión del Talento Humano, Administrativo y Docente</v>
      </c>
      <c r="L224" s="97" t="s">
        <v>395</v>
      </c>
    </row>
    <row r="225" spans="3:12">
      <c r="C225" s="170" t="s">
        <v>58</v>
      </c>
      <c r="D225" s="162"/>
      <c r="E225" s="153">
        <v>0</v>
      </c>
      <c r="F225" s="99">
        <f>IF(E224=0,"",(G224/E224)/12*E224)</f>
        <v>0</v>
      </c>
      <c r="G225" s="96">
        <f>F225</f>
        <v>0</v>
      </c>
      <c r="H225" s="163"/>
      <c r="I225" s="115" t="s">
        <v>516</v>
      </c>
      <c r="J225" s="115" t="str">
        <f>VLOOKUP(I225,Presupuesto!$B$11:$C$565,2,0)</f>
        <v>AGUINALDO Y DECIMO CUARTO MES</v>
      </c>
      <c r="K225" s="97" t="str">
        <f t="shared" si="6"/>
        <v>Gestión del Talento Humano, Administrativo y Docente</v>
      </c>
      <c r="L225" s="97" t="s">
        <v>395</v>
      </c>
    </row>
    <row r="226" spans="3:12" ht="15.75" thickBot="1">
      <c r="C226" s="171" t="s">
        <v>59</v>
      </c>
      <c r="D226" s="162"/>
      <c r="E226" s="153">
        <v>0</v>
      </c>
      <c r="F226" s="116">
        <f>IF(E224&lt;6,"",((E224-6)/12)*(G224/E224))</f>
        <v>0</v>
      </c>
      <c r="G226" s="96">
        <f>F226</f>
        <v>0</v>
      </c>
      <c r="H226" s="163"/>
      <c r="I226" s="100" t="s">
        <v>519</v>
      </c>
      <c r="J226" s="100" t="str">
        <f>VLOOKUP(I226,Presupuesto!$B$11:$C$565,2,0)</f>
        <v>DECIMOCUARTO MES</v>
      </c>
      <c r="K226" s="97" t="str">
        <f t="shared" si="6"/>
        <v>Gestión del Talento Humano, Administrativo y Docente</v>
      </c>
      <c r="L226" s="97" t="s">
        <v>395</v>
      </c>
    </row>
    <row r="227" spans="3:12" ht="15.75" thickBot="1">
      <c r="C227" s="136" t="s">
        <v>492</v>
      </c>
      <c r="D227" s="198"/>
      <c r="E227" s="151">
        <v>12</v>
      </c>
      <c r="F227" s="298">
        <f>HLOOKUP($C227,$BZ$2:$CM$3,2,0)</f>
        <v>13238.9</v>
      </c>
      <c r="G227" s="112">
        <f>D227*E227*F227</f>
        <v>0</v>
      </c>
      <c r="H227" s="165"/>
      <c r="I227" s="113" t="s">
        <v>496</v>
      </c>
      <c r="J227" s="113" t="str">
        <f>VLOOKUP(I227,Presupuesto!$B$11:$C$565,2,0)</f>
        <v>SUELDOS Y SALARIOS PERMANENTES</v>
      </c>
      <c r="K227" s="97" t="str">
        <f t="shared" si="6"/>
        <v>Gestión del Talento Humano, Administrativo y Docente</v>
      </c>
      <c r="L227" s="97" t="s">
        <v>395</v>
      </c>
    </row>
    <row r="228" spans="3:12">
      <c r="C228" s="170" t="s">
        <v>58</v>
      </c>
      <c r="D228" s="162"/>
      <c r="E228" s="153">
        <v>0</v>
      </c>
      <c r="F228" s="99">
        <f>IF(E227=0,"",(G227/E227)/12*E227)</f>
        <v>0</v>
      </c>
      <c r="G228" s="96">
        <f>F228</f>
        <v>0</v>
      </c>
      <c r="H228" s="163"/>
      <c r="I228" s="115" t="s">
        <v>516</v>
      </c>
      <c r="J228" s="115" t="str">
        <f>VLOOKUP(I228,Presupuesto!$B$11:$C$565,2,0)</f>
        <v>AGUINALDO Y DECIMO CUARTO MES</v>
      </c>
      <c r="K228" s="97" t="str">
        <f t="shared" si="6"/>
        <v>Gestión del Talento Humano, Administrativo y Docente</v>
      </c>
      <c r="L228" s="97" t="s">
        <v>395</v>
      </c>
    </row>
    <row r="229" spans="3:12" ht="15.75" thickBot="1">
      <c r="C229" s="171" t="s">
        <v>59</v>
      </c>
      <c r="D229" s="162"/>
      <c r="E229" s="153">
        <v>0</v>
      </c>
      <c r="F229" s="116">
        <f>IF(E227&lt;6,"",((E227-6)/12)*(G227/E227))</f>
        <v>0</v>
      </c>
      <c r="G229" s="96">
        <f>F229</f>
        <v>0</v>
      </c>
      <c r="H229" s="163"/>
      <c r="I229" s="100" t="s">
        <v>519</v>
      </c>
      <c r="J229" s="100" t="str">
        <f>VLOOKUP(I229,Presupuesto!$B$11:$C$565,2,0)</f>
        <v>DECIMOCUARTO MES</v>
      </c>
      <c r="K229" s="97" t="str">
        <f t="shared" si="6"/>
        <v>Gestión del Talento Humano, Administrativo y Docente</v>
      </c>
      <c r="L229" s="97" t="s">
        <v>395</v>
      </c>
    </row>
    <row r="230" spans="3:12" ht="15.75" thickBot="1">
      <c r="C230" s="136" t="s">
        <v>493</v>
      </c>
      <c r="D230" s="198"/>
      <c r="E230" s="151">
        <v>12</v>
      </c>
      <c r="F230" s="298">
        <f>HLOOKUP($C230,$BZ$2:$CM$3,2,0)</f>
        <v>12356.31</v>
      </c>
      <c r="G230" s="112">
        <f>D230*E230*F230</f>
        <v>0</v>
      </c>
      <c r="H230" s="165"/>
      <c r="I230" s="113" t="s">
        <v>496</v>
      </c>
      <c r="J230" s="113" t="str">
        <f>VLOOKUP(I230,Presupuesto!$B$11:$C$565,2,0)</f>
        <v>SUELDOS Y SALARIOS PERMANENTES</v>
      </c>
      <c r="K230" s="97" t="str">
        <f t="shared" ref="K230:K247" si="7">$K$197</f>
        <v>Gestión del Talento Humano, Administrativo y Docente</v>
      </c>
      <c r="L230" s="97" t="s">
        <v>395</v>
      </c>
    </row>
    <row r="231" spans="3:12">
      <c r="C231" s="170" t="s">
        <v>58</v>
      </c>
      <c r="D231" s="162"/>
      <c r="E231" s="153">
        <v>0</v>
      </c>
      <c r="F231" s="99">
        <f>IF(E230=0,"",(G230/E230)/12*E230)</f>
        <v>0</v>
      </c>
      <c r="G231" s="96">
        <f>F231</f>
        <v>0</v>
      </c>
      <c r="H231" s="163"/>
      <c r="I231" s="115" t="s">
        <v>516</v>
      </c>
      <c r="J231" s="115" t="str">
        <f>VLOOKUP(I231,Presupuesto!$B$11:$C$565,2,0)</f>
        <v>AGUINALDO Y DECIMO CUARTO MES</v>
      </c>
      <c r="K231" s="97" t="str">
        <f t="shared" si="7"/>
        <v>Gestión del Talento Humano, Administrativo y Docente</v>
      </c>
      <c r="L231" s="97" t="s">
        <v>395</v>
      </c>
    </row>
    <row r="232" spans="3:12" ht="15.75" thickBot="1">
      <c r="C232" s="171" t="s">
        <v>59</v>
      </c>
      <c r="D232" s="162"/>
      <c r="E232" s="153">
        <v>0</v>
      </c>
      <c r="F232" s="116">
        <f>IF(E230&lt;6,"",((E230-6)/12)*(G230/E230))</f>
        <v>0</v>
      </c>
      <c r="G232" s="96">
        <f>F232</f>
        <v>0</v>
      </c>
      <c r="H232" s="163"/>
      <c r="I232" s="100" t="s">
        <v>519</v>
      </c>
      <c r="J232" s="100" t="str">
        <f>VLOOKUP(I232,Presupuesto!$B$11:$C$565,2,0)</f>
        <v>DECIMOCUARTO MES</v>
      </c>
      <c r="K232" s="97" t="str">
        <f t="shared" si="7"/>
        <v>Gestión del Talento Humano, Administrativo y Docente</v>
      </c>
      <c r="L232" s="97" t="s">
        <v>395</v>
      </c>
    </row>
    <row r="233" spans="3:12" ht="15.75" thickBot="1">
      <c r="C233" s="136" t="s">
        <v>494</v>
      </c>
      <c r="D233" s="198"/>
      <c r="E233" s="151">
        <v>12</v>
      </c>
      <c r="F233" s="298">
        <f>HLOOKUP($C233,$BZ$2:$CM$3,2,0)</f>
        <v>463.22</v>
      </c>
      <c r="G233" s="112">
        <f>D233*E233*F233</f>
        <v>0</v>
      </c>
      <c r="H233" s="165"/>
      <c r="I233" s="113" t="s">
        <v>496</v>
      </c>
      <c r="J233" s="113" t="str">
        <f>VLOOKUP(I233,Presupuesto!$B$11:$C$565,2,0)</f>
        <v>SUELDOS Y SALARIOS PERMANENTES</v>
      </c>
      <c r="K233" s="97" t="str">
        <f t="shared" si="7"/>
        <v>Gestión del Talento Humano, Administrativo y Docente</v>
      </c>
      <c r="L233" s="97" t="s">
        <v>395</v>
      </c>
    </row>
    <row r="234" spans="3:12">
      <c r="C234" s="170" t="s">
        <v>58</v>
      </c>
      <c r="D234" s="162"/>
      <c r="E234" s="153">
        <v>0</v>
      </c>
      <c r="F234" s="99">
        <f>IF(E233=0,"",(G233/E233)/12*E233)</f>
        <v>0</v>
      </c>
      <c r="G234" s="96">
        <f>F234</f>
        <v>0</v>
      </c>
      <c r="H234" s="163"/>
      <c r="I234" s="115" t="s">
        <v>516</v>
      </c>
      <c r="J234" s="115" t="str">
        <f>VLOOKUP(I234,Presupuesto!$B$11:$C$565,2,0)</f>
        <v>AGUINALDO Y DECIMO CUARTO MES</v>
      </c>
      <c r="K234" s="97" t="str">
        <f t="shared" si="7"/>
        <v>Gestión del Talento Humano, Administrativo y Docente</v>
      </c>
      <c r="L234" s="97" t="s">
        <v>395</v>
      </c>
    </row>
    <row r="235" spans="3:12" ht="15.75" thickBot="1">
      <c r="C235" s="171" t="s">
        <v>59</v>
      </c>
      <c r="D235" s="162"/>
      <c r="E235" s="153">
        <v>0</v>
      </c>
      <c r="F235" s="116">
        <f>IF(E233&lt;6,"",((E233-6)/12)*(G233/E233))</f>
        <v>0</v>
      </c>
      <c r="G235" s="96">
        <f>F235</f>
        <v>0</v>
      </c>
      <c r="H235" s="163"/>
      <c r="I235" s="100" t="s">
        <v>519</v>
      </c>
      <c r="J235" s="100" t="str">
        <f>VLOOKUP(I235,Presupuesto!$B$11:$C$565,2,0)</f>
        <v>DECIMOCUARTO MES</v>
      </c>
      <c r="K235" s="97" t="str">
        <f t="shared" si="7"/>
        <v>Gestión del Talento Humano, Administrativo y Docente</v>
      </c>
      <c r="L235" s="97" t="s">
        <v>395</v>
      </c>
    </row>
    <row r="236" spans="3:12" ht="15.75" thickBot="1">
      <c r="C236" s="136" t="s">
        <v>495</v>
      </c>
      <c r="D236" s="198"/>
      <c r="E236" s="151">
        <v>12</v>
      </c>
      <c r="F236" s="298">
        <f>HLOOKUP($C236,$BZ$2:$CM$3,2,0)</f>
        <v>2007.3</v>
      </c>
      <c r="G236" s="112">
        <f>D236*E236*F236</f>
        <v>0</v>
      </c>
      <c r="H236" s="165"/>
      <c r="I236" s="113" t="s">
        <v>496</v>
      </c>
      <c r="J236" s="113" t="str">
        <f>VLOOKUP(I236,Presupuesto!$B$11:$C$565,2,0)</f>
        <v>SUELDOS Y SALARIOS PERMANENTES</v>
      </c>
      <c r="K236" s="97" t="str">
        <f t="shared" si="7"/>
        <v>Gestión del Talento Humano, Administrativo y Docente</v>
      </c>
      <c r="L236" s="97" t="s">
        <v>395</v>
      </c>
    </row>
    <row r="237" spans="3:12">
      <c r="C237" s="170" t="s">
        <v>58</v>
      </c>
      <c r="D237" s="162"/>
      <c r="E237" s="153">
        <v>0</v>
      </c>
      <c r="F237" s="99">
        <f>IF(E236=0,"",(G236/E236)/12*E236)</f>
        <v>0</v>
      </c>
      <c r="G237" s="96">
        <f>F237</f>
        <v>0</v>
      </c>
      <c r="H237" s="163"/>
      <c r="I237" s="115" t="s">
        <v>516</v>
      </c>
      <c r="J237" s="115" t="str">
        <f>VLOOKUP(I237,Presupuesto!$B$11:$C$565,2,0)</f>
        <v>AGUINALDO Y DECIMO CUARTO MES</v>
      </c>
      <c r="K237" s="97" t="str">
        <f t="shared" si="7"/>
        <v>Gestión del Talento Humano, Administrativo y Docente</v>
      </c>
      <c r="L237" s="97" t="s">
        <v>395</v>
      </c>
    </row>
    <row r="238" spans="3:12" ht="15.75" thickBot="1">
      <c r="C238" s="171" t="s">
        <v>59</v>
      </c>
      <c r="D238" s="162"/>
      <c r="E238" s="153">
        <v>0</v>
      </c>
      <c r="F238" s="116">
        <f>IF(E236&lt;6,"",((E236-6)/12)*(G236/E236))</f>
        <v>0</v>
      </c>
      <c r="G238" s="96">
        <f>F238</f>
        <v>0</v>
      </c>
      <c r="H238" s="163"/>
      <c r="I238" s="100" t="s">
        <v>519</v>
      </c>
      <c r="J238" s="100" t="str">
        <f>VLOOKUP(I238,Presupuesto!$B$11:$C$565,2,0)</f>
        <v>DECIMOCUARTO MES</v>
      </c>
      <c r="K238" s="97" t="str">
        <f t="shared" si="7"/>
        <v>Gestión del Talento Humano, Administrativo y Docente</v>
      </c>
      <c r="L238" s="97" t="s">
        <v>395</v>
      </c>
    </row>
    <row r="239" spans="3:12" ht="15.75" thickBot="1">
      <c r="C239" s="139" t="s">
        <v>83</v>
      </c>
      <c r="D239" s="198"/>
      <c r="E239" s="151">
        <v>12</v>
      </c>
      <c r="F239" s="138">
        <v>30000</v>
      </c>
      <c r="G239" s="112">
        <f>D239*E239*F239</f>
        <v>0</v>
      </c>
      <c r="H239" s="165"/>
      <c r="I239" s="113" t="s">
        <v>564</v>
      </c>
      <c r="J239" s="113" t="str">
        <f>VLOOKUP(I239,Presupuesto!$B$11:$C$565,2,0)</f>
        <v>CONTRATOS ESPECIALES</v>
      </c>
      <c r="K239" s="97" t="str">
        <f t="shared" si="7"/>
        <v>Gestión del Talento Humano, Administrativo y Docente</v>
      </c>
      <c r="L239" s="97" t="s">
        <v>395</v>
      </c>
    </row>
    <row r="240" spans="3:12">
      <c r="C240" s="170" t="s">
        <v>58</v>
      </c>
      <c r="D240" s="162"/>
      <c r="E240" s="153">
        <v>0</v>
      </c>
      <c r="F240" s="116">
        <f>IF(E239=0,"",(G239/E239)/12*E239)</f>
        <v>0</v>
      </c>
      <c r="G240" s="96">
        <f>F240</f>
        <v>0</v>
      </c>
      <c r="H240" s="163"/>
      <c r="I240" s="100" t="s">
        <v>564</v>
      </c>
      <c r="J240" s="100" t="str">
        <f>VLOOKUP(I240,Presupuesto!$B$11:$C$565,2,0)</f>
        <v>CONTRATOS ESPECIALES</v>
      </c>
      <c r="K240" s="97" t="str">
        <f t="shared" si="7"/>
        <v>Gestión del Talento Humano, Administrativo y Docente</v>
      </c>
      <c r="L240" s="97" t="s">
        <v>394</v>
      </c>
    </row>
    <row r="241" spans="3:12" ht="15.75" thickBot="1">
      <c r="C241" s="171" t="s">
        <v>59</v>
      </c>
      <c r="D241" s="162"/>
      <c r="E241" s="153">
        <v>0</v>
      </c>
      <c r="F241" s="99">
        <f>IF(E239&lt;6,"",((E239-6)/12)*(G239/E239))</f>
        <v>0</v>
      </c>
      <c r="G241" s="96">
        <f>F241</f>
        <v>0</v>
      </c>
      <c r="H241" s="163"/>
      <c r="I241" s="100" t="s">
        <v>564</v>
      </c>
      <c r="J241" s="100" t="str">
        <f>VLOOKUP(I241,Presupuesto!$B$11:$C$565,2,0)</f>
        <v>CONTRATOS ESPECIALES</v>
      </c>
      <c r="K241" s="97" t="str">
        <f t="shared" si="7"/>
        <v>Gestión del Talento Humano, Administrativo y Docente</v>
      </c>
      <c r="L241" s="97" t="s">
        <v>399</v>
      </c>
    </row>
    <row r="242" spans="3:12" ht="15.75" thickBot="1">
      <c r="C242" s="139" t="s">
        <v>60</v>
      </c>
      <c r="D242" s="198"/>
      <c r="E242" s="151">
        <v>12</v>
      </c>
      <c r="F242" s="117">
        <v>30000</v>
      </c>
      <c r="G242" s="112">
        <f>D242*E242*F242</f>
        <v>0</v>
      </c>
      <c r="H242" s="165"/>
      <c r="I242" s="113" t="s">
        <v>705</v>
      </c>
      <c r="J242" s="113" t="str">
        <f>VLOOKUP(I242,Presupuesto!$B$11:$C$565,2,0)</f>
        <v>OTROS SERVICIOS TECNICOS Y PROFESIONALES</v>
      </c>
      <c r="K242" s="97" t="str">
        <f t="shared" si="7"/>
        <v>Gestión del Talento Humano, Administrativo y Docente</v>
      </c>
      <c r="L242" s="97" t="s">
        <v>394</v>
      </c>
    </row>
    <row r="243" spans="3:12">
      <c r="C243" s="170" t="s">
        <v>58</v>
      </c>
      <c r="D243" s="162"/>
      <c r="E243" s="153">
        <v>0</v>
      </c>
      <c r="F243" s="99">
        <v>0</v>
      </c>
      <c r="G243" s="96">
        <f>F243</f>
        <v>0</v>
      </c>
      <c r="H243" s="163"/>
      <c r="I243" s="100" t="s">
        <v>705</v>
      </c>
      <c r="J243" s="100" t="str">
        <f>VLOOKUP(I243,Presupuesto!$B$11:$C$565,2,0)</f>
        <v>OTROS SERVICIOS TECNICOS Y PROFESIONALES</v>
      </c>
      <c r="K243" s="97" t="str">
        <f t="shared" si="7"/>
        <v>Gestión del Talento Humano, Administrativo y Docente</v>
      </c>
      <c r="L243" s="97" t="s">
        <v>394</v>
      </c>
    </row>
    <row r="244" spans="3:12" ht="15.75" thickBot="1">
      <c r="C244" s="171" t="s">
        <v>59</v>
      </c>
      <c r="D244" s="162"/>
      <c r="E244" s="153">
        <v>0</v>
      </c>
      <c r="F244" s="99">
        <v>0</v>
      </c>
      <c r="G244" s="96">
        <f>F244</f>
        <v>0</v>
      </c>
      <c r="H244" s="163"/>
      <c r="I244" s="100" t="s">
        <v>705</v>
      </c>
      <c r="J244" s="100" t="str">
        <f>VLOOKUP(I244,Presupuesto!$B$11:$C$565,2,0)</f>
        <v>OTROS SERVICIOS TECNICOS Y PROFESIONALES</v>
      </c>
      <c r="K244" s="97" t="str">
        <f t="shared" si="7"/>
        <v>Gestión del Talento Humano, Administrativo y Docente</v>
      </c>
      <c r="L244" s="97" t="s">
        <v>394</v>
      </c>
    </row>
    <row r="245" spans="3:12" ht="15.75" thickBot="1">
      <c r="C245" s="139" t="s">
        <v>61</v>
      </c>
      <c r="D245" s="198">
        <v>1</v>
      </c>
      <c r="E245" s="151">
        <v>12</v>
      </c>
      <c r="F245" s="117">
        <v>17000</v>
      </c>
      <c r="G245" s="112">
        <f>D245*E245*F245</f>
        <v>204000</v>
      </c>
      <c r="H245" s="165" t="s">
        <v>129</v>
      </c>
      <c r="I245" s="113" t="s">
        <v>496</v>
      </c>
      <c r="J245" s="113" t="str">
        <f>VLOOKUP(I245,Presupuesto!$B$11:$C$565,2,0)</f>
        <v>SUELDOS Y SALARIOS PERMANENTES</v>
      </c>
      <c r="K245" s="97" t="str">
        <f t="shared" si="7"/>
        <v>Gestión del Talento Humano, Administrativo y Docente</v>
      </c>
      <c r="L245" s="97" t="s">
        <v>394</v>
      </c>
    </row>
    <row r="246" spans="3:12">
      <c r="C246" s="170" t="s">
        <v>58</v>
      </c>
      <c r="D246" s="168"/>
      <c r="E246" s="130">
        <v>0</v>
      </c>
      <c r="F246" s="118">
        <f>IF(E245=0,"",(G245/E245)/12*E245)</f>
        <v>17000</v>
      </c>
      <c r="G246" s="119">
        <f>F246</f>
        <v>17000</v>
      </c>
      <c r="H246" s="163" t="s">
        <v>129</v>
      </c>
      <c r="I246" s="100" t="s">
        <v>516</v>
      </c>
      <c r="J246" s="100" t="str">
        <f>VLOOKUP(I246,Presupuesto!$B$11:$C$565,2,0)</f>
        <v>AGUINALDO Y DECIMO CUARTO MES</v>
      </c>
      <c r="K246" s="97" t="str">
        <f t="shared" si="7"/>
        <v>Gestión del Talento Humano, Administrativo y Docente</v>
      </c>
      <c r="L246" s="97" t="s">
        <v>394</v>
      </c>
    </row>
    <row r="247" spans="3:12" ht="15.75" thickBot="1">
      <c r="C247" s="172" t="s">
        <v>59</v>
      </c>
      <c r="D247" s="161"/>
      <c r="E247" s="131">
        <v>0</v>
      </c>
      <c r="F247" s="104">
        <f>IF(E245&lt;6,"",((E245-6)/12)*(G245/E245))</f>
        <v>8500</v>
      </c>
      <c r="G247" s="104">
        <f>F247</f>
        <v>8500</v>
      </c>
      <c r="H247" s="161" t="s">
        <v>129</v>
      </c>
      <c r="I247" s="105" t="s">
        <v>519</v>
      </c>
      <c r="J247" s="123" t="str">
        <f>VLOOKUP(I247,Presupuesto!$B$11:$C$565,2,0)</f>
        <v>DECIMOCUARTO MES</v>
      </c>
      <c r="K247" s="105" t="str">
        <f t="shared" si="7"/>
        <v>Gestión del Talento Humano, Administrativo y Docente</v>
      </c>
      <c r="L247" s="123" t="s">
        <v>394</v>
      </c>
    </row>
    <row r="249" spans="3:12" ht="15.75" thickBot="1">
      <c r="K249" s="152"/>
    </row>
    <row r="250" spans="3:12" ht="15.75" thickBot="1">
      <c r="C250" s="69" t="s">
        <v>43</v>
      </c>
      <c r="D250" s="30">
        <f>SUM(G257:G307)</f>
        <v>54197.1</v>
      </c>
      <c r="E250" s="92"/>
      <c r="F250" s="92"/>
      <c r="G250" s="92"/>
      <c r="H250" s="75"/>
      <c r="I250" s="75"/>
      <c r="J250" s="75"/>
      <c r="K250" s="152"/>
    </row>
    <row r="251" spans="3:12">
      <c r="D251" s="31"/>
      <c r="E251" s="92"/>
      <c r="F251" s="92"/>
      <c r="G251" s="92"/>
      <c r="H251" s="75"/>
      <c r="I251" s="75"/>
      <c r="J251" s="75"/>
      <c r="K251" s="152"/>
    </row>
    <row r="252" spans="3:12">
      <c r="D252" s="31"/>
      <c r="E252" s="92"/>
      <c r="F252" s="92"/>
      <c r="G252" s="92"/>
      <c r="H252" s="75"/>
      <c r="I252" s="75"/>
      <c r="J252" s="75"/>
      <c r="K252" s="152"/>
    </row>
    <row r="253" spans="3:12" ht="15.75">
      <c r="C253" s="201" t="s">
        <v>392</v>
      </c>
      <c r="D253" s="353" t="s">
        <v>2050</v>
      </c>
      <c r="E253" s="92"/>
      <c r="F253" s="92"/>
      <c r="G253" s="92"/>
      <c r="H253" s="75"/>
      <c r="I253" s="75"/>
      <c r="J253" s="75"/>
      <c r="K253" s="152"/>
    </row>
    <row r="254" spans="3:12" ht="18.75">
      <c r="C254" s="207" t="str">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6. Contratación de expertos en Café.</v>
      </c>
      <c r="D254" s="31"/>
      <c r="E254" s="92"/>
      <c r="F254" s="92"/>
      <c r="G254" s="92"/>
      <c r="H254" s="75"/>
      <c r="I254" s="75"/>
      <c r="J254" s="75"/>
      <c r="K254" s="152"/>
    </row>
    <row r="255" spans="3:12" ht="15.75" thickBot="1">
      <c r="C255" s="176"/>
      <c r="D255" s="31"/>
      <c r="E255" s="92"/>
      <c r="F255" s="92"/>
      <c r="G255" s="92"/>
      <c r="H255" s="75"/>
      <c r="I255" s="75"/>
      <c r="J255" s="75"/>
      <c r="K255" s="152"/>
    </row>
    <row r="256" spans="3:12" ht="30.75" thickBot="1">
      <c r="C256" s="133" t="s">
        <v>44</v>
      </c>
      <c r="D256" s="137" t="s">
        <v>55</v>
      </c>
      <c r="E256" s="169" t="s">
        <v>56</v>
      </c>
      <c r="F256" s="137" t="s">
        <v>57</v>
      </c>
      <c r="G256" s="134" t="s">
        <v>27</v>
      </c>
      <c r="H256" s="132" t="s">
        <v>131</v>
      </c>
      <c r="I256" s="135" t="s">
        <v>46</v>
      </c>
      <c r="J256" s="135" t="s">
        <v>132</v>
      </c>
      <c r="K256" s="135" t="s">
        <v>410</v>
      </c>
      <c r="L256" s="135" t="s">
        <v>411</v>
      </c>
    </row>
    <row r="257" spans="3:12" ht="15.75" thickBot="1">
      <c r="C257" s="136" t="s">
        <v>482</v>
      </c>
      <c r="D257" s="198"/>
      <c r="E257" s="151">
        <v>12</v>
      </c>
      <c r="F257" s="298">
        <f>HLOOKUP($C257,$BZ$2:$CM$3,2,0)</f>
        <v>43674.39</v>
      </c>
      <c r="G257" s="112">
        <f>D257*E257*F257</f>
        <v>0</v>
      </c>
      <c r="H257" s="165"/>
      <c r="I257" s="113" t="s">
        <v>496</v>
      </c>
      <c r="J257" s="113" t="str">
        <f>VLOOKUP(I257,Presupuesto!$B$11:$C$565,2,0)</f>
        <v>SUELDOS Y SALARIOS PERMANENTES</v>
      </c>
      <c r="K257" s="215" t="s">
        <v>1365</v>
      </c>
      <c r="L257" s="97" t="s">
        <v>394</v>
      </c>
    </row>
    <row r="258" spans="3:12">
      <c r="C258" s="170" t="s">
        <v>58</v>
      </c>
      <c r="D258" s="162"/>
      <c r="E258" s="153">
        <v>0</v>
      </c>
      <c r="F258" s="99">
        <f>IF(E257=0,"",(G257/E257)/12*E257)</f>
        <v>0</v>
      </c>
      <c r="G258" s="96">
        <f>F258</f>
        <v>0</v>
      </c>
      <c r="H258" s="163"/>
      <c r="I258" s="115" t="s">
        <v>516</v>
      </c>
      <c r="J258" s="115" t="str">
        <f>VLOOKUP(I258,Presupuesto!$B$11:$C$565,2,0)</f>
        <v>AGUINALDO Y DECIMO CUARTO MES</v>
      </c>
      <c r="K258" s="97" t="str">
        <f t="shared" ref="K258:K289" si="8">$K$257</f>
        <v>Gestión del Talento Humano, Administrativo y Docente</v>
      </c>
      <c r="L258" s="97" t="s">
        <v>412</v>
      </c>
    </row>
    <row r="259" spans="3:12" ht="15.75" thickBot="1">
      <c r="C259" s="171" t="s">
        <v>59</v>
      </c>
      <c r="D259" s="162"/>
      <c r="E259" s="153">
        <v>0</v>
      </c>
      <c r="F259" s="116">
        <f>IF(E257&lt;6,"",((E257-6)/12)*(G257/E257))</f>
        <v>0</v>
      </c>
      <c r="G259" s="96">
        <f>F259</f>
        <v>0</v>
      </c>
      <c r="H259" s="163"/>
      <c r="I259" s="100" t="s">
        <v>519</v>
      </c>
      <c r="J259" s="100" t="str">
        <f>VLOOKUP(I259,Presupuesto!$B$11:$C$565,2,0)</f>
        <v>DECIMOCUARTO MES</v>
      </c>
      <c r="K259" s="97" t="str">
        <f t="shared" si="8"/>
        <v>Gestión del Talento Humano, Administrativo y Docente</v>
      </c>
      <c r="L259" s="97" t="s">
        <v>395</v>
      </c>
    </row>
    <row r="260" spans="3:12" ht="15.75" thickBot="1">
      <c r="C260" s="136" t="s">
        <v>483</v>
      </c>
      <c r="D260" s="198"/>
      <c r="E260" s="151">
        <v>12</v>
      </c>
      <c r="F260" s="298">
        <f>HLOOKUP($C260,$BZ$2:$CM$3,2,0)</f>
        <v>39703.99</v>
      </c>
      <c r="G260" s="112">
        <f>D260*E260*F260</f>
        <v>0</v>
      </c>
      <c r="H260" s="165"/>
      <c r="I260" s="113" t="s">
        <v>496</v>
      </c>
      <c r="J260" s="113" t="str">
        <f>VLOOKUP(I260,Presupuesto!$B$11:$C$565,2,0)</f>
        <v>SUELDOS Y SALARIOS PERMANENTES</v>
      </c>
      <c r="K260" s="97" t="str">
        <f t="shared" si="8"/>
        <v>Gestión del Talento Humano, Administrativo y Docente</v>
      </c>
      <c r="L260" s="97" t="s">
        <v>395</v>
      </c>
    </row>
    <row r="261" spans="3:12">
      <c r="C261" s="170" t="s">
        <v>58</v>
      </c>
      <c r="D261" s="162"/>
      <c r="E261" s="153">
        <v>0</v>
      </c>
      <c r="F261" s="99">
        <f>IF(E260=0,"",(G260/E260)/12*E260)</f>
        <v>0</v>
      </c>
      <c r="G261" s="96">
        <f>F261</f>
        <v>0</v>
      </c>
      <c r="H261" s="163"/>
      <c r="I261" s="115" t="s">
        <v>516</v>
      </c>
      <c r="J261" s="115" t="str">
        <f>VLOOKUP(I261,Presupuesto!$B$11:$C$565,2,0)</f>
        <v>AGUINALDO Y DECIMO CUARTO MES</v>
      </c>
      <c r="K261" s="97" t="str">
        <f t="shared" si="8"/>
        <v>Gestión del Talento Humano, Administrativo y Docente</v>
      </c>
      <c r="L261" s="97" t="s">
        <v>395</v>
      </c>
    </row>
    <row r="262" spans="3:12" ht="15.75" thickBot="1">
      <c r="C262" s="171" t="s">
        <v>59</v>
      </c>
      <c r="D262" s="162"/>
      <c r="E262" s="153">
        <v>0</v>
      </c>
      <c r="F262" s="116">
        <f>IF(E260&lt;6,"",((E260-6)/12)*(G260/E260))</f>
        <v>0</v>
      </c>
      <c r="G262" s="96">
        <f>F262</f>
        <v>0</v>
      </c>
      <c r="H262" s="163"/>
      <c r="I262" s="100" t="s">
        <v>519</v>
      </c>
      <c r="J262" s="100" t="str">
        <f>VLOOKUP(I262,Presupuesto!$B$11:$C$565,2,0)</f>
        <v>DECIMOCUARTO MES</v>
      </c>
      <c r="K262" s="97" t="str">
        <f t="shared" si="8"/>
        <v>Gestión del Talento Humano, Administrativo y Docente</v>
      </c>
      <c r="L262" s="97" t="s">
        <v>395</v>
      </c>
    </row>
    <row r="263" spans="3:12" ht="15.75" thickBot="1">
      <c r="C263" s="136" t="s">
        <v>484</v>
      </c>
      <c r="D263" s="198"/>
      <c r="E263" s="151">
        <v>12</v>
      </c>
      <c r="F263" s="298">
        <f>HLOOKUP($C263,$BZ$2:$CM$3,2,0)</f>
        <v>35733.589999999997</v>
      </c>
      <c r="G263" s="112">
        <f>D263*E263*F263</f>
        <v>0</v>
      </c>
      <c r="H263" s="165"/>
      <c r="I263" s="113" t="s">
        <v>496</v>
      </c>
      <c r="J263" s="113" t="str">
        <f>VLOOKUP(I263,Presupuesto!$B$11:$C$565,2,0)</f>
        <v>SUELDOS Y SALARIOS PERMANENTES</v>
      </c>
      <c r="K263" s="97" t="str">
        <f t="shared" si="8"/>
        <v>Gestión del Talento Humano, Administrativo y Docente</v>
      </c>
      <c r="L263" s="97" t="s">
        <v>395</v>
      </c>
    </row>
    <row r="264" spans="3:12">
      <c r="C264" s="170" t="s">
        <v>58</v>
      </c>
      <c r="D264" s="162"/>
      <c r="E264" s="153">
        <v>0</v>
      </c>
      <c r="F264" s="99">
        <f>IF(E263=0,"",(G263/E263)/12*E263)</f>
        <v>0</v>
      </c>
      <c r="G264" s="96">
        <f>F264</f>
        <v>0</v>
      </c>
      <c r="H264" s="163"/>
      <c r="I264" s="115" t="s">
        <v>516</v>
      </c>
      <c r="J264" s="115" t="str">
        <f>VLOOKUP(I264,Presupuesto!$B$11:$C$565,2,0)</f>
        <v>AGUINALDO Y DECIMO CUARTO MES</v>
      </c>
      <c r="K264" s="97" t="str">
        <f t="shared" si="8"/>
        <v>Gestión del Talento Humano, Administrativo y Docente</v>
      </c>
      <c r="L264" s="97" t="s">
        <v>395</v>
      </c>
    </row>
    <row r="265" spans="3:12" ht="15.75" thickBot="1">
      <c r="C265" s="171" t="s">
        <v>59</v>
      </c>
      <c r="D265" s="162"/>
      <c r="E265" s="153">
        <v>0</v>
      </c>
      <c r="F265" s="116">
        <f>IF(E263&lt;6,"",((E263-6)/12)*(G263/E263))</f>
        <v>0</v>
      </c>
      <c r="G265" s="96">
        <f>F265</f>
        <v>0</v>
      </c>
      <c r="H265" s="163"/>
      <c r="I265" s="100" t="s">
        <v>519</v>
      </c>
      <c r="J265" s="100" t="str">
        <f>VLOOKUP(I265,Presupuesto!$B$11:$C$565,2,0)</f>
        <v>DECIMOCUARTO MES</v>
      </c>
      <c r="K265" s="97" t="str">
        <f t="shared" si="8"/>
        <v>Gestión del Talento Humano, Administrativo y Docente</v>
      </c>
      <c r="L265" s="97" t="s">
        <v>395</v>
      </c>
    </row>
    <row r="266" spans="3:12" ht="15.75" thickBot="1">
      <c r="C266" s="136" t="s">
        <v>485</v>
      </c>
      <c r="D266" s="198"/>
      <c r="E266" s="151">
        <v>12</v>
      </c>
      <c r="F266" s="298">
        <f>HLOOKUP($C266,$BZ$2:$CM$3,2,0)</f>
        <v>31763.19</v>
      </c>
      <c r="G266" s="112">
        <f>D266*E266*F266</f>
        <v>0</v>
      </c>
      <c r="H266" s="165"/>
      <c r="I266" s="113" t="s">
        <v>496</v>
      </c>
      <c r="J266" s="113" t="str">
        <f>VLOOKUP(I266,Presupuesto!$B$11:$C$565,2,0)</f>
        <v>SUELDOS Y SALARIOS PERMANENTES</v>
      </c>
      <c r="K266" s="97" t="str">
        <f t="shared" si="8"/>
        <v>Gestión del Talento Humano, Administrativo y Docente</v>
      </c>
      <c r="L266" s="97" t="s">
        <v>395</v>
      </c>
    </row>
    <row r="267" spans="3:12">
      <c r="C267" s="170" t="s">
        <v>58</v>
      </c>
      <c r="D267" s="162"/>
      <c r="E267" s="153">
        <v>0</v>
      </c>
      <c r="F267" s="99">
        <f>IF(E266=0,"",(G266/E266)/12*E266)</f>
        <v>0</v>
      </c>
      <c r="G267" s="96">
        <f>F267</f>
        <v>0</v>
      </c>
      <c r="H267" s="163"/>
      <c r="I267" s="115" t="s">
        <v>516</v>
      </c>
      <c r="J267" s="115" t="str">
        <f>VLOOKUP(I267,Presupuesto!$B$11:$C$565,2,0)</f>
        <v>AGUINALDO Y DECIMO CUARTO MES</v>
      </c>
      <c r="K267" s="97" t="str">
        <f t="shared" si="8"/>
        <v>Gestión del Talento Humano, Administrativo y Docente</v>
      </c>
      <c r="L267" s="97" t="s">
        <v>395</v>
      </c>
    </row>
    <row r="268" spans="3:12" ht="15.75" thickBot="1">
      <c r="C268" s="171" t="s">
        <v>59</v>
      </c>
      <c r="D268" s="162"/>
      <c r="E268" s="153">
        <v>0</v>
      </c>
      <c r="F268" s="116">
        <f>IF(E266&lt;6,"",((E266-6)/12)*(G266/E266))</f>
        <v>0</v>
      </c>
      <c r="G268" s="96">
        <f>F268</f>
        <v>0</v>
      </c>
      <c r="H268" s="163"/>
      <c r="I268" s="100" t="s">
        <v>519</v>
      </c>
      <c r="J268" s="100" t="str">
        <f>VLOOKUP(I268,Presupuesto!$B$11:$C$565,2,0)</f>
        <v>DECIMOCUARTO MES</v>
      </c>
      <c r="K268" s="97" t="str">
        <f t="shared" si="8"/>
        <v>Gestión del Talento Humano, Administrativo y Docente</v>
      </c>
      <c r="L268" s="97" t="s">
        <v>395</v>
      </c>
    </row>
    <row r="269" spans="3:12" ht="15.75" thickBot="1">
      <c r="C269" s="136" t="s">
        <v>486</v>
      </c>
      <c r="D269" s="198"/>
      <c r="E269" s="151">
        <v>12</v>
      </c>
      <c r="F269" s="298">
        <f>HLOOKUP($C269,$BZ$2:$CM$3,2,0)</f>
        <v>29777.99</v>
      </c>
      <c r="G269" s="112">
        <f>D269*E269*F269</f>
        <v>0</v>
      </c>
      <c r="H269" s="165"/>
      <c r="I269" s="113" t="s">
        <v>496</v>
      </c>
      <c r="J269" s="113" t="str">
        <f>VLOOKUP(I269,Presupuesto!$B$11:$C$565,2,0)</f>
        <v>SUELDOS Y SALARIOS PERMANENTES</v>
      </c>
      <c r="K269" s="97" t="str">
        <f t="shared" si="8"/>
        <v>Gestión del Talento Humano, Administrativo y Docente</v>
      </c>
      <c r="L269" s="97" t="s">
        <v>395</v>
      </c>
    </row>
    <row r="270" spans="3:12">
      <c r="C270" s="170" t="s">
        <v>58</v>
      </c>
      <c r="D270" s="162"/>
      <c r="E270" s="153">
        <v>0</v>
      </c>
      <c r="F270" s="99">
        <f>IF(E269=0,"",(G269/E269)/12*E269)</f>
        <v>0</v>
      </c>
      <c r="G270" s="96">
        <f>F270</f>
        <v>0</v>
      </c>
      <c r="H270" s="163"/>
      <c r="I270" s="115" t="s">
        <v>516</v>
      </c>
      <c r="J270" s="115" t="str">
        <f>VLOOKUP(I270,Presupuesto!$B$11:$C$565,2,0)</f>
        <v>AGUINALDO Y DECIMO CUARTO MES</v>
      </c>
      <c r="K270" s="97" t="str">
        <f t="shared" si="8"/>
        <v>Gestión del Talento Humano, Administrativo y Docente</v>
      </c>
      <c r="L270" s="97" t="s">
        <v>395</v>
      </c>
    </row>
    <row r="271" spans="3:12" ht="15.75" thickBot="1">
      <c r="C271" s="171" t="s">
        <v>59</v>
      </c>
      <c r="D271" s="162"/>
      <c r="E271" s="153">
        <v>0</v>
      </c>
      <c r="F271" s="116">
        <f>IF(E269&lt;6,"",((E269-6)/12)*(G269/E269))</f>
        <v>0</v>
      </c>
      <c r="G271" s="96">
        <f>F271</f>
        <v>0</v>
      </c>
      <c r="H271" s="163"/>
      <c r="I271" s="100" t="s">
        <v>519</v>
      </c>
      <c r="J271" s="100" t="str">
        <f>VLOOKUP(I271,Presupuesto!$B$11:$C$565,2,0)</f>
        <v>DECIMOCUARTO MES</v>
      </c>
      <c r="K271" s="97" t="str">
        <f t="shared" si="8"/>
        <v>Gestión del Talento Humano, Administrativo y Docente</v>
      </c>
      <c r="L271" s="97" t="s">
        <v>395</v>
      </c>
    </row>
    <row r="272" spans="3:12" ht="15.75" thickBot="1">
      <c r="C272" s="136" t="s">
        <v>487</v>
      </c>
      <c r="D272" s="198"/>
      <c r="E272" s="151">
        <v>12</v>
      </c>
      <c r="F272" s="298">
        <f>HLOOKUP($C272,$BZ$2:$CM$3,2,0)</f>
        <v>27792.79</v>
      </c>
      <c r="G272" s="112">
        <f>D272*E272*F272</f>
        <v>0</v>
      </c>
      <c r="H272" s="165"/>
      <c r="I272" s="113" t="s">
        <v>496</v>
      </c>
      <c r="J272" s="113" t="str">
        <f>VLOOKUP(I272,Presupuesto!$B$11:$C$565,2,0)</f>
        <v>SUELDOS Y SALARIOS PERMANENTES</v>
      </c>
      <c r="K272" s="97" t="str">
        <f t="shared" si="8"/>
        <v>Gestión del Talento Humano, Administrativo y Docente</v>
      </c>
      <c r="L272" s="97" t="s">
        <v>395</v>
      </c>
    </row>
    <row r="273" spans="3:12">
      <c r="C273" s="170" t="s">
        <v>58</v>
      </c>
      <c r="D273" s="162"/>
      <c r="E273" s="153">
        <v>0</v>
      </c>
      <c r="F273" s="99">
        <f>IF(E272=0,"",(G272/E272)/12*E272)</f>
        <v>0</v>
      </c>
      <c r="G273" s="96">
        <f>F273</f>
        <v>0</v>
      </c>
      <c r="H273" s="163"/>
      <c r="I273" s="115" t="s">
        <v>516</v>
      </c>
      <c r="J273" s="115" t="str">
        <f>VLOOKUP(I273,Presupuesto!$B$11:$C$565,2,0)</f>
        <v>AGUINALDO Y DECIMO CUARTO MES</v>
      </c>
      <c r="K273" s="97" t="str">
        <f t="shared" si="8"/>
        <v>Gestión del Talento Humano, Administrativo y Docente</v>
      </c>
      <c r="L273" s="97" t="s">
        <v>395</v>
      </c>
    </row>
    <row r="274" spans="3:12" ht="15.75" thickBot="1">
      <c r="C274" s="171" t="s">
        <v>59</v>
      </c>
      <c r="D274" s="162"/>
      <c r="E274" s="153">
        <v>0</v>
      </c>
      <c r="F274" s="116">
        <f>IF(E272&lt;6,"",((E272-6)/12)*(G272/E272))</f>
        <v>0</v>
      </c>
      <c r="G274" s="96">
        <f>F274</f>
        <v>0</v>
      </c>
      <c r="H274" s="163"/>
      <c r="I274" s="100" t="s">
        <v>519</v>
      </c>
      <c r="J274" s="100" t="str">
        <f>VLOOKUP(I274,Presupuesto!$B$11:$C$565,2,0)</f>
        <v>DECIMOCUARTO MES</v>
      </c>
      <c r="K274" s="97" t="str">
        <f t="shared" si="8"/>
        <v>Gestión del Talento Humano, Administrativo y Docente</v>
      </c>
      <c r="L274" s="97" t="s">
        <v>395</v>
      </c>
    </row>
    <row r="275" spans="3:12" ht="15.75" thickBot="1">
      <c r="C275" s="136" t="s">
        <v>488</v>
      </c>
      <c r="D275" s="198"/>
      <c r="E275" s="151">
        <v>12</v>
      </c>
      <c r="F275" s="298">
        <f>HLOOKUP($C275,$BZ$2:$CM$3,2,0)</f>
        <v>18859.39</v>
      </c>
      <c r="G275" s="112">
        <f>D275*E275*F275</f>
        <v>0</v>
      </c>
      <c r="H275" s="165"/>
      <c r="I275" s="113" t="s">
        <v>496</v>
      </c>
      <c r="J275" s="113" t="str">
        <f>VLOOKUP(I275,Presupuesto!$B$11:$C$565,2,0)</f>
        <v>SUELDOS Y SALARIOS PERMANENTES</v>
      </c>
      <c r="K275" s="97" t="str">
        <f t="shared" si="8"/>
        <v>Gestión del Talento Humano, Administrativo y Docente</v>
      </c>
      <c r="L275" s="97" t="s">
        <v>395</v>
      </c>
    </row>
    <row r="276" spans="3:12">
      <c r="C276" s="170" t="s">
        <v>58</v>
      </c>
      <c r="D276" s="162"/>
      <c r="E276" s="153">
        <v>0</v>
      </c>
      <c r="F276" s="99">
        <f>IF(E275=0,"",(G275/E275)/12*E275)</f>
        <v>0</v>
      </c>
      <c r="G276" s="96">
        <f>F276</f>
        <v>0</v>
      </c>
      <c r="H276" s="163"/>
      <c r="I276" s="115" t="s">
        <v>516</v>
      </c>
      <c r="J276" s="115" t="str">
        <f>VLOOKUP(I276,Presupuesto!$B$11:$C$565,2,0)</f>
        <v>AGUINALDO Y DECIMO CUARTO MES</v>
      </c>
      <c r="K276" s="97" t="str">
        <f t="shared" si="8"/>
        <v>Gestión del Talento Humano, Administrativo y Docente</v>
      </c>
      <c r="L276" s="97" t="s">
        <v>395</v>
      </c>
    </row>
    <row r="277" spans="3:12" ht="15.75" thickBot="1">
      <c r="C277" s="171" t="s">
        <v>59</v>
      </c>
      <c r="D277" s="162"/>
      <c r="E277" s="153">
        <v>0</v>
      </c>
      <c r="F277" s="116">
        <f>IF(E275&lt;6,"",((E275-6)/12)*(G275/E275))</f>
        <v>0</v>
      </c>
      <c r="G277" s="96">
        <f>F277</f>
        <v>0</v>
      </c>
      <c r="H277" s="163"/>
      <c r="I277" s="100" t="s">
        <v>519</v>
      </c>
      <c r="J277" s="100" t="str">
        <f>VLOOKUP(I277,Presupuesto!$B$11:$C$565,2,0)</f>
        <v>DECIMOCUARTO MES</v>
      </c>
      <c r="K277" s="97" t="str">
        <f t="shared" si="8"/>
        <v>Gestión del Talento Humano, Administrativo y Docente</v>
      </c>
      <c r="L277" s="97" t="s">
        <v>395</v>
      </c>
    </row>
    <row r="278" spans="3:12" ht="15.75" thickBot="1">
      <c r="C278" s="136" t="s">
        <v>489</v>
      </c>
      <c r="D278" s="198"/>
      <c r="E278" s="151">
        <v>12</v>
      </c>
      <c r="F278" s="298">
        <f>HLOOKUP($C278,$BZ$2:$CM$3,2,0)</f>
        <v>17866.8</v>
      </c>
      <c r="G278" s="112">
        <f>D278*E278*F278</f>
        <v>0</v>
      </c>
      <c r="H278" s="165"/>
      <c r="I278" s="113" t="s">
        <v>496</v>
      </c>
      <c r="J278" s="113" t="str">
        <f>VLOOKUP(I278,Presupuesto!$B$11:$C$565,2,0)</f>
        <v>SUELDOS Y SALARIOS PERMANENTES</v>
      </c>
      <c r="K278" s="97" t="str">
        <f t="shared" si="8"/>
        <v>Gestión del Talento Humano, Administrativo y Docente</v>
      </c>
      <c r="L278" s="97" t="s">
        <v>395</v>
      </c>
    </row>
    <row r="279" spans="3:12">
      <c r="C279" s="170" t="s">
        <v>58</v>
      </c>
      <c r="D279" s="162"/>
      <c r="E279" s="153">
        <v>0</v>
      </c>
      <c r="F279" s="99">
        <f>IF(E278=0,"",(G278/E278)/12*E278)</f>
        <v>0</v>
      </c>
      <c r="G279" s="96">
        <f>F279</f>
        <v>0</v>
      </c>
      <c r="H279" s="163"/>
      <c r="I279" s="115" t="s">
        <v>516</v>
      </c>
      <c r="J279" s="115" t="str">
        <f>VLOOKUP(I279,Presupuesto!$B$11:$C$565,2,0)</f>
        <v>AGUINALDO Y DECIMO CUARTO MES</v>
      </c>
      <c r="K279" s="97" t="str">
        <f t="shared" si="8"/>
        <v>Gestión del Talento Humano, Administrativo y Docente</v>
      </c>
      <c r="L279" s="97" t="s">
        <v>395</v>
      </c>
    </row>
    <row r="280" spans="3:12" ht="15.75" thickBot="1">
      <c r="C280" s="171" t="s">
        <v>59</v>
      </c>
      <c r="D280" s="162"/>
      <c r="E280" s="153">
        <v>0</v>
      </c>
      <c r="F280" s="116">
        <f>IF(E278&lt;6,"",((E278-6)/12)*(G278/E278))</f>
        <v>0</v>
      </c>
      <c r="G280" s="96">
        <f>F280</f>
        <v>0</v>
      </c>
      <c r="H280" s="163"/>
      <c r="I280" s="100" t="s">
        <v>519</v>
      </c>
      <c r="J280" s="100" t="str">
        <f>VLOOKUP(I280,Presupuesto!$B$11:$C$565,2,0)</f>
        <v>DECIMOCUARTO MES</v>
      </c>
      <c r="K280" s="97" t="str">
        <f t="shared" si="8"/>
        <v>Gestión del Talento Humano, Administrativo y Docente</v>
      </c>
      <c r="L280" s="97" t="s">
        <v>395</v>
      </c>
    </row>
    <row r="281" spans="3:12" ht="15.75" thickBot="1">
      <c r="C281" s="136" t="s">
        <v>490</v>
      </c>
      <c r="D281" s="198"/>
      <c r="E281" s="151">
        <v>12</v>
      </c>
      <c r="F281" s="298">
        <f>HLOOKUP($C281,$BZ$2:$CM$3,2,0)</f>
        <v>13896.4</v>
      </c>
      <c r="G281" s="112">
        <f>D281*E281*F281</f>
        <v>0</v>
      </c>
      <c r="H281" s="165"/>
      <c r="I281" s="113" t="s">
        <v>496</v>
      </c>
      <c r="J281" s="113" t="str">
        <f>VLOOKUP(I281,Presupuesto!$B$11:$C$565,2,0)</f>
        <v>SUELDOS Y SALARIOS PERMANENTES</v>
      </c>
      <c r="K281" s="97" t="str">
        <f t="shared" si="8"/>
        <v>Gestión del Talento Humano, Administrativo y Docente</v>
      </c>
      <c r="L281" s="97" t="s">
        <v>395</v>
      </c>
    </row>
    <row r="282" spans="3:12">
      <c r="C282" s="170" t="s">
        <v>58</v>
      </c>
      <c r="D282" s="162"/>
      <c r="E282" s="153">
        <v>0</v>
      </c>
      <c r="F282" s="99">
        <f>IF(E281=0,"",(G281/E281)/12*E281)</f>
        <v>0</v>
      </c>
      <c r="G282" s="96">
        <f>F282</f>
        <v>0</v>
      </c>
      <c r="H282" s="163"/>
      <c r="I282" s="115" t="s">
        <v>516</v>
      </c>
      <c r="J282" s="115" t="str">
        <f>VLOOKUP(I282,Presupuesto!$B$11:$C$565,2,0)</f>
        <v>AGUINALDO Y DECIMO CUARTO MES</v>
      </c>
      <c r="K282" s="97" t="str">
        <f t="shared" si="8"/>
        <v>Gestión del Talento Humano, Administrativo y Docente</v>
      </c>
      <c r="L282" s="97" t="s">
        <v>395</v>
      </c>
    </row>
    <row r="283" spans="3:12" ht="15.75" thickBot="1">
      <c r="C283" s="171" t="s">
        <v>59</v>
      </c>
      <c r="D283" s="162"/>
      <c r="E283" s="153">
        <v>0</v>
      </c>
      <c r="F283" s="116">
        <f>IF(E281&lt;6,"",((E281-6)/12)*(G281/E281))</f>
        <v>0</v>
      </c>
      <c r="G283" s="96">
        <f>F283</f>
        <v>0</v>
      </c>
      <c r="H283" s="163"/>
      <c r="I283" s="100" t="s">
        <v>519</v>
      </c>
      <c r="J283" s="100" t="str">
        <f>VLOOKUP(I283,Presupuesto!$B$11:$C$565,2,0)</f>
        <v>DECIMOCUARTO MES</v>
      </c>
      <c r="K283" s="97" t="str">
        <f t="shared" si="8"/>
        <v>Gestión del Talento Humano, Administrativo y Docente</v>
      </c>
      <c r="L283" s="97" t="s">
        <v>395</v>
      </c>
    </row>
    <row r="284" spans="3:12" ht="15.75" thickBot="1">
      <c r="C284" s="136" t="s">
        <v>491</v>
      </c>
      <c r="D284" s="198"/>
      <c r="E284" s="151">
        <v>12</v>
      </c>
      <c r="F284" s="298">
        <f>HLOOKUP($C284,$BZ$2:$CM$3,2,0)</f>
        <v>15004.09</v>
      </c>
      <c r="G284" s="112">
        <f>D284*E284*F284</f>
        <v>0</v>
      </c>
      <c r="H284" s="165"/>
      <c r="I284" s="113" t="s">
        <v>496</v>
      </c>
      <c r="J284" s="113" t="str">
        <f>VLOOKUP(I284,Presupuesto!$B$11:$C$565,2,0)</f>
        <v>SUELDOS Y SALARIOS PERMANENTES</v>
      </c>
      <c r="K284" s="97" t="str">
        <f t="shared" si="8"/>
        <v>Gestión del Talento Humano, Administrativo y Docente</v>
      </c>
      <c r="L284" s="97" t="s">
        <v>395</v>
      </c>
    </row>
    <row r="285" spans="3:12">
      <c r="C285" s="170" t="s">
        <v>58</v>
      </c>
      <c r="D285" s="162"/>
      <c r="E285" s="153">
        <v>0</v>
      </c>
      <c r="F285" s="99">
        <f>IF(E284=0,"",(G284/E284)/12*E284)</f>
        <v>0</v>
      </c>
      <c r="G285" s="96">
        <f>F285</f>
        <v>0</v>
      </c>
      <c r="H285" s="163"/>
      <c r="I285" s="115" t="s">
        <v>516</v>
      </c>
      <c r="J285" s="115" t="str">
        <f>VLOOKUP(I285,Presupuesto!$B$11:$C$565,2,0)</f>
        <v>AGUINALDO Y DECIMO CUARTO MES</v>
      </c>
      <c r="K285" s="97" t="str">
        <f t="shared" si="8"/>
        <v>Gestión del Talento Humano, Administrativo y Docente</v>
      </c>
      <c r="L285" s="97" t="s">
        <v>395</v>
      </c>
    </row>
    <row r="286" spans="3:12" ht="15.75" thickBot="1">
      <c r="C286" s="171" t="s">
        <v>59</v>
      </c>
      <c r="D286" s="162"/>
      <c r="E286" s="153">
        <v>0</v>
      </c>
      <c r="F286" s="116">
        <f>IF(E284&lt;6,"",((E284-6)/12)*(G284/E284))</f>
        <v>0</v>
      </c>
      <c r="G286" s="96">
        <f>F286</f>
        <v>0</v>
      </c>
      <c r="H286" s="163"/>
      <c r="I286" s="100" t="s">
        <v>519</v>
      </c>
      <c r="J286" s="100" t="str">
        <f>VLOOKUP(I286,Presupuesto!$B$11:$C$565,2,0)</f>
        <v>DECIMOCUARTO MES</v>
      </c>
      <c r="K286" s="97" t="str">
        <f t="shared" si="8"/>
        <v>Gestión del Talento Humano, Administrativo y Docente</v>
      </c>
      <c r="L286" s="97" t="s">
        <v>395</v>
      </c>
    </row>
    <row r="287" spans="3:12" ht="15.75" thickBot="1">
      <c r="C287" s="136" t="s">
        <v>492</v>
      </c>
      <c r="D287" s="198"/>
      <c r="E287" s="151">
        <v>12</v>
      </c>
      <c r="F287" s="298">
        <f>HLOOKUP($C287,$BZ$2:$CM$3,2,0)</f>
        <v>13238.9</v>
      </c>
      <c r="G287" s="112">
        <f>D287*E287*F287</f>
        <v>0</v>
      </c>
      <c r="H287" s="165"/>
      <c r="I287" s="113" t="s">
        <v>496</v>
      </c>
      <c r="J287" s="113" t="str">
        <f>VLOOKUP(I287,Presupuesto!$B$11:$C$565,2,0)</f>
        <v>SUELDOS Y SALARIOS PERMANENTES</v>
      </c>
      <c r="K287" s="97" t="str">
        <f t="shared" si="8"/>
        <v>Gestión del Talento Humano, Administrativo y Docente</v>
      </c>
      <c r="L287" s="97" t="s">
        <v>395</v>
      </c>
    </row>
    <row r="288" spans="3:12">
      <c r="C288" s="170" t="s">
        <v>58</v>
      </c>
      <c r="D288" s="162"/>
      <c r="E288" s="153">
        <v>0</v>
      </c>
      <c r="F288" s="99">
        <f>IF(E287=0,"",(G287/E287)/12*E287)</f>
        <v>0</v>
      </c>
      <c r="G288" s="96">
        <f>F288</f>
        <v>0</v>
      </c>
      <c r="H288" s="163"/>
      <c r="I288" s="115" t="s">
        <v>516</v>
      </c>
      <c r="J288" s="115" t="str">
        <f>VLOOKUP(I288,Presupuesto!$B$11:$C$565,2,0)</f>
        <v>AGUINALDO Y DECIMO CUARTO MES</v>
      </c>
      <c r="K288" s="97" t="str">
        <f t="shared" si="8"/>
        <v>Gestión del Talento Humano, Administrativo y Docente</v>
      </c>
      <c r="L288" s="97" t="s">
        <v>395</v>
      </c>
    </row>
    <row r="289" spans="3:12" ht="15.75" thickBot="1">
      <c r="C289" s="171" t="s">
        <v>59</v>
      </c>
      <c r="D289" s="162"/>
      <c r="E289" s="153">
        <v>0</v>
      </c>
      <c r="F289" s="116">
        <f>IF(E287&lt;6,"",((E287-6)/12)*(G287/E287))</f>
        <v>0</v>
      </c>
      <c r="G289" s="96">
        <f>F289</f>
        <v>0</v>
      </c>
      <c r="H289" s="163"/>
      <c r="I289" s="100" t="s">
        <v>519</v>
      </c>
      <c r="J289" s="100" t="str">
        <f>VLOOKUP(I289,Presupuesto!$B$11:$C$565,2,0)</f>
        <v>DECIMOCUARTO MES</v>
      </c>
      <c r="K289" s="97" t="str">
        <f t="shared" si="8"/>
        <v>Gestión del Talento Humano, Administrativo y Docente</v>
      </c>
      <c r="L289" s="97" t="s">
        <v>395</v>
      </c>
    </row>
    <row r="290" spans="3:12" ht="15.75" thickBot="1">
      <c r="C290" s="136" t="s">
        <v>493</v>
      </c>
      <c r="D290" s="198"/>
      <c r="E290" s="151">
        <v>12</v>
      </c>
      <c r="F290" s="298">
        <f>HLOOKUP($C290,$BZ$2:$CM$3,2,0)</f>
        <v>12356.31</v>
      </c>
      <c r="G290" s="112">
        <f>D290*E290*F290</f>
        <v>0</v>
      </c>
      <c r="H290" s="165"/>
      <c r="I290" s="113" t="s">
        <v>496</v>
      </c>
      <c r="J290" s="113" t="str">
        <f>VLOOKUP(I290,Presupuesto!$B$11:$C$565,2,0)</f>
        <v>SUELDOS Y SALARIOS PERMANENTES</v>
      </c>
      <c r="K290" s="97" t="str">
        <f t="shared" ref="K290:K307" si="9">$K$257</f>
        <v>Gestión del Talento Humano, Administrativo y Docente</v>
      </c>
      <c r="L290" s="97" t="s">
        <v>395</v>
      </c>
    </row>
    <row r="291" spans="3:12">
      <c r="C291" s="170" t="s">
        <v>58</v>
      </c>
      <c r="D291" s="162"/>
      <c r="E291" s="153">
        <v>0</v>
      </c>
      <c r="F291" s="99">
        <f>IF(E290=0,"",(G290/E290)/12*E290)</f>
        <v>0</v>
      </c>
      <c r="G291" s="96">
        <f>F291</f>
        <v>0</v>
      </c>
      <c r="H291" s="163"/>
      <c r="I291" s="115" t="s">
        <v>516</v>
      </c>
      <c r="J291" s="115" t="str">
        <f>VLOOKUP(I291,Presupuesto!$B$11:$C$565,2,0)</f>
        <v>AGUINALDO Y DECIMO CUARTO MES</v>
      </c>
      <c r="K291" s="97" t="str">
        <f t="shared" si="9"/>
        <v>Gestión del Talento Humano, Administrativo y Docente</v>
      </c>
      <c r="L291" s="97" t="s">
        <v>395</v>
      </c>
    </row>
    <row r="292" spans="3:12" ht="15.75" thickBot="1">
      <c r="C292" s="171" t="s">
        <v>59</v>
      </c>
      <c r="D292" s="162"/>
      <c r="E292" s="153">
        <v>0</v>
      </c>
      <c r="F292" s="116">
        <f>IF(E290&lt;6,"",((E290-6)/12)*(G290/E290))</f>
        <v>0</v>
      </c>
      <c r="G292" s="96">
        <f>F292</f>
        <v>0</v>
      </c>
      <c r="H292" s="163"/>
      <c r="I292" s="100" t="s">
        <v>519</v>
      </c>
      <c r="J292" s="100" t="str">
        <f>VLOOKUP(I292,Presupuesto!$B$11:$C$565,2,0)</f>
        <v>DECIMOCUARTO MES</v>
      </c>
      <c r="K292" s="97" t="str">
        <f t="shared" si="9"/>
        <v>Gestión del Talento Humano, Administrativo y Docente</v>
      </c>
      <c r="L292" s="97" t="s">
        <v>395</v>
      </c>
    </row>
    <row r="293" spans="3:12" ht="15.75" thickBot="1">
      <c r="C293" s="136" t="s">
        <v>494</v>
      </c>
      <c r="D293" s="198"/>
      <c r="E293" s="151">
        <v>12</v>
      </c>
      <c r="F293" s="298">
        <f>HLOOKUP($C293,$BZ$2:$CM$3,2,0)</f>
        <v>463.22</v>
      </c>
      <c r="G293" s="112">
        <f>D293*E293*F293</f>
        <v>0</v>
      </c>
      <c r="H293" s="165"/>
      <c r="I293" s="113" t="s">
        <v>496</v>
      </c>
      <c r="J293" s="113" t="str">
        <f>VLOOKUP(I293,Presupuesto!$B$11:$C$565,2,0)</f>
        <v>SUELDOS Y SALARIOS PERMANENTES</v>
      </c>
      <c r="K293" s="97" t="str">
        <f t="shared" si="9"/>
        <v>Gestión del Talento Humano, Administrativo y Docente</v>
      </c>
      <c r="L293" s="97" t="s">
        <v>395</v>
      </c>
    </row>
    <row r="294" spans="3:12">
      <c r="C294" s="170" t="s">
        <v>58</v>
      </c>
      <c r="D294" s="162"/>
      <c r="E294" s="153">
        <v>0</v>
      </c>
      <c r="F294" s="99">
        <f>IF(E293=0,"",(G293/E293)/12*E293)</f>
        <v>0</v>
      </c>
      <c r="G294" s="96">
        <f>F294</f>
        <v>0</v>
      </c>
      <c r="H294" s="163"/>
      <c r="I294" s="115" t="s">
        <v>516</v>
      </c>
      <c r="J294" s="115" t="str">
        <f>VLOOKUP(I294,Presupuesto!$B$11:$C$565,2,0)</f>
        <v>AGUINALDO Y DECIMO CUARTO MES</v>
      </c>
      <c r="K294" s="97" t="str">
        <f t="shared" si="9"/>
        <v>Gestión del Talento Humano, Administrativo y Docente</v>
      </c>
      <c r="L294" s="97" t="s">
        <v>395</v>
      </c>
    </row>
    <row r="295" spans="3:12" ht="15.75" thickBot="1">
      <c r="C295" s="171" t="s">
        <v>59</v>
      </c>
      <c r="D295" s="162"/>
      <c r="E295" s="153">
        <v>0</v>
      </c>
      <c r="F295" s="116">
        <f>IF(E293&lt;6,"",((E293-6)/12)*(G293/E293))</f>
        <v>0</v>
      </c>
      <c r="G295" s="96">
        <f>F295</f>
        <v>0</v>
      </c>
      <c r="H295" s="163"/>
      <c r="I295" s="100" t="s">
        <v>519</v>
      </c>
      <c r="J295" s="100" t="str">
        <f>VLOOKUP(I295,Presupuesto!$B$11:$C$565,2,0)</f>
        <v>DECIMOCUARTO MES</v>
      </c>
      <c r="K295" s="97" t="str">
        <f t="shared" si="9"/>
        <v>Gestión del Talento Humano, Administrativo y Docente</v>
      </c>
      <c r="L295" s="97" t="s">
        <v>395</v>
      </c>
    </row>
    <row r="296" spans="3:12" ht="15.75" thickBot="1">
      <c r="C296" s="136" t="s">
        <v>495</v>
      </c>
      <c r="D296" s="198">
        <v>2</v>
      </c>
      <c r="E296" s="151">
        <v>12</v>
      </c>
      <c r="F296" s="298">
        <f>HLOOKUP($C296,$BZ$2:$CM$3,2,0)</f>
        <v>2007.3</v>
      </c>
      <c r="G296" s="112">
        <f>D296*E296*F296</f>
        <v>48175.199999999997</v>
      </c>
      <c r="H296" s="165" t="s">
        <v>129</v>
      </c>
      <c r="I296" s="113" t="s">
        <v>496</v>
      </c>
      <c r="J296" s="113" t="str">
        <f>VLOOKUP(I296,Presupuesto!$B$11:$C$565,2,0)</f>
        <v>SUELDOS Y SALARIOS PERMANENTES</v>
      </c>
      <c r="K296" s="97" t="str">
        <f t="shared" si="9"/>
        <v>Gestión del Talento Humano, Administrativo y Docente</v>
      </c>
      <c r="L296" s="97" t="s">
        <v>395</v>
      </c>
    </row>
    <row r="297" spans="3:12">
      <c r="C297" s="170" t="s">
        <v>58</v>
      </c>
      <c r="D297" s="162"/>
      <c r="E297" s="153">
        <v>0</v>
      </c>
      <c r="F297" s="99">
        <f>IF(E296=0,"",(G296/E296)/12*E296)</f>
        <v>4014.6000000000004</v>
      </c>
      <c r="G297" s="96">
        <f>F297</f>
        <v>4014.6000000000004</v>
      </c>
      <c r="H297" s="163" t="s">
        <v>129</v>
      </c>
      <c r="I297" s="115" t="s">
        <v>516</v>
      </c>
      <c r="J297" s="115" t="str">
        <f>VLOOKUP(I297,Presupuesto!$B$11:$C$565,2,0)</f>
        <v>AGUINALDO Y DECIMO CUARTO MES</v>
      </c>
      <c r="K297" s="97" t="str">
        <f t="shared" si="9"/>
        <v>Gestión del Talento Humano, Administrativo y Docente</v>
      </c>
      <c r="L297" s="97" t="s">
        <v>395</v>
      </c>
    </row>
    <row r="298" spans="3:12" ht="15.75" thickBot="1">
      <c r="C298" s="171" t="s">
        <v>59</v>
      </c>
      <c r="D298" s="162"/>
      <c r="E298" s="153">
        <v>0</v>
      </c>
      <c r="F298" s="116">
        <f>IF(E296&lt;6,"",((E296-6)/12)*(G296/E296))</f>
        <v>2007.3</v>
      </c>
      <c r="G298" s="96">
        <f>F298</f>
        <v>2007.3</v>
      </c>
      <c r="H298" s="163" t="s">
        <v>129</v>
      </c>
      <c r="I298" s="100" t="s">
        <v>519</v>
      </c>
      <c r="J298" s="100" t="str">
        <f>VLOOKUP(I298,Presupuesto!$B$11:$C$565,2,0)</f>
        <v>DECIMOCUARTO MES</v>
      </c>
      <c r="K298" s="97" t="str">
        <f t="shared" si="9"/>
        <v>Gestión del Talento Humano, Administrativo y Docente</v>
      </c>
      <c r="L298" s="97" t="s">
        <v>395</v>
      </c>
    </row>
    <row r="299" spans="3:12" ht="15.75" thickBot="1">
      <c r="C299" s="139" t="s">
        <v>83</v>
      </c>
      <c r="D299" s="198"/>
      <c r="E299" s="151">
        <v>12</v>
      </c>
      <c r="F299" s="138">
        <v>30000</v>
      </c>
      <c r="G299" s="112">
        <f>D299*E299*F299</f>
        <v>0</v>
      </c>
      <c r="H299" s="165"/>
      <c r="I299" s="113" t="s">
        <v>564</v>
      </c>
      <c r="J299" s="113" t="str">
        <f>VLOOKUP(I299,Presupuesto!$B$11:$C$565,2,0)</f>
        <v>CONTRATOS ESPECIALES</v>
      </c>
      <c r="K299" s="97" t="str">
        <f t="shared" si="9"/>
        <v>Gestión del Talento Humano, Administrativo y Docente</v>
      </c>
      <c r="L299" s="97" t="s">
        <v>395</v>
      </c>
    </row>
    <row r="300" spans="3:12">
      <c r="C300" s="170" t="s">
        <v>58</v>
      </c>
      <c r="D300" s="162"/>
      <c r="E300" s="153">
        <v>0</v>
      </c>
      <c r="F300" s="116">
        <f>IF(E299=0,"",(G299/E299)/12*E299)</f>
        <v>0</v>
      </c>
      <c r="G300" s="96">
        <f>F300</f>
        <v>0</v>
      </c>
      <c r="H300" s="163"/>
      <c r="I300" s="100" t="s">
        <v>564</v>
      </c>
      <c r="J300" s="100" t="str">
        <f>VLOOKUP(I300,Presupuesto!$B$11:$C$565,2,0)</f>
        <v>CONTRATOS ESPECIALES</v>
      </c>
      <c r="K300" s="97" t="str">
        <f t="shared" si="9"/>
        <v>Gestión del Talento Humano, Administrativo y Docente</v>
      </c>
      <c r="L300" s="97" t="s">
        <v>394</v>
      </c>
    </row>
    <row r="301" spans="3:12" ht="15.75" thickBot="1">
      <c r="C301" s="171" t="s">
        <v>59</v>
      </c>
      <c r="D301" s="162"/>
      <c r="E301" s="153">
        <v>0</v>
      </c>
      <c r="F301" s="99">
        <f>IF(E299&lt;6,"",((E299-6)/12)*(G299/E299))</f>
        <v>0</v>
      </c>
      <c r="G301" s="96">
        <f>F301</f>
        <v>0</v>
      </c>
      <c r="H301" s="163"/>
      <c r="I301" s="100" t="s">
        <v>564</v>
      </c>
      <c r="J301" s="100" t="str">
        <f>VLOOKUP(I301,Presupuesto!$B$11:$C$565,2,0)</f>
        <v>CONTRATOS ESPECIALES</v>
      </c>
      <c r="K301" s="97" t="str">
        <f t="shared" si="9"/>
        <v>Gestión del Talento Humano, Administrativo y Docente</v>
      </c>
      <c r="L301" s="97" t="s">
        <v>399</v>
      </c>
    </row>
    <row r="302" spans="3:12" ht="15.75" thickBot="1">
      <c r="C302" s="139" t="s">
        <v>60</v>
      </c>
      <c r="D302" s="198"/>
      <c r="E302" s="151">
        <v>12</v>
      </c>
      <c r="F302" s="117">
        <v>30000</v>
      </c>
      <c r="G302" s="112">
        <f>D302*E302*F302</f>
        <v>0</v>
      </c>
      <c r="H302" s="165"/>
      <c r="I302" s="113" t="s">
        <v>705</v>
      </c>
      <c r="J302" s="113" t="str">
        <f>VLOOKUP(I302,Presupuesto!$B$11:$C$565,2,0)</f>
        <v>OTROS SERVICIOS TECNICOS Y PROFESIONALES</v>
      </c>
      <c r="K302" s="97" t="str">
        <f t="shared" si="9"/>
        <v>Gestión del Talento Humano, Administrativo y Docente</v>
      </c>
      <c r="L302" s="97" t="s">
        <v>394</v>
      </c>
    </row>
    <row r="303" spans="3:12">
      <c r="C303" s="170" t="s">
        <v>58</v>
      </c>
      <c r="D303" s="162"/>
      <c r="E303" s="153">
        <v>0</v>
      </c>
      <c r="F303" s="99">
        <v>0</v>
      </c>
      <c r="G303" s="96">
        <f>F303</f>
        <v>0</v>
      </c>
      <c r="H303" s="163"/>
      <c r="I303" s="100" t="s">
        <v>705</v>
      </c>
      <c r="J303" s="100" t="str">
        <f>VLOOKUP(I303,Presupuesto!$B$11:$C$565,2,0)</f>
        <v>OTROS SERVICIOS TECNICOS Y PROFESIONALES</v>
      </c>
      <c r="K303" s="97" t="str">
        <f t="shared" si="9"/>
        <v>Gestión del Talento Humano, Administrativo y Docente</v>
      </c>
      <c r="L303" s="97" t="s">
        <v>394</v>
      </c>
    </row>
    <row r="304" spans="3:12" ht="15.75" thickBot="1">
      <c r="C304" s="171" t="s">
        <v>59</v>
      </c>
      <c r="D304" s="162"/>
      <c r="E304" s="153">
        <v>0</v>
      </c>
      <c r="F304" s="99">
        <v>0</v>
      </c>
      <c r="G304" s="96">
        <f>F304</f>
        <v>0</v>
      </c>
      <c r="H304" s="163"/>
      <c r="I304" s="100" t="s">
        <v>705</v>
      </c>
      <c r="J304" s="100" t="str">
        <f>VLOOKUP(I304,Presupuesto!$B$11:$C$565,2,0)</f>
        <v>OTROS SERVICIOS TECNICOS Y PROFESIONALES</v>
      </c>
      <c r="K304" s="97" t="str">
        <f t="shared" si="9"/>
        <v>Gestión del Talento Humano, Administrativo y Docente</v>
      </c>
      <c r="L304" s="97" t="s">
        <v>394</v>
      </c>
    </row>
    <row r="305" spans="3:12" ht="15.75" thickBot="1">
      <c r="C305" s="139" t="s">
        <v>61</v>
      </c>
      <c r="D305" s="198"/>
      <c r="E305" s="151">
        <v>12</v>
      </c>
      <c r="F305" s="117">
        <v>30000</v>
      </c>
      <c r="G305" s="112">
        <f>D305*E305*F305</f>
        <v>0</v>
      </c>
      <c r="H305" s="165"/>
      <c r="I305" s="113" t="s">
        <v>496</v>
      </c>
      <c r="J305" s="113" t="str">
        <f>VLOOKUP(I305,Presupuesto!$B$11:$C$565,2,0)</f>
        <v>SUELDOS Y SALARIOS PERMANENTES</v>
      </c>
      <c r="K305" s="97" t="str">
        <f t="shared" si="9"/>
        <v>Gestión del Talento Humano, Administrativo y Docente</v>
      </c>
      <c r="L305" s="97" t="s">
        <v>394</v>
      </c>
    </row>
    <row r="306" spans="3:12">
      <c r="C306" s="170" t="s">
        <v>58</v>
      </c>
      <c r="D306" s="168"/>
      <c r="E306" s="130">
        <v>0</v>
      </c>
      <c r="F306" s="118">
        <f>IF(E305=0,"",(G305/E305)/12*E305)</f>
        <v>0</v>
      </c>
      <c r="G306" s="119">
        <f>F306</f>
        <v>0</v>
      </c>
      <c r="H306" s="163"/>
      <c r="I306" s="100" t="s">
        <v>516</v>
      </c>
      <c r="J306" s="100" t="str">
        <f>VLOOKUP(I306,Presupuesto!$B$11:$C$565,2,0)</f>
        <v>AGUINALDO Y DECIMO CUARTO MES</v>
      </c>
      <c r="K306" s="97" t="str">
        <f t="shared" si="9"/>
        <v>Gestión del Talento Humano, Administrativo y Docente</v>
      </c>
      <c r="L306" s="97" t="s">
        <v>394</v>
      </c>
    </row>
    <row r="307" spans="3:12" ht="15.75" thickBot="1">
      <c r="C307" s="172" t="s">
        <v>59</v>
      </c>
      <c r="D307" s="161"/>
      <c r="E307" s="131">
        <v>0</v>
      </c>
      <c r="F307" s="104">
        <f>IF(E305&lt;6,"",((E305-6)/12)*(G305/E305))</f>
        <v>0</v>
      </c>
      <c r="G307" s="104">
        <f>F307</f>
        <v>0</v>
      </c>
      <c r="H307" s="161"/>
      <c r="I307" s="105" t="s">
        <v>519</v>
      </c>
      <c r="J307" s="123" t="str">
        <f>VLOOKUP(I307,Presupuesto!$B$11:$C$565,2,0)</f>
        <v>DECIMOCUARTO MES</v>
      </c>
      <c r="K307" s="105" t="str">
        <f t="shared" si="9"/>
        <v>Gestión del Talento Humano, Administrativo y Docente</v>
      </c>
      <c r="L307" s="123" t="s">
        <v>394</v>
      </c>
    </row>
    <row r="309" spans="3:12" ht="15.75" thickBot="1">
      <c r="K309" s="152"/>
    </row>
    <row r="310" spans="3:12" ht="15.75" thickBot="1">
      <c r="C310" s="69" t="s">
        <v>43</v>
      </c>
      <c r="D310" s="30">
        <f>SUM(G317:G367)</f>
        <v>1447210.7999999998</v>
      </c>
      <c r="E310" s="92"/>
      <c r="F310" s="92"/>
      <c r="G310" s="92"/>
      <c r="H310" s="75"/>
      <c r="I310" s="75"/>
      <c r="J310" s="75"/>
      <c r="K310" s="152"/>
    </row>
    <row r="311" spans="3:12">
      <c r="D311" s="31"/>
      <c r="E311" s="92"/>
      <c r="F311" s="92"/>
      <c r="G311" s="92"/>
      <c r="H311" s="75"/>
      <c r="I311" s="75"/>
      <c r="J311" s="75"/>
      <c r="K311" s="152"/>
    </row>
    <row r="312" spans="3:12">
      <c r="D312" s="31"/>
      <c r="E312" s="92"/>
      <c r="F312" s="92"/>
      <c r="G312" s="92"/>
      <c r="H312" s="75"/>
      <c r="I312" s="75"/>
      <c r="J312" s="75"/>
      <c r="K312" s="152"/>
    </row>
    <row r="313" spans="3:12" ht="15.75">
      <c r="C313" s="201" t="s">
        <v>392</v>
      </c>
      <c r="D313" s="353" t="s">
        <v>2059</v>
      </c>
      <c r="E313" s="92"/>
      <c r="F313" s="92"/>
      <c r="G313" s="92"/>
      <c r="H313" s="75"/>
      <c r="I313" s="75"/>
      <c r="J313" s="75"/>
      <c r="K313" s="152"/>
    </row>
    <row r="314" spans="3:12" ht="18.75">
      <c r="C314" s="207" t="str">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CONCURSO PLAZAS</v>
      </c>
      <c r="D314" s="31"/>
      <c r="E314" s="92"/>
      <c r="F314" s="92"/>
      <c r="G314" s="92"/>
      <c r="H314" s="75"/>
      <c r="I314" s="75"/>
      <c r="J314" s="75"/>
      <c r="K314" s="152"/>
    </row>
    <row r="315" spans="3:12" ht="15.75" thickBot="1">
      <c r="C315" s="176"/>
      <c r="D315" s="31"/>
      <c r="E315" s="92"/>
      <c r="F315" s="92"/>
      <c r="G315" s="92"/>
      <c r="H315" s="75"/>
      <c r="I315" s="75"/>
      <c r="J315" s="75"/>
      <c r="K315" s="152"/>
    </row>
    <row r="316" spans="3:12" ht="30.75" thickBot="1">
      <c r="C316" s="133" t="s">
        <v>44</v>
      </c>
      <c r="D316" s="137" t="s">
        <v>55</v>
      </c>
      <c r="E316" s="169" t="s">
        <v>56</v>
      </c>
      <c r="F316" s="137" t="s">
        <v>57</v>
      </c>
      <c r="G316" s="134" t="s">
        <v>27</v>
      </c>
      <c r="H316" s="132" t="s">
        <v>131</v>
      </c>
      <c r="I316" s="135" t="s">
        <v>46</v>
      </c>
      <c r="J316" s="135" t="s">
        <v>132</v>
      </c>
      <c r="K316" s="135" t="s">
        <v>410</v>
      </c>
      <c r="L316" s="135" t="s">
        <v>411</v>
      </c>
    </row>
    <row r="317" spans="3:12" ht="15.75" thickBot="1">
      <c r="C317" s="136" t="s">
        <v>482</v>
      </c>
      <c r="D317" s="198"/>
      <c r="E317" s="151">
        <v>12</v>
      </c>
      <c r="F317" s="298">
        <f>HLOOKUP($C317,$BZ$2:$CM$3,2,0)</f>
        <v>43674.39</v>
      </c>
      <c r="G317" s="112">
        <f>D317*E317*F317</f>
        <v>0</v>
      </c>
      <c r="H317" s="165"/>
      <c r="I317" s="113" t="s">
        <v>496</v>
      </c>
      <c r="J317" s="113" t="str">
        <f>VLOOKUP(I317,Presupuesto!$B$11:$C$565,2,0)</f>
        <v>SUELDOS Y SALARIOS PERMANENTES</v>
      </c>
      <c r="K317" s="215" t="s">
        <v>1453</v>
      </c>
      <c r="L317" s="97" t="s">
        <v>394</v>
      </c>
    </row>
    <row r="318" spans="3:12">
      <c r="C318" s="170" t="s">
        <v>58</v>
      </c>
      <c r="D318" s="162"/>
      <c r="E318" s="153">
        <v>0</v>
      </c>
      <c r="F318" s="99">
        <f>IF(E317=0,"",(G317/E317)/12*E317)</f>
        <v>0</v>
      </c>
      <c r="G318" s="96">
        <f>F318</f>
        <v>0</v>
      </c>
      <c r="H318" s="163"/>
      <c r="I318" s="115" t="s">
        <v>516</v>
      </c>
      <c r="J318" s="115" t="str">
        <f>VLOOKUP(I318,Presupuesto!$B$11:$C$565,2,0)</f>
        <v>AGUINALDO Y DECIMO CUARTO MES</v>
      </c>
      <c r="K318" s="97" t="str">
        <f t="shared" ref="K318:K349" si="10">$K$317</f>
        <v>Posgrado</v>
      </c>
      <c r="L318" s="97" t="s">
        <v>412</v>
      </c>
    </row>
    <row r="319" spans="3:12" ht="15.75" thickBot="1">
      <c r="C319" s="171" t="s">
        <v>59</v>
      </c>
      <c r="D319" s="162"/>
      <c r="E319" s="153">
        <v>0</v>
      </c>
      <c r="F319" s="116">
        <f>IF(E317&lt;6,"",((E317-6)/12)*(G317/E317))</f>
        <v>0</v>
      </c>
      <c r="G319" s="96">
        <f>F319</f>
        <v>0</v>
      </c>
      <c r="H319" s="163"/>
      <c r="I319" s="100" t="s">
        <v>519</v>
      </c>
      <c r="J319" s="100" t="str">
        <f>VLOOKUP(I319,Presupuesto!$B$11:$C$565,2,0)</f>
        <v>DECIMOCUARTO MES</v>
      </c>
      <c r="K319" s="97" t="str">
        <f t="shared" si="10"/>
        <v>Posgrado</v>
      </c>
      <c r="L319" s="97" t="s">
        <v>395</v>
      </c>
    </row>
    <row r="320" spans="3:12" ht="15.75" thickBot="1">
      <c r="C320" s="136" t="s">
        <v>483</v>
      </c>
      <c r="D320" s="198"/>
      <c r="E320" s="151">
        <v>12</v>
      </c>
      <c r="F320" s="298">
        <f>HLOOKUP($C320,$BZ$2:$CM$3,2,0)</f>
        <v>39703.99</v>
      </c>
      <c r="G320" s="112">
        <f>D320*E320*F320</f>
        <v>0</v>
      </c>
      <c r="H320" s="165"/>
      <c r="I320" s="113" t="s">
        <v>496</v>
      </c>
      <c r="J320" s="113" t="str">
        <f>VLOOKUP(I320,Presupuesto!$B$11:$C$565,2,0)</f>
        <v>SUELDOS Y SALARIOS PERMANENTES</v>
      </c>
      <c r="K320" s="97" t="str">
        <f t="shared" si="10"/>
        <v>Posgrado</v>
      </c>
      <c r="L320" s="97" t="s">
        <v>395</v>
      </c>
    </row>
    <row r="321" spans="3:12">
      <c r="C321" s="170" t="s">
        <v>58</v>
      </c>
      <c r="D321" s="162"/>
      <c r="E321" s="153">
        <v>0</v>
      </c>
      <c r="F321" s="99">
        <f>IF(E320=0,"",(G320/E320)/12*E320)</f>
        <v>0</v>
      </c>
      <c r="G321" s="96">
        <f>F321</f>
        <v>0</v>
      </c>
      <c r="H321" s="163"/>
      <c r="I321" s="115" t="s">
        <v>516</v>
      </c>
      <c r="J321" s="115" t="str">
        <f>VLOOKUP(I321,Presupuesto!$B$11:$C$565,2,0)</f>
        <v>AGUINALDO Y DECIMO CUARTO MES</v>
      </c>
      <c r="K321" s="97" t="str">
        <f t="shared" si="10"/>
        <v>Posgrado</v>
      </c>
      <c r="L321" s="97" t="s">
        <v>395</v>
      </c>
    </row>
    <row r="322" spans="3:12" ht="15.75" thickBot="1">
      <c r="C322" s="171" t="s">
        <v>59</v>
      </c>
      <c r="D322" s="162"/>
      <c r="E322" s="153">
        <v>0</v>
      </c>
      <c r="F322" s="116">
        <f>IF(E320&lt;6,"",((E320-6)/12)*(G320/E320))</f>
        <v>0</v>
      </c>
      <c r="G322" s="96">
        <f>F322</f>
        <v>0</v>
      </c>
      <c r="H322" s="163"/>
      <c r="I322" s="100" t="s">
        <v>519</v>
      </c>
      <c r="J322" s="100" t="str">
        <f>VLOOKUP(I322,Presupuesto!$B$11:$C$565,2,0)</f>
        <v>DECIMOCUARTO MES</v>
      </c>
      <c r="K322" s="97" t="str">
        <f t="shared" si="10"/>
        <v>Posgrado</v>
      </c>
      <c r="L322" s="97" t="s">
        <v>395</v>
      </c>
    </row>
    <row r="323" spans="3:12" ht="15.75" thickBot="1">
      <c r="C323" s="136" t="s">
        <v>484</v>
      </c>
      <c r="D323" s="198"/>
      <c r="E323" s="151">
        <v>12</v>
      </c>
      <c r="F323" s="298">
        <f>HLOOKUP($C323,$BZ$2:$CM$3,2,0)</f>
        <v>35733.589999999997</v>
      </c>
      <c r="G323" s="112">
        <f>D323*E323*F323</f>
        <v>0</v>
      </c>
      <c r="H323" s="165"/>
      <c r="I323" s="113" t="s">
        <v>496</v>
      </c>
      <c r="J323" s="113" t="str">
        <f>VLOOKUP(I323,Presupuesto!$B$11:$C$565,2,0)</f>
        <v>SUELDOS Y SALARIOS PERMANENTES</v>
      </c>
      <c r="K323" s="97" t="str">
        <f t="shared" si="10"/>
        <v>Posgrado</v>
      </c>
      <c r="L323" s="97" t="s">
        <v>395</v>
      </c>
    </row>
    <row r="324" spans="3:12">
      <c r="C324" s="170" t="s">
        <v>58</v>
      </c>
      <c r="D324" s="162"/>
      <c r="E324" s="153">
        <v>0</v>
      </c>
      <c r="F324" s="99">
        <f>IF(E323=0,"",(G323/E323)/12*E323)</f>
        <v>0</v>
      </c>
      <c r="G324" s="96">
        <f>F324</f>
        <v>0</v>
      </c>
      <c r="H324" s="163"/>
      <c r="I324" s="115" t="s">
        <v>516</v>
      </c>
      <c r="J324" s="115" t="str">
        <f>VLOOKUP(I324,Presupuesto!$B$11:$C$565,2,0)</f>
        <v>AGUINALDO Y DECIMO CUARTO MES</v>
      </c>
      <c r="K324" s="97" t="str">
        <f t="shared" si="10"/>
        <v>Posgrado</v>
      </c>
      <c r="L324" s="97" t="s">
        <v>395</v>
      </c>
    </row>
    <row r="325" spans="3:12" ht="15.75" thickBot="1">
      <c r="C325" s="171" t="s">
        <v>59</v>
      </c>
      <c r="D325" s="162"/>
      <c r="E325" s="153">
        <v>0</v>
      </c>
      <c r="F325" s="116">
        <f>IF(E323&lt;6,"",((E323-6)/12)*(G323/E323))</f>
        <v>0</v>
      </c>
      <c r="G325" s="96">
        <f>F325</f>
        <v>0</v>
      </c>
      <c r="H325" s="163"/>
      <c r="I325" s="100" t="s">
        <v>519</v>
      </c>
      <c r="J325" s="100" t="str">
        <f>VLOOKUP(I325,Presupuesto!$B$11:$C$565,2,0)</f>
        <v>DECIMOCUARTO MES</v>
      </c>
      <c r="K325" s="97" t="str">
        <f t="shared" si="10"/>
        <v>Posgrado</v>
      </c>
      <c r="L325" s="97" t="s">
        <v>395</v>
      </c>
    </row>
    <row r="326" spans="3:12" ht="15.75" thickBot="1">
      <c r="C326" s="136" t="s">
        <v>485</v>
      </c>
      <c r="D326" s="198"/>
      <c r="E326" s="151">
        <v>12</v>
      </c>
      <c r="F326" s="298">
        <f>HLOOKUP($C326,$BZ$2:$CM$3,2,0)</f>
        <v>31763.19</v>
      </c>
      <c r="G326" s="112">
        <f>D326*E326*F326</f>
        <v>0</v>
      </c>
      <c r="H326" s="165"/>
      <c r="I326" s="113" t="s">
        <v>496</v>
      </c>
      <c r="J326" s="113" t="str">
        <f>VLOOKUP(I326,Presupuesto!$B$11:$C$565,2,0)</f>
        <v>SUELDOS Y SALARIOS PERMANENTES</v>
      </c>
      <c r="K326" s="97" t="str">
        <f t="shared" si="10"/>
        <v>Posgrado</v>
      </c>
      <c r="L326" s="97" t="s">
        <v>395</v>
      </c>
    </row>
    <row r="327" spans="3:12">
      <c r="C327" s="170" t="s">
        <v>58</v>
      </c>
      <c r="D327" s="162"/>
      <c r="E327" s="153">
        <v>0</v>
      </c>
      <c r="F327" s="99">
        <f>IF(E326=0,"",(G326/E326)/12*E326)</f>
        <v>0</v>
      </c>
      <c r="G327" s="96">
        <f>F327</f>
        <v>0</v>
      </c>
      <c r="H327" s="163"/>
      <c r="I327" s="115" t="s">
        <v>516</v>
      </c>
      <c r="J327" s="115" t="str">
        <f>VLOOKUP(I327,Presupuesto!$B$11:$C$565,2,0)</f>
        <v>AGUINALDO Y DECIMO CUARTO MES</v>
      </c>
      <c r="K327" s="97" t="str">
        <f t="shared" si="10"/>
        <v>Posgrado</v>
      </c>
      <c r="L327" s="97" t="s">
        <v>395</v>
      </c>
    </row>
    <row r="328" spans="3:12" ht="15.75" thickBot="1">
      <c r="C328" s="171" t="s">
        <v>59</v>
      </c>
      <c r="D328" s="162"/>
      <c r="E328" s="153">
        <v>0</v>
      </c>
      <c r="F328" s="116">
        <f>IF(E326&lt;6,"",((E326-6)/12)*(G326/E326))</f>
        <v>0</v>
      </c>
      <c r="G328" s="96">
        <f>F328</f>
        <v>0</v>
      </c>
      <c r="H328" s="163"/>
      <c r="I328" s="100" t="s">
        <v>519</v>
      </c>
      <c r="J328" s="100" t="str">
        <f>VLOOKUP(I328,Presupuesto!$B$11:$C$565,2,0)</f>
        <v>DECIMOCUARTO MES</v>
      </c>
      <c r="K328" s="97" t="str">
        <f t="shared" si="10"/>
        <v>Posgrado</v>
      </c>
      <c r="L328" s="97" t="s">
        <v>395</v>
      </c>
    </row>
    <row r="329" spans="3:12" ht="15.75" thickBot="1">
      <c r="C329" s="136" t="s">
        <v>486</v>
      </c>
      <c r="D329" s="198"/>
      <c r="E329" s="151">
        <v>12</v>
      </c>
      <c r="F329" s="298">
        <f>HLOOKUP($C329,$BZ$2:$CM$3,2,0)</f>
        <v>29777.99</v>
      </c>
      <c r="G329" s="112">
        <f>D329*E329*F329</f>
        <v>0</v>
      </c>
      <c r="H329" s="165"/>
      <c r="I329" s="113" t="s">
        <v>496</v>
      </c>
      <c r="J329" s="113" t="str">
        <f>VLOOKUP(I329,Presupuesto!$B$11:$C$565,2,0)</f>
        <v>SUELDOS Y SALARIOS PERMANENTES</v>
      </c>
      <c r="K329" s="97" t="str">
        <f t="shared" si="10"/>
        <v>Posgrado</v>
      </c>
      <c r="L329" s="97" t="s">
        <v>395</v>
      </c>
    </row>
    <row r="330" spans="3:12">
      <c r="C330" s="170" t="s">
        <v>58</v>
      </c>
      <c r="D330" s="162"/>
      <c r="E330" s="153">
        <v>0</v>
      </c>
      <c r="F330" s="99">
        <f>IF(E329=0,"",(G329/E329)/12*E329)</f>
        <v>0</v>
      </c>
      <c r="G330" s="96">
        <f>F330</f>
        <v>0</v>
      </c>
      <c r="H330" s="163"/>
      <c r="I330" s="115" t="s">
        <v>516</v>
      </c>
      <c r="J330" s="115" t="str">
        <f>VLOOKUP(I330,Presupuesto!$B$11:$C$565,2,0)</f>
        <v>AGUINALDO Y DECIMO CUARTO MES</v>
      </c>
      <c r="K330" s="97" t="str">
        <f t="shared" si="10"/>
        <v>Posgrado</v>
      </c>
      <c r="L330" s="97" t="s">
        <v>395</v>
      </c>
    </row>
    <row r="331" spans="3:12" ht="15.75" thickBot="1">
      <c r="C331" s="171" t="s">
        <v>59</v>
      </c>
      <c r="D331" s="162"/>
      <c r="E331" s="153">
        <v>0</v>
      </c>
      <c r="F331" s="116">
        <f>IF(E329&lt;6,"",((E329-6)/12)*(G329/E329))</f>
        <v>0</v>
      </c>
      <c r="G331" s="96">
        <f>F331</f>
        <v>0</v>
      </c>
      <c r="H331" s="163"/>
      <c r="I331" s="100" t="s">
        <v>519</v>
      </c>
      <c r="J331" s="100" t="str">
        <f>VLOOKUP(I331,Presupuesto!$B$11:$C$565,2,0)</f>
        <v>DECIMOCUARTO MES</v>
      </c>
      <c r="K331" s="97" t="str">
        <f t="shared" si="10"/>
        <v>Posgrado</v>
      </c>
      <c r="L331" s="97" t="s">
        <v>395</v>
      </c>
    </row>
    <row r="332" spans="3:12" ht="15.75" thickBot="1">
      <c r="C332" s="136" t="s">
        <v>487</v>
      </c>
      <c r="D332" s="198"/>
      <c r="E332" s="151">
        <v>12</v>
      </c>
      <c r="F332" s="298">
        <f>HLOOKUP($C332,$BZ$2:$CM$3,2,0)</f>
        <v>27792.79</v>
      </c>
      <c r="G332" s="112">
        <f>D332*E332*F332</f>
        <v>0</v>
      </c>
      <c r="H332" s="165"/>
      <c r="I332" s="113" t="s">
        <v>496</v>
      </c>
      <c r="J332" s="113" t="str">
        <f>VLOOKUP(I332,Presupuesto!$B$11:$C$565,2,0)</f>
        <v>SUELDOS Y SALARIOS PERMANENTES</v>
      </c>
      <c r="K332" s="97" t="str">
        <f t="shared" si="10"/>
        <v>Posgrado</v>
      </c>
      <c r="L332" s="97" t="s">
        <v>395</v>
      </c>
    </row>
    <row r="333" spans="3:12">
      <c r="C333" s="170" t="s">
        <v>58</v>
      </c>
      <c r="D333" s="162"/>
      <c r="E333" s="153">
        <v>0</v>
      </c>
      <c r="F333" s="99">
        <f>IF(E332=0,"",(G332/E332)/12*E332)</f>
        <v>0</v>
      </c>
      <c r="G333" s="96">
        <f>F333</f>
        <v>0</v>
      </c>
      <c r="H333" s="163"/>
      <c r="I333" s="115" t="s">
        <v>516</v>
      </c>
      <c r="J333" s="115" t="str">
        <f>VLOOKUP(I333,Presupuesto!$B$11:$C$565,2,0)</f>
        <v>AGUINALDO Y DECIMO CUARTO MES</v>
      </c>
      <c r="K333" s="97" t="str">
        <f t="shared" si="10"/>
        <v>Posgrado</v>
      </c>
      <c r="L333" s="97" t="s">
        <v>395</v>
      </c>
    </row>
    <row r="334" spans="3:12" ht="15.75" thickBot="1">
      <c r="C334" s="171" t="s">
        <v>59</v>
      </c>
      <c r="D334" s="162"/>
      <c r="E334" s="153">
        <v>0</v>
      </c>
      <c r="F334" s="116">
        <f>IF(E332&lt;6,"",((E332-6)/12)*(G332/E332))</f>
        <v>0</v>
      </c>
      <c r="G334" s="96">
        <f>F334</f>
        <v>0</v>
      </c>
      <c r="H334" s="163"/>
      <c r="I334" s="100" t="s">
        <v>519</v>
      </c>
      <c r="J334" s="100" t="str">
        <f>VLOOKUP(I334,Presupuesto!$B$11:$C$565,2,0)</f>
        <v>DECIMOCUARTO MES</v>
      </c>
      <c r="K334" s="97" t="str">
        <f t="shared" si="10"/>
        <v>Posgrado</v>
      </c>
      <c r="L334" s="97" t="s">
        <v>395</v>
      </c>
    </row>
    <row r="335" spans="3:12" ht="15.75" thickBot="1">
      <c r="C335" s="136" t="s">
        <v>488</v>
      </c>
      <c r="D335" s="198"/>
      <c r="E335" s="151">
        <v>12</v>
      </c>
      <c r="F335" s="298">
        <f>HLOOKUP($C335,$BZ$2:$CM$3,2,0)</f>
        <v>18859.39</v>
      </c>
      <c r="G335" s="112">
        <f>D335*E335*F335</f>
        <v>0</v>
      </c>
      <c r="H335" s="165"/>
      <c r="I335" s="113" t="s">
        <v>496</v>
      </c>
      <c r="J335" s="113" t="str">
        <f>VLOOKUP(I335,Presupuesto!$B$11:$C$565,2,0)</f>
        <v>SUELDOS Y SALARIOS PERMANENTES</v>
      </c>
      <c r="K335" s="97" t="str">
        <f t="shared" si="10"/>
        <v>Posgrado</v>
      </c>
      <c r="L335" s="97" t="s">
        <v>395</v>
      </c>
    </row>
    <row r="336" spans="3:12">
      <c r="C336" s="170" t="s">
        <v>58</v>
      </c>
      <c r="D336" s="162"/>
      <c r="E336" s="153">
        <v>0</v>
      </c>
      <c r="F336" s="99">
        <f>IF(E335=0,"",(G335/E335)/12*E335)</f>
        <v>0</v>
      </c>
      <c r="G336" s="96">
        <f>F336</f>
        <v>0</v>
      </c>
      <c r="H336" s="163"/>
      <c r="I336" s="115" t="s">
        <v>516</v>
      </c>
      <c r="J336" s="115" t="str">
        <f>VLOOKUP(I336,Presupuesto!$B$11:$C$565,2,0)</f>
        <v>AGUINALDO Y DECIMO CUARTO MES</v>
      </c>
      <c r="K336" s="97" t="str">
        <f t="shared" si="10"/>
        <v>Posgrado</v>
      </c>
      <c r="L336" s="97" t="s">
        <v>395</v>
      </c>
    </row>
    <row r="337" spans="3:12" ht="15.75" thickBot="1">
      <c r="C337" s="171" t="s">
        <v>59</v>
      </c>
      <c r="D337" s="162"/>
      <c r="E337" s="153">
        <v>0</v>
      </c>
      <c r="F337" s="116">
        <f>IF(E335&lt;6,"",((E335-6)/12)*(G335/E335))</f>
        <v>0</v>
      </c>
      <c r="G337" s="96">
        <f>F337</f>
        <v>0</v>
      </c>
      <c r="H337" s="163"/>
      <c r="I337" s="100" t="s">
        <v>519</v>
      </c>
      <c r="J337" s="100" t="str">
        <f>VLOOKUP(I337,Presupuesto!$B$11:$C$565,2,0)</f>
        <v>DECIMOCUARTO MES</v>
      </c>
      <c r="K337" s="97" t="str">
        <f t="shared" si="10"/>
        <v>Posgrado</v>
      </c>
      <c r="L337" s="97" t="s">
        <v>395</v>
      </c>
    </row>
    <row r="338" spans="3:12" ht="15.75" thickBot="1">
      <c r="C338" s="136" t="s">
        <v>489</v>
      </c>
      <c r="D338" s="198">
        <v>6</v>
      </c>
      <c r="E338" s="151">
        <v>12</v>
      </c>
      <c r="F338" s="298">
        <f>HLOOKUP($C338,$BZ$2:$CM$3,2,0)</f>
        <v>17866.8</v>
      </c>
      <c r="G338" s="112">
        <f>D338*E338*F338</f>
        <v>1286409.5999999999</v>
      </c>
      <c r="H338" s="165" t="s">
        <v>129</v>
      </c>
      <c r="I338" s="113" t="s">
        <v>496</v>
      </c>
      <c r="J338" s="113" t="str">
        <f>VLOOKUP(I338,Presupuesto!$B$11:$C$565,2,0)</f>
        <v>SUELDOS Y SALARIOS PERMANENTES</v>
      </c>
      <c r="K338" s="97" t="s">
        <v>1365</v>
      </c>
      <c r="L338" s="97" t="s">
        <v>395</v>
      </c>
    </row>
    <row r="339" spans="3:12">
      <c r="C339" s="170" t="s">
        <v>58</v>
      </c>
      <c r="D339" s="162"/>
      <c r="E339" s="153">
        <v>0</v>
      </c>
      <c r="F339" s="99">
        <f>IF(E338=0,"",(G338/E338)/12*E338)</f>
        <v>107200.79999999999</v>
      </c>
      <c r="G339" s="96">
        <f>F339</f>
        <v>107200.79999999999</v>
      </c>
      <c r="H339" s="163" t="s">
        <v>129</v>
      </c>
      <c r="I339" s="115" t="s">
        <v>516</v>
      </c>
      <c r="J339" s="115" t="str">
        <f>VLOOKUP(I339,Presupuesto!$B$11:$C$565,2,0)</f>
        <v>AGUINALDO Y DECIMO CUARTO MES</v>
      </c>
      <c r="K339" s="97" t="s">
        <v>1365</v>
      </c>
      <c r="L339" s="97" t="s">
        <v>395</v>
      </c>
    </row>
    <row r="340" spans="3:12" ht="15.75" thickBot="1">
      <c r="C340" s="171" t="s">
        <v>59</v>
      </c>
      <c r="D340" s="162"/>
      <c r="E340" s="153">
        <v>0</v>
      </c>
      <c r="F340" s="116">
        <f>IF(E338&lt;6,"",((E338-6)/12)*(G338/E338))</f>
        <v>53600.399999999994</v>
      </c>
      <c r="G340" s="96">
        <f>F340</f>
        <v>53600.399999999994</v>
      </c>
      <c r="H340" s="163" t="s">
        <v>129</v>
      </c>
      <c r="I340" s="100" t="s">
        <v>519</v>
      </c>
      <c r="J340" s="100" t="str">
        <f>VLOOKUP(I340,Presupuesto!$B$11:$C$565,2,0)</f>
        <v>DECIMOCUARTO MES</v>
      </c>
      <c r="K340" s="97" t="s">
        <v>1365</v>
      </c>
      <c r="L340" s="97" t="s">
        <v>395</v>
      </c>
    </row>
    <row r="341" spans="3:12" ht="15.75" thickBot="1">
      <c r="C341" s="136" t="s">
        <v>490</v>
      </c>
      <c r="D341" s="198"/>
      <c r="E341" s="151">
        <v>12</v>
      </c>
      <c r="F341" s="298">
        <f>HLOOKUP($C341,$BZ$2:$CM$3,2,0)</f>
        <v>13896.4</v>
      </c>
      <c r="G341" s="112">
        <f>D341*E341*F341</f>
        <v>0</v>
      </c>
      <c r="H341" s="165"/>
      <c r="I341" s="113" t="s">
        <v>496</v>
      </c>
      <c r="J341" s="113" t="str">
        <f>VLOOKUP(I341,Presupuesto!$B$11:$C$565,2,0)</f>
        <v>SUELDOS Y SALARIOS PERMANENTES</v>
      </c>
      <c r="K341" s="97" t="str">
        <f t="shared" si="10"/>
        <v>Posgrado</v>
      </c>
      <c r="L341" s="97" t="s">
        <v>395</v>
      </c>
    </row>
    <row r="342" spans="3:12">
      <c r="C342" s="170" t="s">
        <v>58</v>
      </c>
      <c r="D342" s="162"/>
      <c r="E342" s="153">
        <v>0</v>
      </c>
      <c r="F342" s="99">
        <f>IF(E341=0,"",(G341/E341)/12*E341)</f>
        <v>0</v>
      </c>
      <c r="G342" s="96">
        <f>F342</f>
        <v>0</v>
      </c>
      <c r="H342" s="163"/>
      <c r="I342" s="115" t="s">
        <v>516</v>
      </c>
      <c r="J342" s="115" t="str">
        <f>VLOOKUP(I342,Presupuesto!$B$11:$C$565,2,0)</f>
        <v>AGUINALDO Y DECIMO CUARTO MES</v>
      </c>
      <c r="K342" s="97" t="str">
        <f t="shared" si="10"/>
        <v>Posgrado</v>
      </c>
      <c r="L342" s="97" t="s">
        <v>395</v>
      </c>
    </row>
    <row r="343" spans="3:12" ht="15.75" thickBot="1">
      <c r="C343" s="171" t="s">
        <v>59</v>
      </c>
      <c r="D343" s="162"/>
      <c r="E343" s="153">
        <v>0</v>
      </c>
      <c r="F343" s="116">
        <f>IF(E341&lt;6,"",((E341-6)/12)*(G341/E341))</f>
        <v>0</v>
      </c>
      <c r="G343" s="96">
        <f>F343</f>
        <v>0</v>
      </c>
      <c r="H343" s="163"/>
      <c r="I343" s="100" t="s">
        <v>519</v>
      </c>
      <c r="J343" s="100" t="str">
        <f>VLOOKUP(I343,Presupuesto!$B$11:$C$565,2,0)</f>
        <v>DECIMOCUARTO MES</v>
      </c>
      <c r="K343" s="97" t="str">
        <f t="shared" si="10"/>
        <v>Posgrado</v>
      </c>
      <c r="L343" s="97" t="s">
        <v>395</v>
      </c>
    </row>
    <row r="344" spans="3:12" ht="15.75" thickBot="1">
      <c r="C344" s="136" t="s">
        <v>491</v>
      </c>
      <c r="D344" s="198"/>
      <c r="E344" s="151">
        <v>12</v>
      </c>
      <c r="F344" s="298">
        <f>HLOOKUP($C344,$BZ$2:$CM$3,2,0)</f>
        <v>15004.09</v>
      </c>
      <c r="G344" s="112">
        <f>D344*E344*F344</f>
        <v>0</v>
      </c>
      <c r="H344" s="165"/>
      <c r="I344" s="113" t="s">
        <v>496</v>
      </c>
      <c r="J344" s="113" t="str">
        <f>VLOOKUP(I344,Presupuesto!$B$11:$C$565,2,0)</f>
        <v>SUELDOS Y SALARIOS PERMANENTES</v>
      </c>
      <c r="K344" s="97" t="str">
        <f t="shared" si="10"/>
        <v>Posgrado</v>
      </c>
      <c r="L344" s="97" t="s">
        <v>395</v>
      </c>
    </row>
    <row r="345" spans="3:12">
      <c r="C345" s="170" t="s">
        <v>58</v>
      </c>
      <c r="D345" s="162"/>
      <c r="E345" s="153">
        <v>0</v>
      </c>
      <c r="F345" s="99">
        <f>IF(E344=0,"",(G344/E344)/12*E344)</f>
        <v>0</v>
      </c>
      <c r="G345" s="96">
        <f>F345</f>
        <v>0</v>
      </c>
      <c r="H345" s="163"/>
      <c r="I345" s="115" t="s">
        <v>516</v>
      </c>
      <c r="J345" s="115" t="str">
        <f>VLOOKUP(I345,Presupuesto!$B$11:$C$565,2,0)</f>
        <v>AGUINALDO Y DECIMO CUARTO MES</v>
      </c>
      <c r="K345" s="97" t="str">
        <f t="shared" si="10"/>
        <v>Posgrado</v>
      </c>
      <c r="L345" s="97" t="s">
        <v>395</v>
      </c>
    </row>
    <row r="346" spans="3:12" ht="15.75" thickBot="1">
      <c r="C346" s="171" t="s">
        <v>59</v>
      </c>
      <c r="D346" s="162"/>
      <c r="E346" s="153">
        <v>0</v>
      </c>
      <c r="F346" s="116">
        <f>IF(E344&lt;6,"",((E344-6)/12)*(G344/E344))</f>
        <v>0</v>
      </c>
      <c r="G346" s="96">
        <f>F346</f>
        <v>0</v>
      </c>
      <c r="H346" s="163"/>
      <c r="I346" s="100" t="s">
        <v>519</v>
      </c>
      <c r="J346" s="100" t="str">
        <f>VLOOKUP(I346,Presupuesto!$B$11:$C$565,2,0)</f>
        <v>DECIMOCUARTO MES</v>
      </c>
      <c r="K346" s="97" t="str">
        <f t="shared" si="10"/>
        <v>Posgrado</v>
      </c>
      <c r="L346" s="97" t="s">
        <v>395</v>
      </c>
    </row>
    <row r="347" spans="3:12" ht="15.75" thickBot="1">
      <c r="C347" s="136" t="s">
        <v>492</v>
      </c>
      <c r="D347" s="198"/>
      <c r="E347" s="151">
        <v>12</v>
      </c>
      <c r="F347" s="298">
        <f>HLOOKUP($C347,$BZ$2:$CM$3,2,0)</f>
        <v>13238.9</v>
      </c>
      <c r="G347" s="112">
        <f>D347*E347*F347</f>
        <v>0</v>
      </c>
      <c r="H347" s="165"/>
      <c r="I347" s="113" t="s">
        <v>496</v>
      </c>
      <c r="J347" s="113" t="str">
        <f>VLOOKUP(I347,Presupuesto!$B$11:$C$565,2,0)</f>
        <v>SUELDOS Y SALARIOS PERMANENTES</v>
      </c>
      <c r="K347" s="97" t="str">
        <f t="shared" si="10"/>
        <v>Posgrado</v>
      </c>
      <c r="L347" s="97" t="s">
        <v>395</v>
      </c>
    </row>
    <row r="348" spans="3:12">
      <c r="C348" s="170" t="s">
        <v>58</v>
      </c>
      <c r="D348" s="162"/>
      <c r="E348" s="153">
        <v>0</v>
      </c>
      <c r="F348" s="99">
        <f>IF(E347=0,"",(G347/E347)/12*E347)</f>
        <v>0</v>
      </c>
      <c r="G348" s="96">
        <f>F348</f>
        <v>0</v>
      </c>
      <c r="H348" s="163"/>
      <c r="I348" s="115" t="s">
        <v>516</v>
      </c>
      <c r="J348" s="115" t="str">
        <f>VLOOKUP(I348,Presupuesto!$B$11:$C$565,2,0)</f>
        <v>AGUINALDO Y DECIMO CUARTO MES</v>
      </c>
      <c r="K348" s="97" t="str">
        <f t="shared" si="10"/>
        <v>Posgrado</v>
      </c>
      <c r="L348" s="97" t="s">
        <v>395</v>
      </c>
    </row>
    <row r="349" spans="3:12" ht="15.75" thickBot="1">
      <c r="C349" s="171" t="s">
        <v>59</v>
      </c>
      <c r="D349" s="162"/>
      <c r="E349" s="153">
        <v>0</v>
      </c>
      <c r="F349" s="116">
        <f>IF(E347&lt;6,"",((E347-6)/12)*(G347/E347))</f>
        <v>0</v>
      </c>
      <c r="G349" s="96">
        <f>F349</f>
        <v>0</v>
      </c>
      <c r="H349" s="163"/>
      <c r="I349" s="100" t="s">
        <v>519</v>
      </c>
      <c r="J349" s="100" t="str">
        <f>VLOOKUP(I349,Presupuesto!$B$11:$C$565,2,0)</f>
        <v>DECIMOCUARTO MES</v>
      </c>
      <c r="K349" s="97" t="str">
        <f t="shared" si="10"/>
        <v>Posgrado</v>
      </c>
      <c r="L349" s="97" t="s">
        <v>395</v>
      </c>
    </row>
    <row r="350" spans="3:12" ht="15.75" thickBot="1">
      <c r="C350" s="136" t="s">
        <v>493</v>
      </c>
      <c r="D350" s="198"/>
      <c r="E350" s="151">
        <v>12</v>
      </c>
      <c r="F350" s="298">
        <f>HLOOKUP($C350,$BZ$2:$CM$3,2,0)</f>
        <v>12356.31</v>
      </c>
      <c r="G350" s="112">
        <f>D350*E350*F350</f>
        <v>0</v>
      </c>
      <c r="H350" s="165"/>
      <c r="I350" s="113" t="s">
        <v>496</v>
      </c>
      <c r="J350" s="113" t="str">
        <f>VLOOKUP(I350,Presupuesto!$B$11:$C$565,2,0)</f>
        <v>SUELDOS Y SALARIOS PERMANENTES</v>
      </c>
      <c r="K350" s="97" t="str">
        <f t="shared" ref="K350:K367" si="11">$K$317</f>
        <v>Posgrado</v>
      </c>
      <c r="L350" s="97" t="s">
        <v>395</v>
      </c>
    </row>
    <row r="351" spans="3:12">
      <c r="C351" s="170" t="s">
        <v>58</v>
      </c>
      <c r="D351" s="162"/>
      <c r="E351" s="153">
        <v>0</v>
      </c>
      <c r="F351" s="99">
        <f>IF(E350=0,"",(G350/E350)/12*E350)</f>
        <v>0</v>
      </c>
      <c r="G351" s="96">
        <f>F351</f>
        <v>0</v>
      </c>
      <c r="H351" s="163"/>
      <c r="I351" s="115" t="s">
        <v>516</v>
      </c>
      <c r="J351" s="115" t="str">
        <f>VLOOKUP(I351,Presupuesto!$B$11:$C$565,2,0)</f>
        <v>AGUINALDO Y DECIMO CUARTO MES</v>
      </c>
      <c r="K351" s="97" t="str">
        <f t="shared" si="11"/>
        <v>Posgrado</v>
      </c>
      <c r="L351" s="97" t="s">
        <v>395</v>
      </c>
    </row>
    <row r="352" spans="3:12" ht="15.75" thickBot="1">
      <c r="C352" s="171" t="s">
        <v>59</v>
      </c>
      <c r="D352" s="162"/>
      <c r="E352" s="153">
        <v>0</v>
      </c>
      <c r="F352" s="116">
        <f>IF(E350&lt;6,"",((E350-6)/12)*(G350/E350))</f>
        <v>0</v>
      </c>
      <c r="G352" s="96">
        <f>F352</f>
        <v>0</v>
      </c>
      <c r="H352" s="163"/>
      <c r="I352" s="100" t="s">
        <v>519</v>
      </c>
      <c r="J352" s="100" t="str">
        <f>VLOOKUP(I352,Presupuesto!$B$11:$C$565,2,0)</f>
        <v>DECIMOCUARTO MES</v>
      </c>
      <c r="K352" s="97" t="str">
        <f t="shared" si="11"/>
        <v>Posgrado</v>
      </c>
      <c r="L352" s="97" t="s">
        <v>395</v>
      </c>
    </row>
    <row r="353" spans="3:12" ht="15.75" thickBot="1">
      <c r="C353" s="136" t="s">
        <v>494</v>
      </c>
      <c r="D353" s="198"/>
      <c r="E353" s="151">
        <v>12</v>
      </c>
      <c r="F353" s="298">
        <f>HLOOKUP($C353,$BZ$2:$CM$3,2,0)</f>
        <v>463.22</v>
      </c>
      <c r="G353" s="112">
        <f>D353*E353*F353</f>
        <v>0</v>
      </c>
      <c r="H353" s="165"/>
      <c r="I353" s="113" t="s">
        <v>496</v>
      </c>
      <c r="J353" s="113" t="str">
        <f>VLOOKUP(I353,Presupuesto!$B$11:$C$565,2,0)</f>
        <v>SUELDOS Y SALARIOS PERMANENTES</v>
      </c>
      <c r="K353" s="97" t="str">
        <f t="shared" si="11"/>
        <v>Posgrado</v>
      </c>
      <c r="L353" s="97" t="s">
        <v>395</v>
      </c>
    </row>
    <row r="354" spans="3:12">
      <c r="C354" s="170" t="s">
        <v>58</v>
      </c>
      <c r="D354" s="162"/>
      <c r="E354" s="153">
        <v>0</v>
      </c>
      <c r="F354" s="99">
        <f>IF(E353=0,"",(G353/E353)/12*E353)</f>
        <v>0</v>
      </c>
      <c r="G354" s="96">
        <f>F354</f>
        <v>0</v>
      </c>
      <c r="H354" s="163"/>
      <c r="I354" s="115" t="s">
        <v>516</v>
      </c>
      <c r="J354" s="115" t="str">
        <f>VLOOKUP(I354,Presupuesto!$B$11:$C$565,2,0)</f>
        <v>AGUINALDO Y DECIMO CUARTO MES</v>
      </c>
      <c r="K354" s="97" t="str">
        <f t="shared" si="11"/>
        <v>Posgrado</v>
      </c>
      <c r="L354" s="97" t="s">
        <v>395</v>
      </c>
    </row>
    <row r="355" spans="3:12" ht="15.75" thickBot="1">
      <c r="C355" s="171" t="s">
        <v>59</v>
      </c>
      <c r="D355" s="162"/>
      <c r="E355" s="153">
        <v>0</v>
      </c>
      <c r="F355" s="116">
        <f>IF(E353&lt;6,"",((E353-6)/12)*(G353/E353))</f>
        <v>0</v>
      </c>
      <c r="G355" s="96">
        <f>F355</f>
        <v>0</v>
      </c>
      <c r="H355" s="163"/>
      <c r="I355" s="100" t="s">
        <v>519</v>
      </c>
      <c r="J355" s="100" t="str">
        <f>VLOOKUP(I355,Presupuesto!$B$11:$C$565,2,0)</f>
        <v>DECIMOCUARTO MES</v>
      </c>
      <c r="K355" s="97" t="str">
        <f t="shared" si="11"/>
        <v>Posgrado</v>
      </c>
      <c r="L355" s="97" t="s">
        <v>395</v>
      </c>
    </row>
    <row r="356" spans="3:12" ht="15.75" thickBot="1">
      <c r="C356" s="136" t="s">
        <v>495</v>
      </c>
      <c r="D356" s="198"/>
      <c r="E356" s="151">
        <v>12</v>
      </c>
      <c r="F356" s="298">
        <f>HLOOKUP($C356,$BZ$2:$CM$3,2,0)</f>
        <v>2007.3</v>
      </c>
      <c r="G356" s="112">
        <f>D356*E356*F356</f>
        <v>0</v>
      </c>
      <c r="H356" s="165"/>
      <c r="I356" s="113" t="s">
        <v>496</v>
      </c>
      <c r="J356" s="113" t="str">
        <f>VLOOKUP(I356,Presupuesto!$B$11:$C$565,2,0)</f>
        <v>SUELDOS Y SALARIOS PERMANENTES</v>
      </c>
      <c r="K356" s="97" t="str">
        <f t="shared" si="11"/>
        <v>Posgrado</v>
      </c>
      <c r="L356" s="97" t="s">
        <v>395</v>
      </c>
    </row>
    <row r="357" spans="3:12">
      <c r="C357" s="170" t="s">
        <v>58</v>
      </c>
      <c r="D357" s="162"/>
      <c r="E357" s="153">
        <v>0</v>
      </c>
      <c r="F357" s="99">
        <f>IF(E356=0,"",(G356/E356)/12*E356)</f>
        <v>0</v>
      </c>
      <c r="G357" s="96">
        <f>F357</f>
        <v>0</v>
      </c>
      <c r="H357" s="163"/>
      <c r="I357" s="115" t="s">
        <v>516</v>
      </c>
      <c r="J357" s="115" t="str">
        <f>VLOOKUP(I357,Presupuesto!$B$11:$C$565,2,0)</f>
        <v>AGUINALDO Y DECIMO CUARTO MES</v>
      </c>
      <c r="K357" s="97" t="str">
        <f t="shared" si="11"/>
        <v>Posgrado</v>
      </c>
      <c r="L357" s="97" t="s">
        <v>395</v>
      </c>
    </row>
    <row r="358" spans="3:12" ht="15.75" thickBot="1">
      <c r="C358" s="171" t="s">
        <v>59</v>
      </c>
      <c r="D358" s="162"/>
      <c r="E358" s="153">
        <v>0</v>
      </c>
      <c r="F358" s="116">
        <f>IF(E356&lt;6,"",((E356-6)/12)*(G356/E356))</f>
        <v>0</v>
      </c>
      <c r="G358" s="96">
        <f>F358</f>
        <v>0</v>
      </c>
      <c r="H358" s="163"/>
      <c r="I358" s="100" t="s">
        <v>519</v>
      </c>
      <c r="J358" s="100" t="str">
        <f>VLOOKUP(I358,Presupuesto!$B$11:$C$565,2,0)</f>
        <v>DECIMOCUARTO MES</v>
      </c>
      <c r="K358" s="97" t="str">
        <f t="shared" si="11"/>
        <v>Posgrado</v>
      </c>
      <c r="L358" s="97" t="s">
        <v>395</v>
      </c>
    </row>
    <row r="359" spans="3:12" ht="15.75" thickBot="1">
      <c r="C359" s="139" t="s">
        <v>83</v>
      </c>
      <c r="D359" s="198"/>
      <c r="E359" s="151">
        <v>12</v>
      </c>
      <c r="F359" s="138">
        <v>30000</v>
      </c>
      <c r="G359" s="112">
        <f>D359*E359*F359</f>
        <v>0</v>
      </c>
      <c r="H359" s="165"/>
      <c r="I359" s="113" t="s">
        <v>564</v>
      </c>
      <c r="J359" s="113" t="str">
        <f>VLOOKUP(I359,Presupuesto!$B$11:$C$565,2,0)</f>
        <v>CONTRATOS ESPECIALES</v>
      </c>
      <c r="K359" s="97" t="str">
        <f t="shared" si="11"/>
        <v>Posgrado</v>
      </c>
      <c r="L359" s="97" t="s">
        <v>395</v>
      </c>
    </row>
    <row r="360" spans="3:12">
      <c r="C360" s="170" t="s">
        <v>58</v>
      </c>
      <c r="D360" s="162"/>
      <c r="E360" s="153">
        <v>0</v>
      </c>
      <c r="F360" s="116">
        <f>IF(E359=0,"",(G359/E359)/12*E359)</f>
        <v>0</v>
      </c>
      <c r="G360" s="96">
        <f>F360</f>
        <v>0</v>
      </c>
      <c r="H360" s="163"/>
      <c r="I360" s="100" t="s">
        <v>564</v>
      </c>
      <c r="J360" s="100" t="str">
        <f>VLOOKUP(I360,Presupuesto!$B$11:$C$565,2,0)</f>
        <v>CONTRATOS ESPECIALES</v>
      </c>
      <c r="K360" s="97" t="str">
        <f t="shared" si="11"/>
        <v>Posgrado</v>
      </c>
      <c r="L360" s="97" t="s">
        <v>394</v>
      </c>
    </row>
    <row r="361" spans="3:12" ht="15.75" thickBot="1">
      <c r="C361" s="171" t="s">
        <v>59</v>
      </c>
      <c r="D361" s="162"/>
      <c r="E361" s="153">
        <v>0</v>
      </c>
      <c r="F361" s="99">
        <f>IF(E359&lt;6,"",((E359-6)/12)*(G359/E359))</f>
        <v>0</v>
      </c>
      <c r="G361" s="96">
        <f>F361</f>
        <v>0</v>
      </c>
      <c r="H361" s="163"/>
      <c r="I361" s="100" t="s">
        <v>564</v>
      </c>
      <c r="J361" s="100" t="str">
        <f>VLOOKUP(I361,Presupuesto!$B$11:$C$565,2,0)</f>
        <v>CONTRATOS ESPECIALES</v>
      </c>
      <c r="K361" s="97" t="str">
        <f t="shared" si="11"/>
        <v>Posgrado</v>
      </c>
      <c r="L361" s="97" t="s">
        <v>399</v>
      </c>
    </row>
    <row r="362" spans="3:12" ht="15.75" thickBot="1">
      <c r="C362" s="139" t="s">
        <v>60</v>
      </c>
      <c r="D362" s="198"/>
      <c r="E362" s="151">
        <v>12</v>
      </c>
      <c r="F362" s="117">
        <v>30000</v>
      </c>
      <c r="G362" s="112">
        <f>D362*E362*F362</f>
        <v>0</v>
      </c>
      <c r="H362" s="165"/>
      <c r="I362" s="113" t="s">
        <v>705</v>
      </c>
      <c r="J362" s="113" t="str">
        <f>VLOOKUP(I362,Presupuesto!$B$11:$C$565,2,0)</f>
        <v>OTROS SERVICIOS TECNICOS Y PROFESIONALES</v>
      </c>
      <c r="K362" s="97" t="str">
        <f t="shared" si="11"/>
        <v>Posgrado</v>
      </c>
      <c r="L362" s="97" t="s">
        <v>394</v>
      </c>
    </row>
    <row r="363" spans="3:12">
      <c r="C363" s="170" t="s">
        <v>58</v>
      </c>
      <c r="D363" s="162"/>
      <c r="E363" s="153">
        <v>0</v>
      </c>
      <c r="F363" s="99">
        <v>0</v>
      </c>
      <c r="G363" s="96">
        <f>F363</f>
        <v>0</v>
      </c>
      <c r="H363" s="163"/>
      <c r="I363" s="100" t="s">
        <v>705</v>
      </c>
      <c r="J363" s="100" t="str">
        <f>VLOOKUP(I363,Presupuesto!$B$11:$C$565,2,0)</f>
        <v>OTROS SERVICIOS TECNICOS Y PROFESIONALES</v>
      </c>
      <c r="K363" s="97" t="str">
        <f t="shared" si="11"/>
        <v>Posgrado</v>
      </c>
      <c r="L363" s="97" t="s">
        <v>394</v>
      </c>
    </row>
    <row r="364" spans="3:12" ht="15.75" thickBot="1">
      <c r="C364" s="171" t="s">
        <v>59</v>
      </c>
      <c r="D364" s="162"/>
      <c r="E364" s="153">
        <v>0</v>
      </c>
      <c r="F364" s="99">
        <v>0</v>
      </c>
      <c r="G364" s="96">
        <f>F364</f>
        <v>0</v>
      </c>
      <c r="H364" s="163"/>
      <c r="I364" s="100" t="s">
        <v>705</v>
      </c>
      <c r="J364" s="100" t="str">
        <f>VLOOKUP(I364,Presupuesto!$B$11:$C$565,2,0)</f>
        <v>OTROS SERVICIOS TECNICOS Y PROFESIONALES</v>
      </c>
      <c r="K364" s="97" t="str">
        <f t="shared" si="11"/>
        <v>Posgrado</v>
      </c>
      <c r="L364" s="97" t="s">
        <v>394</v>
      </c>
    </row>
    <row r="365" spans="3:12" ht="15.75" thickBot="1">
      <c r="C365" s="139" t="s">
        <v>61</v>
      </c>
      <c r="D365" s="198"/>
      <c r="E365" s="151">
        <v>12</v>
      </c>
      <c r="F365" s="117">
        <v>30000</v>
      </c>
      <c r="G365" s="112">
        <f>D365*E365*F365</f>
        <v>0</v>
      </c>
      <c r="H365" s="165"/>
      <c r="I365" s="113" t="s">
        <v>496</v>
      </c>
      <c r="J365" s="113" t="str">
        <f>VLOOKUP(I365,Presupuesto!$B$11:$C$565,2,0)</f>
        <v>SUELDOS Y SALARIOS PERMANENTES</v>
      </c>
      <c r="K365" s="97" t="str">
        <f t="shared" si="11"/>
        <v>Posgrado</v>
      </c>
      <c r="L365" s="97" t="s">
        <v>394</v>
      </c>
    </row>
    <row r="366" spans="3:12">
      <c r="C366" s="170" t="s">
        <v>58</v>
      </c>
      <c r="D366" s="168"/>
      <c r="E366" s="130">
        <v>0</v>
      </c>
      <c r="F366" s="118">
        <f>IF(E365=0,"",(G365/E365)/12*E365)</f>
        <v>0</v>
      </c>
      <c r="G366" s="119">
        <f>F366</f>
        <v>0</v>
      </c>
      <c r="H366" s="163"/>
      <c r="I366" s="100" t="s">
        <v>516</v>
      </c>
      <c r="J366" s="100" t="str">
        <f>VLOOKUP(I366,Presupuesto!$B$11:$C$565,2,0)</f>
        <v>AGUINALDO Y DECIMO CUARTO MES</v>
      </c>
      <c r="K366" s="97" t="str">
        <f t="shared" si="11"/>
        <v>Posgrado</v>
      </c>
      <c r="L366" s="97" t="s">
        <v>394</v>
      </c>
    </row>
    <row r="367" spans="3:12" ht="15.75" thickBot="1">
      <c r="C367" s="172" t="s">
        <v>59</v>
      </c>
      <c r="D367" s="161"/>
      <c r="E367" s="131">
        <v>0</v>
      </c>
      <c r="F367" s="104">
        <f>IF(E365&lt;6,"",((E365-6)/12)*(G365/E365))</f>
        <v>0</v>
      </c>
      <c r="G367" s="104">
        <f>F367</f>
        <v>0</v>
      </c>
      <c r="H367" s="161"/>
      <c r="I367" s="105" t="s">
        <v>519</v>
      </c>
      <c r="J367" s="123" t="str">
        <f>VLOOKUP(I367,Presupuesto!$B$11:$C$565,2,0)</f>
        <v>DECIMOCUARTO MES</v>
      </c>
      <c r="K367" s="105" t="str">
        <f t="shared" si="11"/>
        <v>Posgrado</v>
      </c>
      <c r="L367" s="123" t="s">
        <v>394</v>
      </c>
    </row>
    <row r="369" spans="3:12" ht="15.75" thickBot="1">
      <c r="K369" s="152"/>
    </row>
    <row r="370" spans="3:12" ht="15.75" thickBot="1">
      <c r="C370" s="69" t="s">
        <v>43</v>
      </c>
      <c r="D370" s="30">
        <f>SUM(G377:G427)</f>
        <v>283500</v>
      </c>
      <c r="E370" s="92"/>
      <c r="F370" s="92"/>
      <c r="G370" s="92"/>
      <c r="H370" s="75"/>
      <c r="I370" s="75"/>
      <c r="J370" s="75"/>
      <c r="K370" s="152"/>
    </row>
    <row r="371" spans="3:12">
      <c r="D371" s="31"/>
      <c r="E371" s="92"/>
      <c r="F371" s="92"/>
      <c r="G371" s="92"/>
      <c r="H371" s="75"/>
      <c r="I371" s="75"/>
      <c r="J371" s="75"/>
      <c r="K371" s="152"/>
    </row>
    <row r="372" spans="3:12">
      <c r="D372" s="31"/>
      <c r="E372" s="92"/>
      <c r="F372" s="92"/>
      <c r="G372" s="92"/>
      <c r="H372" s="75"/>
      <c r="I372" s="75"/>
      <c r="J372" s="75"/>
      <c r="K372" s="152"/>
    </row>
    <row r="373" spans="3:12" ht="15.75">
      <c r="C373" s="201" t="s">
        <v>392</v>
      </c>
      <c r="D373" s="353" t="s">
        <v>2129</v>
      </c>
      <c r="E373" s="92"/>
      <c r="F373" s="92"/>
      <c r="G373" s="92"/>
      <c r="H373" s="75"/>
      <c r="I373" s="75"/>
      <c r="J373" s="75"/>
      <c r="K373" s="152"/>
    </row>
    <row r="374" spans="3:12" ht="18.75">
      <c r="C374" s="207" t="str">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3. contratacion de una persona encargada en la Plataforma Tecnologica</v>
      </c>
      <c r="D374" s="31"/>
      <c r="E374" s="92"/>
      <c r="F374" s="92"/>
      <c r="G374" s="92"/>
      <c r="H374" s="75"/>
      <c r="I374" s="75"/>
      <c r="J374" s="75"/>
      <c r="K374" s="152"/>
    </row>
    <row r="375" spans="3:12" ht="15.75" thickBot="1">
      <c r="C375" s="176"/>
      <c r="D375" s="31"/>
      <c r="E375" s="92"/>
      <c r="F375" s="92"/>
      <c r="G375" s="92"/>
      <c r="H375" s="75"/>
      <c r="I375" s="75"/>
      <c r="J375" s="75"/>
      <c r="K375" s="152"/>
    </row>
    <row r="376" spans="3:12" ht="30.75" thickBot="1">
      <c r="C376" s="133" t="s">
        <v>44</v>
      </c>
      <c r="D376" s="137" t="s">
        <v>55</v>
      </c>
      <c r="E376" s="169" t="s">
        <v>56</v>
      </c>
      <c r="F376" s="137" t="s">
        <v>57</v>
      </c>
      <c r="G376" s="134" t="s">
        <v>27</v>
      </c>
      <c r="H376" s="132" t="s">
        <v>131</v>
      </c>
      <c r="I376" s="135" t="s">
        <v>46</v>
      </c>
      <c r="J376" s="135" t="s">
        <v>132</v>
      </c>
      <c r="K376" s="135" t="s">
        <v>410</v>
      </c>
      <c r="L376" s="135" t="s">
        <v>411</v>
      </c>
    </row>
    <row r="377" spans="3:12" ht="15.75" thickBot="1">
      <c r="C377" s="136" t="s">
        <v>482</v>
      </c>
      <c r="D377" s="198"/>
      <c r="E377" s="151">
        <v>12</v>
      </c>
      <c r="F377" s="298">
        <f>HLOOKUP($C377,$BZ$2:$CM$3,2,0)</f>
        <v>43674.39</v>
      </c>
      <c r="G377" s="112">
        <f>D377*E377*F377</f>
        <v>0</v>
      </c>
      <c r="H377" s="165"/>
      <c r="I377" s="113" t="s">
        <v>496</v>
      </c>
      <c r="J377" s="113" t="str">
        <f>VLOOKUP(I377,Presupuesto!$B$11:$C$565,2,0)</f>
        <v>SUELDOS Y SALARIOS PERMANENTES</v>
      </c>
      <c r="K377" s="215" t="s">
        <v>1453</v>
      </c>
      <c r="L377" s="97" t="s">
        <v>394</v>
      </c>
    </row>
    <row r="378" spans="3:12">
      <c r="C378" s="170" t="s">
        <v>58</v>
      </c>
      <c r="D378" s="162"/>
      <c r="E378" s="153">
        <v>0</v>
      </c>
      <c r="F378" s="99">
        <f>IF(E377=0,"",(G377/E377)/12*E377)</f>
        <v>0</v>
      </c>
      <c r="G378" s="96">
        <f>F378</f>
        <v>0</v>
      </c>
      <c r="H378" s="163"/>
      <c r="I378" s="115" t="s">
        <v>516</v>
      </c>
      <c r="J378" s="115" t="str">
        <f>VLOOKUP(I378,Presupuesto!$B$11:$C$565,2,0)</f>
        <v>AGUINALDO Y DECIMO CUARTO MES</v>
      </c>
      <c r="K378" s="97" t="str">
        <f t="shared" ref="K378:K409" si="12">$K$377</f>
        <v>Posgrado</v>
      </c>
      <c r="L378" s="97" t="s">
        <v>412</v>
      </c>
    </row>
    <row r="379" spans="3:12" ht="15.75" thickBot="1">
      <c r="C379" s="171" t="s">
        <v>59</v>
      </c>
      <c r="D379" s="162"/>
      <c r="E379" s="153">
        <v>0</v>
      </c>
      <c r="F379" s="116">
        <f>IF(E377&lt;6,"",((E377-6)/12)*(G377/E377))</f>
        <v>0</v>
      </c>
      <c r="G379" s="96">
        <f>F379</f>
        <v>0</v>
      </c>
      <c r="H379" s="163"/>
      <c r="I379" s="100" t="s">
        <v>519</v>
      </c>
      <c r="J379" s="100" t="str">
        <f>VLOOKUP(I379,Presupuesto!$B$11:$C$565,2,0)</f>
        <v>DECIMOCUARTO MES</v>
      </c>
      <c r="K379" s="97" t="str">
        <f t="shared" si="12"/>
        <v>Posgrado</v>
      </c>
      <c r="L379" s="97" t="s">
        <v>395</v>
      </c>
    </row>
    <row r="380" spans="3:12" ht="15.75" thickBot="1">
      <c r="C380" s="136" t="s">
        <v>483</v>
      </c>
      <c r="D380" s="198"/>
      <c r="E380" s="151">
        <v>12</v>
      </c>
      <c r="F380" s="298">
        <f>HLOOKUP($C380,$BZ$2:$CM$3,2,0)</f>
        <v>39703.99</v>
      </c>
      <c r="G380" s="112">
        <f>D380*E380*F380</f>
        <v>0</v>
      </c>
      <c r="H380" s="165"/>
      <c r="I380" s="113" t="s">
        <v>496</v>
      </c>
      <c r="J380" s="113" t="str">
        <f>VLOOKUP(I380,Presupuesto!$B$11:$C$565,2,0)</f>
        <v>SUELDOS Y SALARIOS PERMANENTES</v>
      </c>
      <c r="K380" s="97" t="str">
        <f t="shared" si="12"/>
        <v>Posgrado</v>
      </c>
      <c r="L380" s="97" t="s">
        <v>395</v>
      </c>
    </row>
    <row r="381" spans="3:12">
      <c r="C381" s="170" t="s">
        <v>58</v>
      </c>
      <c r="D381" s="162"/>
      <c r="E381" s="153">
        <v>0</v>
      </c>
      <c r="F381" s="99">
        <f>IF(E380=0,"",(G380/E380)/12*E380)</f>
        <v>0</v>
      </c>
      <c r="G381" s="96">
        <f>F381</f>
        <v>0</v>
      </c>
      <c r="H381" s="163"/>
      <c r="I381" s="115" t="s">
        <v>516</v>
      </c>
      <c r="J381" s="115" t="str">
        <f>VLOOKUP(I381,Presupuesto!$B$11:$C$565,2,0)</f>
        <v>AGUINALDO Y DECIMO CUARTO MES</v>
      </c>
      <c r="K381" s="97" t="str">
        <f t="shared" si="12"/>
        <v>Posgrado</v>
      </c>
      <c r="L381" s="97" t="s">
        <v>395</v>
      </c>
    </row>
    <row r="382" spans="3:12" ht="15.75" thickBot="1">
      <c r="C382" s="171" t="s">
        <v>59</v>
      </c>
      <c r="D382" s="162"/>
      <c r="E382" s="153">
        <v>0</v>
      </c>
      <c r="F382" s="116">
        <f>IF(E380&lt;6,"",((E380-6)/12)*(G380/E380))</f>
        <v>0</v>
      </c>
      <c r="G382" s="96">
        <f>F382</f>
        <v>0</v>
      </c>
      <c r="H382" s="163"/>
      <c r="I382" s="100" t="s">
        <v>519</v>
      </c>
      <c r="J382" s="100" t="str">
        <f>VLOOKUP(I382,Presupuesto!$B$11:$C$565,2,0)</f>
        <v>DECIMOCUARTO MES</v>
      </c>
      <c r="K382" s="97" t="str">
        <f t="shared" si="12"/>
        <v>Posgrado</v>
      </c>
      <c r="L382" s="97" t="s">
        <v>395</v>
      </c>
    </row>
    <row r="383" spans="3:12" ht="15.75" thickBot="1">
      <c r="C383" s="136" t="s">
        <v>484</v>
      </c>
      <c r="D383" s="198"/>
      <c r="E383" s="151">
        <v>12</v>
      </c>
      <c r="F383" s="298">
        <f>HLOOKUP($C383,$BZ$2:$CM$3,2,0)</f>
        <v>35733.589999999997</v>
      </c>
      <c r="G383" s="112">
        <f>D383*E383*F383</f>
        <v>0</v>
      </c>
      <c r="H383" s="165"/>
      <c r="I383" s="113" t="s">
        <v>496</v>
      </c>
      <c r="J383" s="113" t="str">
        <f>VLOOKUP(I383,Presupuesto!$B$11:$C$565,2,0)</f>
        <v>SUELDOS Y SALARIOS PERMANENTES</v>
      </c>
      <c r="K383" s="97" t="str">
        <f t="shared" si="12"/>
        <v>Posgrado</v>
      </c>
      <c r="L383" s="97" t="s">
        <v>395</v>
      </c>
    </row>
    <row r="384" spans="3:12">
      <c r="C384" s="170" t="s">
        <v>58</v>
      </c>
      <c r="D384" s="162"/>
      <c r="E384" s="153">
        <v>0</v>
      </c>
      <c r="F384" s="99">
        <f>IF(E383=0,"",(G383/E383)/12*E383)</f>
        <v>0</v>
      </c>
      <c r="G384" s="96">
        <f>F384</f>
        <v>0</v>
      </c>
      <c r="H384" s="163"/>
      <c r="I384" s="115" t="s">
        <v>516</v>
      </c>
      <c r="J384" s="115" t="str">
        <f>VLOOKUP(I384,Presupuesto!$B$11:$C$565,2,0)</f>
        <v>AGUINALDO Y DECIMO CUARTO MES</v>
      </c>
      <c r="K384" s="97" t="str">
        <f t="shared" si="12"/>
        <v>Posgrado</v>
      </c>
      <c r="L384" s="97" t="s">
        <v>395</v>
      </c>
    </row>
    <row r="385" spans="3:12" ht="15.75" thickBot="1">
      <c r="C385" s="171" t="s">
        <v>59</v>
      </c>
      <c r="D385" s="162"/>
      <c r="E385" s="153">
        <v>0</v>
      </c>
      <c r="F385" s="116">
        <f>IF(E383&lt;6,"",((E383-6)/12)*(G383/E383))</f>
        <v>0</v>
      </c>
      <c r="G385" s="96">
        <f>F385</f>
        <v>0</v>
      </c>
      <c r="H385" s="163"/>
      <c r="I385" s="100" t="s">
        <v>519</v>
      </c>
      <c r="J385" s="100" t="str">
        <f>VLOOKUP(I385,Presupuesto!$B$11:$C$565,2,0)</f>
        <v>DECIMOCUARTO MES</v>
      </c>
      <c r="K385" s="97" t="str">
        <f t="shared" si="12"/>
        <v>Posgrado</v>
      </c>
      <c r="L385" s="97" t="s">
        <v>395</v>
      </c>
    </row>
    <row r="386" spans="3:12" ht="15.75" thickBot="1">
      <c r="C386" s="136" t="s">
        <v>485</v>
      </c>
      <c r="D386" s="198"/>
      <c r="E386" s="151">
        <v>12</v>
      </c>
      <c r="F386" s="298">
        <f>HLOOKUP($C386,$BZ$2:$CM$3,2,0)</f>
        <v>31763.19</v>
      </c>
      <c r="G386" s="112">
        <f>D386*E386*F386</f>
        <v>0</v>
      </c>
      <c r="H386" s="165"/>
      <c r="I386" s="113" t="s">
        <v>496</v>
      </c>
      <c r="J386" s="113" t="str">
        <f>VLOOKUP(I386,Presupuesto!$B$11:$C$565,2,0)</f>
        <v>SUELDOS Y SALARIOS PERMANENTES</v>
      </c>
      <c r="K386" s="97" t="str">
        <f t="shared" si="12"/>
        <v>Posgrado</v>
      </c>
      <c r="L386" s="97" t="s">
        <v>395</v>
      </c>
    </row>
    <row r="387" spans="3:12">
      <c r="C387" s="170" t="s">
        <v>58</v>
      </c>
      <c r="D387" s="162"/>
      <c r="E387" s="153">
        <v>0</v>
      </c>
      <c r="F387" s="99">
        <f>IF(E386=0,"",(G386/E386)/12*E386)</f>
        <v>0</v>
      </c>
      <c r="G387" s="96">
        <f>F387</f>
        <v>0</v>
      </c>
      <c r="H387" s="163"/>
      <c r="I387" s="115" t="s">
        <v>516</v>
      </c>
      <c r="J387" s="115" t="str">
        <f>VLOOKUP(I387,Presupuesto!$B$11:$C$565,2,0)</f>
        <v>AGUINALDO Y DECIMO CUARTO MES</v>
      </c>
      <c r="K387" s="97" t="str">
        <f t="shared" si="12"/>
        <v>Posgrado</v>
      </c>
      <c r="L387" s="97" t="s">
        <v>395</v>
      </c>
    </row>
    <row r="388" spans="3:12" ht="15.75" thickBot="1">
      <c r="C388" s="171" t="s">
        <v>59</v>
      </c>
      <c r="D388" s="162"/>
      <c r="E388" s="153">
        <v>0</v>
      </c>
      <c r="F388" s="116">
        <f>IF(E386&lt;6,"",((E386-6)/12)*(G386/E386))</f>
        <v>0</v>
      </c>
      <c r="G388" s="96">
        <f>F388</f>
        <v>0</v>
      </c>
      <c r="H388" s="163"/>
      <c r="I388" s="100" t="s">
        <v>519</v>
      </c>
      <c r="J388" s="100" t="str">
        <f>VLOOKUP(I388,Presupuesto!$B$11:$C$565,2,0)</f>
        <v>DECIMOCUARTO MES</v>
      </c>
      <c r="K388" s="97" t="str">
        <f t="shared" si="12"/>
        <v>Posgrado</v>
      </c>
      <c r="L388" s="97" t="s">
        <v>395</v>
      </c>
    </row>
    <row r="389" spans="3:12" ht="15.75" thickBot="1">
      <c r="C389" s="136" t="s">
        <v>486</v>
      </c>
      <c r="D389" s="198"/>
      <c r="E389" s="151">
        <v>12</v>
      </c>
      <c r="F389" s="298">
        <f>HLOOKUP($C389,$BZ$2:$CM$3,2,0)</f>
        <v>29777.99</v>
      </c>
      <c r="G389" s="112">
        <f>D389*E389*F389</f>
        <v>0</v>
      </c>
      <c r="H389" s="165"/>
      <c r="I389" s="113" t="s">
        <v>496</v>
      </c>
      <c r="J389" s="113" t="str">
        <f>VLOOKUP(I389,Presupuesto!$B$11:$C$565,2,0)</f>
        <v>SUELDOS Y SALARIOS PERMANENTES</v>
      </c>
      <c r="K389" s="97" t="str">
        <f t="shared" si="12"/>
        <v>Posgrado</v>
      </c>
      <c r="L389" s="97" t="s">
        <v>395</v>
      </c>
    </row>
    <row r="390" spans="3:12">
      <c r="C390" s="170" t="s">
        <v>58</v>
      </c>
      <c r="D390" s="162"/>
      <c r="E390" s="153">
        <v>0</v>
      </c>
      <c r="F390" s="99">
        <f>IF(E389=0,"",(G389/E389)/12*E389)</f>
        <v>0</v>
      </c>
      <c r="G390" s="96">
        <f>F390</f>
        <v>0</v>
      </c>
      <c r="H390" s="163"/>
      <c r="I390" s="115" t="s">
        <v>516</v>
      </c>
      <c r="J390" s="115" t="str">
        <f>VLOOKUP(I390,Presupuesto!$B$11:$C$565,2,0)</f>
        <v>AGUINALDO Y DECIMO CUARTO MES</v>
      </c>
      <c r="K390" s="97" t="str">
        <f t="shared" si="12"/>
        <v>Posgrado</v>
      </c>
      <c r="L390" s="97" t="s">
        <v>395</v>
      </c>
    </row>
    <row r="391" spans="3:12" ht="15.75" thickBot="1">
      <c r="C391" s="171" t="s">
        <v>59</v>
      </c>
      <c r="D391" s="162"/>
      <c r="E391" s="153">
        <v>0</v>
      </c>
      <c r="F391" s="116">
        <f>IF(E389&lt;6,"",((E389-6)/12)*(G389/E389))</f>
        <v>0</v>
      </c>
      <c r="G391" s="96">
        <f>F391</f>
        <v>0</v>
      </c>
      <c r="H391" s="163"/>
      <c r="I391" s="100" t="s">
        <v>519</v>
      </c>
      <c r="J391" s="100" t="str">
        <f>VLOOKUP(I391,Presupuesto!$B$11:$C$565,2,0)</f>
        <v>DECIMOCUARTO MES</v>
      </c>
      <c r="K391" s="97" t="str">
        <f t="shared" si="12"/>
        <v>Posgrado</v>
      </c>
      <c r="L391" s="97" t="s">
        <v>395</v>
      </c>
    </row>
    <row r="392" spans="3:12" ht="15.75" thickBot="1">
      <c r="C392" s="136" t="s">
        <v>487</v>
      </c>
      <c r="D392" s="198"/>
      <c r="E392" s="151">
        <v>12</v>
      </c>
      <c r="F392" s="298">
        <f>HLOOKUP($C392,$BZ$2:$CM$3,2,0)</f>
        <v>27792.79</v>
      </c>
      <c r="G392" s="112">
        <f>D392*E392*F392</f>
        <v>0</v>
      </c>
      <c r="H392" s="165"/>
      <c r="I392" s="113" t="s">
        <v>496</v>
      </c>
      <c r="J392" s="113" t="str">
        <f>VLOOKUP(I392,Presupuesto!$B$11:$C$565,2,0)</f>
        <v>SUELDOS Y SALARIOS PERMANENTES</v>
      </c>
      <c r="K392" s="97" t="str">
        <f t="shared" si="12"/>
        <v>Posgrado</v>
      </c>
      <c r="L392" s="97" t="s">
        <v>395</v>
      </c>
    </row>
    <row r="393" spans="3:12">
      <c r="C393" s="170" t="s">
        <v>58</v>
      </c>
      <c r="D393" s="162"/>
      <c r="E393" s="153">
        <v>0</v>
      </c>
      <c r="F393" s="99">
        <f>IF(E392=0,"",(G392/E392)/12*E392)</f>
        <v>0</v>
      </c>
      <c r="G393" s="96">
        <f>F393</f>
        <v>0</v>
      </c>
      <c r="H393" s="163"/>
      <c r="I393" s="115" t="s">
        <v>516</v>
      </c>
      <c r="J393" s="115" t="str">
        <f>VLOOKUP(I393,Presupuesto!$B$11:$C$565,2,0)</f>
        <v>AGUINALDO Y DECIMO CUARTO MES</v>
      </c>
      <c r="K393" s="97" t="str">
        <f t="shared" si="12"/>
        <v>Posgrado</v>
      </c>
      <c r="L393" s="97" t="s">
        <v>395</v>
      </c>
    </row>
    <row r="394" spans="3:12" ht="15.75" thickBot="1">
      <c r="C394" s="171" t="s">
        <v>59</v>
      </c>
      <c r="D394" s="162"/>
      <c r="E394" s="153">
        <v>0</v>
      </c>
      <c r="F394" s="116">
        <f>IF(E392&lt;6,"",((E392-6)/12)*(G392/E392))</f>
        <v>0</v>
      </c>
      <c r="G394" s="96">
        <f>F394</f>
        <v>0</v>
      </c>
      <c r="H394" s="163"/>
      <c r="I394" s="100" t="s">
        <v>519</v>
      </c>
      <c r="J394" s="100" t="str">
        <f>VLOOKUP(I394,Presupuesto!$B$11:$C$565,2,0)</f>
        <v>DECIMOCUARTO MES</v>
      </c>
      <c r="K394" s="97" t="str">
        <f t="shared" si="12"/>
        <v>Posgrado</v>
      </c>
      <c r="L394" s="97" t="s">
        <v>395</v>
      </c>
    </row>
    <row r="395" spans="3:12" ht="15.75" thickBot="1">
      <c r="C395" s="136" t="s">
        <v>488</v>
      </c>
      <c r="D395" s="198"/>
      <c r="E395" s="151">
        <v>12</v>
      </c>
      <c r="F395" s="298">
        <f>HLOOKUP($C395,$BZ$2:$CM$3,2,0)</f>
        <v>18859.39</v>
      </c>
      <c r="G395" s="112">
        <f>D395*E395*F395</f>
        <v>0</v>
      </c>
      <c r="H395" s="165"/>
      <c r="I395" s="113" t="s">
        <v>496</v>
      </c>
      <c r="J395" s="113" t="str">
        <f>VLOOKUP(I395,Presupuesto!$B$11:$C$565,2,0)</f>
        <v>SUELDOS Y SALARIOS PERMANENTES</v>
      </c>
      <c r="K395" s="97" t="str">
        <f t="shared" si="12"/>
        <v>Posgrado</v>
      </c>
      <c r="L395" s="97" t="s">
        <v>395</v>
      </c>
    </row>
    <row r="396" spans="3:12">
      <c r="C396" s="170" t="s">
        <v>58</v>
      </c>
      <c r="D396" s="162"/>
      <c r="E396" s="153">
        <v>0</v>
      </c>
      <c r="F396" s="99">
        <f>IF(E395=0,"",(G395/E395)/12*E395)</f>
        <v>0</v>
      </c>
      <c r="G396" s="96">
        <f>F396</f>
        <v>0</v>
      </c>
      <c r="H396" s="163"/>
      <c r="I396" s="115" t="s">
        <v>516</v>
      </c>
      <c r="J396" s="115" t="str">
        <f>VLOOKUP(I396,Presupuesto!$B$11:$C$565,2,0)</f>
        <v>AGUINALDO Y DECIMO CUARTO MES</v>
      </c>
      <c r="K396" s="97" t="str">
        <f t="shared" si="12"/>
        <v>Posgrado</v>
      </c>
      <c r="L396" s="97" t="s">
        <v>395</v>
      </c>
    </row>
    <row r="397" spans="3:12" ht="15.75" thickBot="1">
      <c r="C397" s="171" t="s">
        <v>59</v>
      </c>
      <c r="D397" s="162"/>
      <c r="E397" s="153">
        <v>0</v>
      </c>
      <c r="F397" s="116">
        <f>IF(E395&lt;6,"",((E395-6)/12)*(G395/E395))</f>
        <v>0</v>
      </c>
      <c r="G397" s="96">
        <f>F397</f>
        <v>0</v>
      </c>
      <c r="H397" s="163"/>
      <c r="I397" s="100" t="s">
        <v>519</v>
      </c>
      <c r="J397" s="100" t="str">
        <f>VLOOKUP(I397,Presupuesto!$B$11:$C$565,2,0)</f>
        <v>DECIMOCUARTO MES</v>
      </c>
      <c r="K397" s="97" t="str">
        <f t="shared" si="12"/>
        <v>Posgrado</v>
      </c>
      <c r="L397" s="97" t="s">
        <v>395</v>
      </c>
    </row>
    <row r="398" spans="3:12" ht="15.75" thickBot="1">
      <c r="C398" s="136" t="s">
        <v>489</v>
      </c>
      <c r="D398" s="198"/>
      <c r="E398" s="151">
        <v>12</v>
      </c>
      <c r="F398" s="298">
        <f>HLOOKUP($C398,$BZ$2:$CM$3,2,0)</f>
        <v>17866.8</v>
      </c>
      <c r="G398" s="112">
        <f>D398*E398*F398</f>
        <v>0</v>
      </c>
      <c r="H398" s="165"/>
      <c r="I398" s="113" t="s">
        <v>496</v>
      </c>
      <c r="J398" s="113" t="str">
        <f>VLOOKUP(I398,Presupuesto!$B$11:$C$565,2,0)</f>
        <v>SUELDOS Y SALARIOS PERMANENTES</v>
      </c>
      <c r="K398" s="97" t="str">
        <f t="shared" si="12"/>
        <v>Posgrado</v>
      </c>
      <c r="L398" s="97" t="s">
        <v>395</v>
      </c>
    </row>
    <row r="399" spans="3:12">
      <c r="C399" s="170" t="s">
        <v>58</v>
      </c>
      <c r="D399" s="162"/>
      <c r="E399" s="153">
        <v>0</v>
      </c>
      <c r="F399" s="99">
        <f>IF(E398=0,"",(G398/E398)/12*E398)</f>
        <v>0</v>
      </c>
      <c r="G399" s="96">
        <f>F399</f>
        <v>0</v>
      </c>
      <c r="H399" s="163"/>
      <c r="I399" s="115" t="s">
        <v>516</v>
      </c>
      <c r="J399" s="115" t="str">
        <f>VLOOKUP(I399,Presupuesto!$B$11:$C$565,2,0)</f>
        <v>AGUINALDO Y DECIMO CUARTO MES</v>
      </c>
      <c r="K399" s="97" t="str">
        <f t="shared" si="12"/>
        <v>Posgrado</v>
      </c>
      <c r="L399" s="97" t="s">
        <v>395</v>
      </c>
    </row>
    <row r="400" spans="3:12" ht="15.75" thickBot="1">
      <c r="C400" s="171" t="s">
        <v>59</v>
      </c>
      <c r="D400" s="162"/>
      <c r="E400" s="153">
        <v>0</v>
      </c>
      <c r="F400" s="116">
        <f>IF(E398&lt;6,"",((E398-6)/12)*(G398/E398))</f>
        <v>0</v>
      </c>
      <c r="G400" s="96">
        <f>F400</f>
        <v>0</v>
      </c>
      <c r="H400" s="163"/>
      <c r="I400" s="100" t="s">
        <v>519</v>
      </c>
      <c r="J400" s="100" t="str">
        <f>VLOOKUP(I400,Presupuesto!$B$11:$C$565,2,0)</f>
        <v>DECIMOCUARTO MES</v>
      </c>
      <c r="K400" s="97" t="str">
        <f t="shared" si="12"/>
        <v>Posgrado</v>
      </c>
      <c r="L400" s="97" t="s">
        <v>395</v>
      </c>
    </row>
    <row r="401" spans="3:12" ht="15.75" thickBot="1">
      <c r="C401" s="136" t="s">
        <v>490</v>
      </c>
      <c r="D401" s="198"/>
      <c r="E401" s="151">
        <v>12</v>
      </c>
      <c r="F401" s="298">
        <f>HLOOKUP($C401,$BZ$2:$CM$3,2,0)</f>
        <v>13896.4</v>
      </c>
      <c r="G401" s="112">
        <f>D401*E401*F401</f>
        <v>0</v>
      </c>
      <c r="H401" s="165"/>
      <c r="I401" s="113" t="s">
        <v>496</v>
      </c>
      <c r="J401" s="113" t="str">
        <f>VLOOKUP(I401,Presupuesto!$B$11:$C$565,2,0)</f>
        <v>SUELDOS Y SALARIOS PERMANENTES</v>
      </c>
      <c r="K401" s="97" t="str">
        <f t="shared" si="12"/>
        <v>Posgrado</v>
      </c>
      <c r="L401" s="97" t="s">
        <v>395</v>
      </c>
    </row>
    <row r="402" spans="3:12">
      <c r="C402" s="170" t="s">
        <v>58</v>
      </c>
      <c r="D402" s="162"/>
      <c r="E402" s="153">
        <v>0</v>
      </c>
      <c r="F402" s="99">
        <f>IF(E401=0,"",(G401/E401)/12*E401)</f>
        <v>0</v>
      </c>
      <c r="G402" s="96">
        <f>F402</f>
        <v>0</v>
      </c>
      <c r="H402" s="163"/>
      <c r="I402" s="115" t="s">
        <v>516</v>
      </c>
      <c r="J402" s="115" t="str">
        <f>VLOOKUP(I402,Presupuesto!$B$11:$C$565,2,0)</f>
        <v>AGUINALDO Y DECIMO CUARTO MES</v>
      </c>
      <c r="K402" s="97" t="str">
        <f t="shared" si="12"/>
        <v>Posgrado</v>
      </c>
      <c r="L402" s="97" t="s">
        <v>395</v>
      </c>
    </row>
    <row r="403" spans="3:12" ht="15.75" thickBot="1">
      <c r="C403" s="171" t="s">
        <v>59</v>
      </c>
      <c r="D403" s="162"/>
      <c r="E403" s="153">
        <v>0</v>
      </c>
      <c r="F403" s="116">
        <f>IF(E401&lt;6,"",((E401-6)/12)*(G401/E401))</f>
        <v>0</v>
      </c>
      <c r="G403" s="96">
        <f>F403</f>
        <v>0</v>
      </c>
      <c r="H403" s="163"/>
      <c r="I403" s="100" t="s">
        <v>519</v>
      </c>
      <c r="J403" s="100" t="str">
        <f>VLOOKUP(I403,Presupuesto!$B$11:$C$565,2,0)</f>
        <v>DECIMOCUARTO MES</v>
      </c>
      <c r="K403" s="97" t="str">
        <f t="shared" si="12"/>
        <v>Posgrado</v>
      </c>
      <c r="L403" s="97" t="s">
        <v>395</v>
      </c>
    </row>
    <row r="404" spans="3:12" ht="15.75" thickBot="1">
      <c r="C404" s="136" t="s">
        <v>491</v>
      </c>
      <c r="D404" s="198"/>
      <c r="E404" s="151">
        <v>12</v>
      </c>
      <c r="F404" s="298">
        <f>HLOOKUP($C404,$BZ$2:$CM$3,2,0)</f>
        <v>15004.09</v>
      </c>
      <c r="G404" s="112">
        <f>D404*E404*F404</f>
        <v>0</v>
      </c>
      <c r="H404" s="165"/>
      <c r="I404" s="113" t="s">
        <v>496</v>
      </c>
      <c r="J404" s="113" t="str">
        <f>VLOOKUP(I404,Presupuesto!$B$11:$C$565,2,0)</f>
        <v>SUELDOS Y SALARIOS PERMANENTES</v>
      </c>
      <c r="K404" s="97" t="str">
        <f t="shared" si="12"/>
        <v>Posgrado</v>
      </c>
      <c r="L404" s="97" t="s">
        <v>395</v>
      </c>
    </row>
    <row r="405" spans="3:12">
      <c r="C405" s="170" t="s">
        <v>58</v>
      </c>
      <c r="D405" s="162"/>
      <c r="E405" s="153">
        <v>0</v>
      </c>
      <c r="F405" s="99">
        <f>IF(E404=0,"",(G404/E404)/12*E404)</f>
        <v>0</v>
      </c>
      <c r="G405" s="96">
        <f>F405</f>
        <v>0</v>
      </c>
      <c r="H405" s="163"/>
      <c r="I405" s="115" t="s">
        <v>516</v>
      </c>
      <c r="J405" s="115" t="str">
        <f>VLOOKUP(I405,Presupuesto!$B$11:$C$565,2,0)</f>
        <v>AGUINALDO Y DECIMO CUARTO MES</v>
      </c>
      <c r="K405" s="97" t="str">
        <f t="shared" si="12"/>
        <v>Posgrado</v>
      </c>
      <c r="L405" s="97" t="s">
        <v>395</v>
      </c>
    </row>
    <row r="406" spans="3:12" ht="15.75" thickBot="1">
      <c r="C406" s="171" t="s">
        <v>59</v>
      </c>
      <c r="D406" s="162"/>
      <c r="E406" s="153">
        <v>0</v>
      </c>
      <c r="F406" s="116">
        <f>IF(E404&lt;6,"",((E404-6)/12)*(G404/E404))</f>
        <v>0</v>
      </c>
      <c r="G406" s="96">
        <f>F406</f>
        <v>0</v>
      </c>
      <c r="H406" s="163"/>
      <c r="I406" s="100" t="s">
        <v>519</v>
      </c>
      <c r="J406" s="100" t="str">
        <f>VLOOKUP(I406,Presupuesto!$B$11:$C$565,2,0)</f>
        <v>DECIMOCUARTO MES</v>
      </c>
      <c r="K406" s="97" t="str">
        <f t="shared" si="12"/>
        <v>Posgrado</v>
      </c>
      <c r="L406" s="97" t="s">
        <v>395</v>
      </c>
    </row>
    <row r="407" spans="3:12" ht="15.75" thickBot="1">
      <c r="C407" s="136" t="s">
        <v>492</v>
      </c>
      <c r="D407" s="198"/>
      <c r="E407" s="151">
        <v>12</v>
      </c>
      <c r="F407" s="298">
        <f>HLOOKUP($C407,$BZ$2:$CM$3,2,0)</f>
        <v>13238.9</v>
      </c>
      <c r="G407" s="112">
        <f>D407*E407*F407</f>
        <v>0</v>
      </c>
      <c r="H407" s="165"/>
      <c r="I407" s="113" t="s">
        <v>496</v>
      </c>
      <c r="J407" s="113" t="str">
        <f>VLOOKUP(I407,Presupuesto!$B$11:$C$565,2,0)</f>
        <v>SUELDOS Y SALARIOS PERMANENTES</v>
      </c>
      <c r="K407" s="97" t="str">
        <f t="shared" si="12"/>
        <v>Posgrado</v>
      </c>
      <c r="L407" s="97" t="s">
        <v>395</v>
      </c>
    </row>
    <row r="408" spans="3:12">
      <c r="C408" s="170" t="s">
        <v>58</v>
      </c>
      <c r="D408" s="162"/>
      <c r="E408" s="153">
        <v>0</v>
      </c>
      <c r="F408" s="99">
        <f>IF(E407=0,"",(G407/E407)/12*E407)</f>
        <v>0</v>
      </c>
      <c r="G408" s="96">
        <f>F408</f>
        <v>0</v>
      </c>
      <c r="H408" s="163"/>
      <c r="I408" s="115" t="s">
        <v>516</v>
      </c>
      <c r="J408" s="115" t="str">
        <f>VLOOKUP(I408,Presupuesto!$B$11:$C$565,2,0)</f>
        <v>AGUINALDO Y DECIMO CUARTO MES</v>
      </c>
      <c r="K408" s="97" t="str">
        <f t="shared" si="12"/>
        <v>Posgrado</v>
      </c>
      <c r="L408" s="97" t="s">
        <v>395</v>
      </c>
    </row>
    <row r="409" spans="3:12" ht="15.75" thickBot="1">
      <c r="C409" s="171" t="s">
        <v>59</v>
      </c>
      <c r="D409" s="162"/>
      <c r="E409" s="153">
        <v>0</v>
      </c>
      <c r="F409" s="116">
        <f>IF(E407&lt;6,"",((E407-6)/12)*(G407/E407))</f>
        <v>0</v>
      </c>
      <c r="G409" s="96">
        <f>F409</f>
        <v>0</v>
      </c>
      <c r="H409" s="163"/>
      <c r="I409" s="100" t="s">
        <v>519</v>
      </c>
      <c r="J409" s="100" t="str">
        <f>VLOOKUP(I409,Presupuesto!$B$11:$C$565,2,0)</f>
        <v>DECIMOCUARTO MES</v>
      </c>
      <c r="K409" s="97" t="str">
        <f t="shared" si="12"/>
        <v>Posgrado</v>
      </c>
      <c r="L409" s="97" t="s">
        <v>395</v>
      </c>
    </row>
    <row r="410" spans="3:12" ht="15.75" thickBot="1">
      <c r="C410" s="136" t="s">
        <v>493</v>
      </c>
      <c r="D410" s="198"/>
      <c r="E410" s="151">
        <v>12</v>
      </c>
      <c r="F410" s="298">
        <f>HLOOKUP($C410,$BZ$2:$CM$3,2,0)</f>
        <v>12356.31</v>
      </c>
      <c r="G410" s="112">
        <f>D410*E410*F410</f>
        <v>0</v>
      </c>
      <c r="H410" s="165"/>
      <c r="I410" s="113" t="s">
        <v>496</v>
      </c>
      <c r="J410" s="113" t="str">
        <f>VLOOKUP(I410,Presupuesto!$B$11:$C$565,2,0)</f>
        <v>SUELDOS Y SALARIOS PERMANENTES</v>
      </c>
      <c r="K410" s="97" t="str">
        <f t="shared" ref="K410:K427" si="13">$K$377</f>
        <v>Posgrado</v>
      </c>
      <c r="L410" s="97" t="s">
        <v>395</v>
      </c>
    </row>
    <row r="411" spans="3:12">
      <c r="C411" s="170" t="s">
        <v>58</v>
      </c>
      <c r="D411" s="162"/>
      <c r="E411" s="153">
        <v>0</v>
      </c>
      <c r="F411" s="99">
        <f>IF(E410=0,"",(G410/E410)/12*E410)</f>
        <v>0</v>
      </c>
      <c r="G411" s="96">
        <f>F411</f>
        <v>0</v>
      </c>
      <c r="H411" s="163"/>
      <c r="I411" s="115" t="s">
        <v>516</v>
      </c>
      <c r="J411" s="115" t="str">
        <f>VLOOKUP(I411,Presupuesto!$B$11:$C$565,2,0)</f>
        <v>AGUINALDO Y DECIMO CUARTO MES</v>
      </c>
      <c r="K411" s="97" t="str">
        <f t="shared" si="13"/>
        <v>Posgrado</v>
      </c>
      <c r="L411" s="97" t="s">
        <v>395</v>
      </c>
    </row>
    <row r="412" spans="3:12" ht="15.75" thickBot="1">
      <c r="C412" s="171" t="s">
        <v>59</v>
      </c>
      <c r="D412" s="162"/>
      <c r="E412" s="153">
        <v>0</v>
      </c>
      <c r="F412" s="116">
        <f>IF(E410&lt;6,"",((E410-6)/12)*(G410/E410))</f>
        <v>0</v>
      </c>
      <c r="G412" s="96">
        <f>F412</f>
        <v>0</v>
      </c>
      <c r="H412" s="163"/>
      <c r="I412" s="100" t="s">
        <v>519</v>
      </c>
      <c r="J412" s="100" t="str">
        <f>VLOOKUP(I412,Presupuesto!$B$11:$C$565,2,0)</f>
        <v>DECIMOCUARTO MES</v>
      </c>
      <c r="K412" s="97" t="str">
        <f t="shared" si="13"/>
        <v>Posgrado</v>
      </c>
      <c r="L412" s="97" t="s">
        <v>395</v>
      </c>
    </row>
    <row r="413" spans="3:12" ht="15.75" thickBot="1">
      <c r="C413" s="136" t="s">
        <v>494</v>
      </c>
      <c r="D413" s="198"/>
      <c r="E413" s="151">
        <v>12</v>
      </c>
      <c r="F413" s="298">
        <f>HLOOKUP($C413,$BZ$2:$CM$3,2,0)</f>
        <v>463.22</v>
      </c>
      <c r="G413" s="112">
        <f>D413*E413*F413</f>
        <v>0</v>
      </c>
      <c r="H413" s="165"/>
      <c r="I413" s="113" t="s">
        <v>496</v>
      </c>
      <c r="J413" s="113" t="str">
        <f>VLOOKUP(I413,Presupuesto!$B$11:$C$565,2,0)</f>
        <v>SUELDOS Y SALARIOS PERMANENTES</v>
      </c>
      <c r="K413" s="97" t="str">
        <f t="shared" si="13"/>
        <v>Posgrado</v>
      </c>
      <c r="L413" s="97" t="s">
        <v>395</v>
      </c>
    </row>
    <row r="414" spans="3:12">
      <c r="C414" s="170" t="s">
        <v>58</v>
      </c>
      <c r="D414" s="162"/>
      <c r="E414" s="153">
        <v>0</v>
      </c>
      <c r="F414" s="99">
        <f>IF(E413=0,"",(G413/E413)/12*E413)</f>
        <v>0</v>
      </c>
      <c r="G414" s="96">
        <f>F414</f>
        <v>0</v>
      </c>
      <c r="H414" s="163"/>
      <c r="I414" s="115" t="s">
        <v>516</v>
      </c>
      <c r="J414" s="115" t="str">
        <f>VLOOKUP(I414,Presupuesto!$B$11:$C$565,2,0)</f>
        <v>AGUINALDO Y DECIMO CUARTO MES</v>
      </c>
      <c r="K414" s="97" t="str">
        <f t="shared" si="13"/>
        <v>Posgrado</v>
      </c>
      <c r="L414" s="97" t="s">
        <v>395</v>
      </c>
    </row>
    <row r="415" spans="3:12" ht="15.75" thickBot="1">
      <c r="C415" s="171" t="s">
        <v>59</v>
      </c>
      <c r="D415" s="162"/>
      <c r="E415" s="153">
        <v>0</v>
      </c>
      <c r="F415" s="116">
        <f>IF(E413&lt;6,"",((E413-6)/12)*(G413/E413))</f>
        <v>0</v>
      </c>
      <c r="G415" s="96">
        <f>F415</f>
        <v>0</v>
      </c>
      <c r="H415" s="163"/>
      <c r="I415" s="100" t="s">
        <v>519</v>
      </c>
      <c r="J415" s="100" t="str">
        <f>VLOOKUP(I415,Presupuesto!$B$11:$C$565,2,0)</f>
        <v>DECIMOCUARTO MES</v>
      </c>
      <c r="K415" s="97" t="str">
        <f t="shared" si="13"/>
        <v>Posgrado</v>
      </c>
      <c r="L415" s="97" t="s">
        <v>395</v>
      </c>
    </row>
    <row r="416" spans="3:12" ht="15.75" thickBot="1">
      <c r="C416" s="136" t="s">
        <v>495</v>
      </c>
      <c r="D416" s="198"/>
      <c r="E416" s="151">
        <v>12</v>
      </c>
      <c r="F416" s="298">
        <f>HLOOKUP($C416,$BZ$2:$CM$3,2,0)</f>
        <v>2007.3</v>
      </c>
      <c r="G416" s="112">
        <f>D416*E416*F416</f>
        <v>0</v>
      </c>
      <c r="H416" s="165"/>
      <c r="I416" s="113" t="s">
        <v>496</v>
      </c>
      <c r="J416" s="113" t="str">
        <f>VLOOKUP(I416,Presupuesto!$B$11:$C$565,2,0)</f>
        <v>SUELDOS Y SALARIOS PERMANENTES</v>
      </c>
      <c r="K416" s="97" t="str">
        <f t="shared" si="13"/>
        <v>Posgrado</v>
      </c>
      <c r="L416" s="97" t="s">
        <v>395</v>
      </c>
    </row>
    <row r="417" spans="3:12">
      <c r="C417" s="170" t="s">
        <v>58</v>
      </c>
      <c r="D417" s="162"/>
      <c r="E417" s="153">
        <v>0</v>
      </c>
      <c r="F417" s="99">
        <f>IF(E416=0,"",(G416/E416)/12*E416)</f>
        <v>0</v>
      </c>
      <c r="G417" s="96">
        <f>F417</f>
        <v>0</v>
      </c>
      <c r="H417" s="163"/>
      <c r="I417" s="115" t="s">
        <v>516</v>
      </c>
      <c r="J417" s="115" t="str">
        <f>VLOOKUP(I417,Presupuesto!$B$11:$C$565,2,0)</f>
        <v>AGUINALDO Y DECIMO CUARTO MES</v>
      </c>
      <c r="K417" s="97" t="str">
        <f t="shared" si="13"/>
        <v>Posgrado</v>
      </c>
      <c r="L417" s="97" t="s">
        <v>395</v>
      </c>
    </row>
    <row r="418" spans="3:12" ht="15.75" thickBot="1">
      <c r="C418" s="171" t="s">
        <v>59</v>
      </c>
      <c r="D418" s="162"/>
      <c r="E418" s="153">
        <v>0</v>
      </c>
      <c r="F418" s="116">
        <f>IF(E416&lt;6,"",((E416-6)/12)*(G416/E416))</f>
        <v>0</v>
      </c>
      <c r="G418" s="96">
        <f>F418</f>
        <v>0</v>
      </c>
      <c r="H418" s="163"/>
      <c r="I418" s="100" t="s">
        <v>519</v>
      </c>
      <c r="J418" s="100" t="str">
        <f>VLOOKUP(I418,Presupuesto!$B$11:$C$565,2,0)</f>
        <v>DECIMOCUARTO MES</v>
      </c>
      <c r="K418" s="97" t="str">
        <f t="shared" si="13"/>
        <v>Posgrado</v>
      </c>
      <c r="L418" s="97" t="s">
        <v>395</v>
      </c>
    </row>
    <row r="419" spans="3:12" ht="15.75" thickBot="1">
      <c r="C419" s="139" t="s">
        <v>83</v>
      </c>
      <c r="D419" s="198">
        <v>1</v>
      </c>
      <c r="E419" s="151">
        <v>12</v>
      </c>
      <c r="F419" s="138">
        <v>21000</v>
      </c>
      <c r="G419" s="112">
        <f>D419*E419*F419</f>
        <v>252000</v>
      </c>
      <c r="H419" s="165" t="s">
        <v>129</v>
      </c>
      <c r="I419" s="113" t="s">
        <v>564</v>
      </c>
      <c r="J419" s="113" t="str">
        <f>VLOOKUP(I419,Presupuesto!$B$11:$C$565,2,0)</f>
        <v>CONTRATOS ESPECIALES</v>
      </c>
      <c r="K419" s="97" t="s">
        <v>1364</v>
      </c>
      <c r="L419" s="97" t="s">
        <v>395</v>
      </c>
    </row>
    <row r="420" spans="3:12">
      <c r="C420" s="170" t="s">
        <v>58</v>
      </c>
      <c r="D420" s="162"/>
      <c r="E420" s="153">
        <v>0</v>
      </c>
      <c r="F420" s="116">
        <f>IF(E419=0,"",(G419/E419)/12*E419)</f>
        <v>21000</v>
      </c>
      <c r="G420" s="96">
        <f>F420</f>
        <v>21000</v>
      </c>
      <c r="H420" s="163" t="s">
        <v>129</v>
      </c>
      <c r="I420" s="100" t="s">
        <v>564</v>
      </c>
      <c r="J420" s="100" t="str">
        <f>VLOOKUP(I420,Presupuesto!$B$11:$C$565,2,0)</f>
        <v>CONTRATOS ESPECIALES</v>
      </c>
      <c r="K420" s="97" t="s">
        <v>1364</v>
      </c>
      <c r="L420" s="97" t="s">
        <v>394</v>
      </c>
    </row>
    <row r="421" spans="3:12" ht="15.75" thickBot="1">
      <c r="C421" s="171" t="s">
        <v>59</v>
      </c>
      <c r="D421" s="162"/>
      <c r="E421" s="153">
        <v>0</v>
      </c>
      <c r="F421" s="99">
        <f>IF(E419&lt;6,"",((E419-6)/12)*(G419/E419))</f>
        <v>10500</v>
      </c>
      <c r="G421" s="96">
        <f>F421</f>
        <v>10500</v>
      </c>
      <c r="H421" s="163" t="s">
        <v>129</v>
      </c>
      <c r="I421" s="100" t="s">
        <v>564</v>
      </c>
      <c r="J421" s="100" t="str">
        <f>VLOOKUP(I421,Presupuesto!$B$11:$C$565,2,0)</f>
        <v>CONTRATOS ESPECIALES</v>
      </c>
      <c r="K421" s="97" t="s">
        <v>1364</v>
      </c>
      <c r="L421" s="97" t="s">
        <v>399</v>
      </c>
    </row>
    <row r="422" spans="3:12" ht="15.75" thickBot="1">
      <c r="C422" s="139" t="s">
        <v>60</v>
      </c>
      <c r="D422" s="198"/>
      <c r="E422" s="151">
        <v>12</v>
      </c>
      <c r="F422" s="117">
        <v>30000</v>
      </c>
      <c r="G422" s="112">
        <f>D422*E422*F422</f>
        <v>0</v>
      </c>
      <c r="H422" s="165"/>
      <c r="I422" s="113" t="s">
        <v>705</v>
      </c>
      <c r="J422" s="113" t="str">
        <f>VLOOKUP(I422,Presupuesto!$B$11:$C$565,2,0)</f>
        <v>OTROS SERVICIOS TECNICOS Y PROFESIONALES</v>
      </c>
      <c r="K422" s="97" t="str">
        <f t="shared" si="13"/>
        <v>Posgrado</v>
      </c>
      <c r="L422" s="97" t="s">
        <v>394</v>
      </c>
    </row>
    <row r="423" spans="3:12">
      <c r="C423" s="170" t="s">
        <v>58</v>
      </c>
      <c r="D423" s="162"/>
      <c r="E423" s="153">
        <v>0</v>
      </c>
      <c r="F423" s="99">
        <v>0</v>
      </c>
      <c r="G423" s="96">
        <f>F423</f>
        <v>0</v>
      </c>
      <c r="H423" s="163"/>
      <c r="I423" s="100" t="s">
        <v>705</v>
      </c>
      <c r="J423" s="100" t="str">
        <f>VLOOKUP(I423,Presupuesto!$B$11:$C$565,2,0)</f>
        <v>OTROS SERVICIOS TECNICOS Y PROFESIONALES</v>
      </c>
      <c r="K423" s="97" t="str">
        <f t="shared" si="13"/>
        <v>Posgrado</v>
      </c>
      <c r="L423" s="97" t="s">
        <v>394</v>
      </c>
    </row>
    <row r="424" spans="3:12" ht="15.75" thickBot="1">
      <c r="C424" s="171" t="s">
        <v>59</v>
      </c>
      <c r="D424" s="162"/>
      <c r="E424" s="153">
        <v>0</v>
      </c>
      <c r="F424" s="99">
        <v>0</v>
      </c>
      <c r="G424" s="96">
        <f>F424</f>
        <v>0</v>
      </c>
      <c r="H424" s="163"/>
      <c r="I424" s="100" t="s">
        <v>705</v>
      </c>
      <c r="J424" s="100" t="str">
        <f>VLOOKUP(I424,Presupuesto!$B$11:$C$565,2,0)</f>
        <v>OTROS SERVICIOS TECNICOS Y PROFESIONALES</v>
      </c>
      <c r="K424" s="97" t="str">
        <f t="shared" si="13"/>
        <v>Posgrado</v>
      </c>
      <c r="L424" s="97" t="s">
        <v>394</v>
      </c>
    </row>
    <row r="425" spans="3:12" ht="15.75" thickBot="1">
      <c r="C425" s="139" t="s">
        <v>61</v>
      </c>
      <c r="D425" s="198"/>
      <c r="E425" s="151">
        <v>12</v>
      </c>
      <c r="F425" s="117">
        <v>30000</v>
      </c>
      <c r="G425" s="112">
        <f>D425*E425*F425</f>
        <v>0</v>
      </c>
      <c r="H425" s="165"/>
      <c r="I425" s="113" t="s">
        <v>496</v>
      </c>
      <c r="J425" s="113" t="str">
        <f>VLOOKUP(I425,Presupuesto!$B$11:$C$565,2,0)</f>
        <v>SUELDOS Y SALARIOS PERMANENTES</v>
      </c>
      <c r="K425" s="97" t="str">
        <f t="shared" si="13"/>
        <v>Posgrado</v>
      </c>
      <c r="L425" s="97" t="s">
        <v>394</v>
      </c>
    </row>
    <row r="426" spans="3:12">
      <c r="C426" s="170" t="s">
        <v>58</v>
      </c>
      <c r="D426" s="168"/>
      <c r="E426" s="130">
        <v>0</v>
      </c>
      <c r="F426" s="118">
        <f>IF(E425=0,"",(G425/E425)/12*E425)</f>
        <v>0</v>
      </c>
      <c r="G426" s="119">
        <f>F426</f>
        <v>0</v>
      </c>
      <c r="H426" s="163"/>
      <c r="I426" s="100" t="s">
        <v>516</v>
      </c>
      <c r="J426" s="100" t="str">
        <f>VLOOKUP(I426,Presupuesto!$B$11:$C$565,2,0)</f>
        <v>AGUINALDO Y DECIMO CUARTO MES</v>
      </c>
      <c r="K426" s="97" t="str">
        <f t="shared" si="13"/>
        <v>Posgrado</v>
      </c>
      <c r="L426" s="97" t="s">
        <v>394</v>
      </c>
    </row>
    <row r="427" spans="3:12" ht="15.75" thickBot="1">
      <c r="C427" s="172" t="s">
        <v>59</v>
      </c>
      <c r="D427" s="161"/>
      <c r="E427" s="131">
        <v>0</v>
      </c>
      <c r="F427" s="104">
        <f>IF(E425&lt;6,"",((E425-6)/12)*(G425/E425))</f>
        <v>0</v>
      </c>
      <c r="G427" s="104">
        <f>F427</f>
        <v>0</v>
      </c>
      <c r="H427" s="161"/>
      <c r="I427" s="105" t="s">
        <v>519</v>
      </c>
      <c r="J427" s="123" t="str">
        <f>VLOOKUP(I427,Presupuesto!$B$11:$C$565,2,0)</f>
        <v>DECIMOCUARTO MES</v>
      </c>
      <c r="K427" s="105" t="str">
        <f t="shared" si="13"/>
        <v>Posgrado</v>
      </c>
      <c r="L427" s="123" t="s">
        <v>394</v>
      </c>
    </row>
    <row r="429" spans="3:12" ht="15.75" thickBot="1">
      <c r="K429" s="152"/>
    </row>
    <row r="430" spans="3:12" ht="15.75" thickBot="1">
      <c r="C430" s="69" t="s">
        <v>43</v>
      </c>
      <c r="D430" s="30">
        <f>SUM(G437:G487)</f>
        <v>540000</v>
      </c>
      <c r="E430" s="92"/>
      <c r="F430" s="92"/>
      <c r="G430" s="92"/>
      <c r="H430" s="75"/>
      <c r="I430" s="75"/>
      <c r="J430" s="75"/>
      <c r="K430" s="152"/>
    </row>
    <row r="431" spans="3:12">
      <c r="D431" s="31"/>
      <c r="E431" s="92"/>
      <c r="F431" s="92"/>
      <c r="G431" s="92"/>
      <c r="H431" s="75"/>
      <c r="I431" s="75"/>
      <c r="J431" s="75"/>
      <c r="K431" s="152"/>
    </row>
    <row r="432" spans="3:12">
      <c r="D432" s="31"/>
      <c r="E432" s="92"/>
      <c r="F432" s="92"/>
      <c r="G432" s="92"/>
      <c r="H432" s="75"/>
      <c r="I432" s="75"/>
      <c r="J432" s="75"/>
      <c r="K432" s="152"/>
    </row>
    <row r="433" spans="3:12" ht="15.75">
      <c r="C433" s="201" t="s">
        <v>392</v>
      </c>
      <c r="D433" s="353" t="s">
        <v>1878</v>
      </c>
      <c r="E433" s="92"/>
      <c r="F433" s="92"/>
      <c r="G433" s="92"/>
      <c r="H433" s="75"/>
      <c r="I433" s="75"/>
      <c r="J433" s="75"/>
      <c r="K433" s="152"/>
    </row>
    <row r="434" spans="3:12" ht="18.75">
      <c r="C434" s="207" t="str">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1.  SEGUIMIENTO DE PROYECTO AQUAPHONICS PARA LA NUTRICION COMUNITARIA, Y REPLICA (EN LA SOCIEDAD…)</v>
      </c>
      <c r="D434" s="31"/>
      <c r="E434" s="92"/>
      <c r="F434" s="92"/>
      <c r="G434" s="92"/>
      <c r="H434" s="75"/>
      <c r="I434" s="75"/>
      <c r="J434" s="75"/>
      <c r="K434" s="152"/>
    </row>
    <row r="435" spans="3:12" ht="15.75" thickBot="1">
      <c r="C435" s="176"/>
      <c r="D435" s="31"/>
      <c r="E435" s="92"/>
      <c r="F435" s="92"/>
      <c r="G435" s="92"/>
      <c r="H435" s="75"/>
      <c r="I435" s="75"/>
      <c r="J435" s="75"/>
      <c r="K435" s="152"/>
    </row>
    <row r="436" spans="3:12" ht="30.75" thickBot="1">
      <c r="C436" s="133" t="s">
        <v>44</v>
      </c>
      <c r="D436" s="137" t="s">
        <v>55</v>
      </c>
      <c r="E436" s="169" t="s">
        <v>56</v>
      </c>
      <c r="F436" s="137" t="s">
        <v>57</v>
      </c>
      <c r="G436" s="134" t="s">
        <v>27</v>
      </c>
      <c r="H436" s="132" t="s">
        <v>131</v>
      </c>
      <c r="I436" s="135" t="s">
        <v>46</v>
      </c>
      <c r="J436" s="135" t="s">
        <v>132</v>
      </c>
      <c r="K436" s="135" t="s">
        <v>410</v>
      </c>
      <c r="L436" s="135" t="s">
        <v>411</v>
      </c>
    </row>
    <row r="437" spans="3:12" ht="15.75" thickBot="1">
      <c r="C437" s="136" t="s">
        <v>482</v>
      </c>
      <c r="D437" s="198"/>
      <c r="E437" s="151">
        <v>12</v>
      </c>
      <c r="F437" s="298">
        <f>HLOOKUP($C437,$BZ$2:$CM$3,2,0)</f>
        <v>43674.39</v>
      </c>
      <c r="G437" s="112">
        <f>D437*E437*F437</f>
        <v>0</v>
      </c>
      <c r="H437" s="165"/>
      <c r="I437" s="113" t="s">
        <v>496</v>
      </c>
      <c r="J437" s="113" t="str">
        <f>VLOOKUP(I437,Presupuesto!$B$11:$C$565,2,0)</f>
        <v>SUELDOS Y SALARIOS PERMANENTES</v>
      </c>
      <c r="K437" s="215" t="s">
        <v>1453</v>
      </c>
      <c r="L437" s="97" t="s">
        <v>394</v>
      </c>
    </row>
    <row r="438" spans="3:12">
      <c r="C438" s="170" t="s">
        <v>58</v>
      </c>
      <c r="D438" s="162"/>
      <c r="E438" s="153">
        <v>0</v>
      </c>
      <c r="F438" s="99">
        <f>IF(E437=0,"",(G437/E437)/12*E437)</f>
        <v>0</v>
      </c>
      <c r="G438" s="96">
        <f>F438</f>
        <v>0</v>
      </c>
      <c r="H438" s="163"/>
      <c r="I438" s="115" t="s">
        <v>516</v>
      </c>
      <c r="J438" s="115" t="str">
        <f>VLOOKUP(I438,Presupuesto!$B$11:$C$565,2,0)</f>
        <v>AGUINALDO Y DECIMO CUARTO MES</v>
      </c>
      <c r="K438" s="97" t="str">
        <f t="shared" ref="K438:K469" si="14">$K$437</f>
        <v>Posgrado</v>
      </c>
      <c r="L438" s="97" t="s">
        <v>412</v>
      </c>
    </row>
    <row r="439" spans="3:12" ht="15.75" thickBot="1">
      <c r="C439" s="171" t="s">
        <v>59</v>
      </c>
      <c r="D439" s="162"/>
      <c r="E439" s="153">
        <v>0</v>
      </c>
      <c r="F439" s="116">
        <f>IF(E437&lt;6,"",((E437-6)/12)*(G437/E437))</f>
        <v>0</v>
      </c>
      <c r="G439" s="96">
        <f>F439</f>
        <v>0</v>
      </c>
      <c r="H439" s="163"/>
      <c r="I439" s="100" t="s">
        <v>519</v>
      </c>
      <c r="J439" s="100" t="str">
        <f>VLOOKUP(I439,Presupuesto!$B$11:$C$565,2,0)</f>
        <v>DECIMOCUARTO MES</v>
      </c>
      <c r="K439" s="97" t="str">
        <f t="shared" si="14"/>
        <v>Posgrado</v>
      </c>
      <c r="L439" s="97" t="s">
        <v>395</v>
      </c>
    </row>
    <row r="440" spans="3:12" ht="15.75" thickBot="1">
      <c r="C440" s="136" t="s">
        <v>483</v>
      </c>
      <c r="D440" s="198"/>
      <c r="E440" s="151">
        <v>12</v>
      </c>
      <c r="F440" s="298">
        <f>HLOOKUP($C440,$BZ$2:$CM$3,2,0)</f>
        <v>39703.99</v>
      </c>
      <c r="G440" s="112">
        <f>D440*E440*F440</f>
        <v>0</v>
      </c>
      <c r="H440" s="165"/>
      <c r="I440" s="113" t="s">
        <v>496</v>
      </c>
      <c r="J440" s="113" t="str">
        <f>VLOOKUP(I440,Presupuesto!$B$11:$C$565,2,0)</f>
        <v>SUELDOS Y SALARIOS PERMANENTES</v>
      </c>
      <c r="K440" s="97" t="str">
        <f t="shared" si="14"/>
        <v>Posgrado</v>
      </c>
      <c r="L440" s="97" t="s">
        <v>395</v>
      </c>
    </row>
    <row r="441" spans="3:12">
      <c r="C441" s="170" t="s">
        <v>58</v>
      </c>
      <c r="D441" s="162"/>
      <c r="E441" s="153">
        <v>0</v>
      </c>
      <c r="F441" s="99">
        <f>IF(E440=0,"",(G440/E440)/12*E440)</f>
        <v>0</v>
      </c>
      <c r="G441" s="96">
        <f>F441</f>
        <v>0</v>
      </c>
      <c r="H441" s="163"/>
      <c r="I441" s="115" t="s">
        <v>516</v>
      </c>
      <c r="J441" s="115" t="str">
        <f>VLOOKUP(I441,Presupuesto!$B$11:$C$565,2,0)</f>
        <v>AGUINALDO Y DECIMO CUARTO MES</v>
      </c>
      <c r="K441" s="97" t="str">
        <f t="shared" si="14"/>
        <v>Posgrado</v>
      </c>
      <c r="L441" s="97" t="s">
        <v>395</v>
      </c>
    </row>
    <row r="442" spans="3:12" ht="15.75" thickBot="1">
      <c r="C442" s="171" t="s">
        <v>59</v>
      </c>
      <c r="D442" s="162"/>
      <c r="E442" s="153">
        <v>0</v>
      </c>
      <c r="F442" s="116">
        <f>IF(E440&lt;6,"",((E440-6)/12)*(G440/E440))</f>
        <v>0</v>
      </c>
      <c r="G442" s="96">
        <f>F442</f>
        <v>0</v>
      </c>
      <c r="H442" s="163"/>
      <c r="I442" s="100" t="s">
        <v>519</v>
      </c>
      <c r="J442" s="100" t="str">
        <f>VLOOKUP(I442,Presupuesto!$B$11:$C$565,2,0)</f>
        <v>DECIMOCUARTO MES</v>
      </c>
      <c r="K442" s="97" t="str">
        <f t="shared" si="14"/>
        <v>Posgrado</v>
      </c>
      <c r="L442" s="97" t="s">
        <v>395</v>
      </c>
    </row>
    <row r="443" spans="3:12" ht="15.75" thickBot="1">
      <c r="C443" s="136" t="s">
        <v>484</v>
      </c>
      <c r="D443" s="198"/>
      <c r="E443" s="151">
        <v>12</v>
      </c>
      <c r="F443" s="298">
        <f>HLOOKUP($C443,$BZ$2:$CM$3,2,0)</f>
        <v>35733.589999999997</v>
      </c>
      <c r="G443" s="112">
        <f>D443*E443*F443</f>
        <v>0</v>
      </c>
      <c r="H443" s="165"/>
      <c r="I443" s="113" t="s">
        <v>496</v>
      </c>
      <c r="J443" s="113" t="str">
        <f>VLOOKUP(I443,Presupuesto!$B$11:$C$565,2,0)</f>
        <v>SUELDOS Y SALARIOS PERMANENTES</v>
      </c>
      <c r="K443" s="97" t="str">
        <f t="shared" si="14"/>
        <v>Posgrado</v>
      </c>
      <c r="L443" s="97" t="s">
        <v>395</v>
      </c>
    </row>
    <row r="444" spans="3:12">
      <c r="C444" s="170" t="s">
        <v>58</v>
      </c>
      <c r="D444" s="162"/>
      <c r="E444" s="153">
        <v>0</v>
      </c>
      <c r="F444" s="99">
        <f>IF(E443=0,"",(G443/E443)/12*E443)</f>
        <v>0</v>
      </c>
      <c r="G444" s="96">
        <f>F444</f>
        <v>0</v>
      </c>
      <c r="H444" s="163"/>
      <c r="I444" s="115" t="s">
        <v>516</v>
      </c>
      <c r="J444" s="115" t="str">
        <f>VLOOKUP(I444,Presupuesto!$B$11:$C$565,2,0)</f>
        <v>AGUINALDO Y DECIMO CUARTO MES</v>
      </c>
      <c r="K444" s="97" t="str">
        <f t="shared" si="14"/>
        <v>Posgrado</v>
      </c>
      <c r="L444" s="97" t="s">
        <v>395</v>
      </c>
    </row>
    <row r="445" spans="3:12" ht="15.75" thickBot="1">
      <c r="C445" s="171" t="s">
        <v>59</v>
      </c>
      <c r="D445" s="162"/>
      <c r="E445" s="153">
        <v>0</v>
      </c>
      <c r="F445" s="116">
        <f>IF(E443&lt;6,"",((E443-6)/12)*(G443/E443))</f>
        <v>0</v>
      </c>
      <c r="G445" s="96">
        <f>F445</f>
        <v>0</v>
      </c>
      <c r="H445" s="163"/>
      <c r="I445" s="100" t="s">
        <v>519</v>
      </c>
      <c r="J445" s="100" t="str">
        <f>VLOOKUP(I445,Presupuesto!$B$11:$C$565,2,0)</f>
        <v>DECIMOCUARTO MES</v>
      </c>
      <c r="K445" s="97" t="str">
        <f t="shared" si="14"/>
        <v>Posgrado</v>
      </c>
      <c r="L445" s="97" t="s">
        <v>395</v>
      </c>
    </row>
    <row r="446" spans="3:12" ht="15.75" thickBot="1">
      <c r="C446" s="136" t="s">
        <v>485</v>
      </c>
      <c r="D446" s="198"/>
      <c r="E446" s="151">
        <v>12</v>
      </c>
      <c r="F446" s="298">
        <f>HLOOKUP($C446,$BZ$2:$CM$3,2,0)</f>
        <v>31763.19</v>
      </c>
      <c r="G446" s="112">
        <f>D446*E446*F446</f>
        <v>0</v>
      </c>
      <c r="H446" s="165"/>
      <c r="I446" s="113" t="s">
        <v>496</v>
      </c>
      <c r="J446" s="113" t="str">
        <f>VLOOKUP(I446,Presupuesto!$B$11:$C$565,2,0)</f>
        <v>SUELDOS Y SALARIOS PERMANENTES</v>
      </c>
      <c r="K446" s="97" t="str">
        <f t="shared" si="14"/>
        <v>Posgrado</v>
      </c>
      <c r="L446" s="97" t="s">
        <v>395</v>
      </c>
    </row>
    <row r="447" spans="3:12">
      <c r="C447" s="170" t="s">
        <v>58</v>
      </c>
      <c r="D447" s="162"/>
      <c r="E447" s="153">
        <v>0</v>
      </c>
      <c r="F447" s="99">
        <f>IF(E446=0,"",(G446/E446)/12*E446)</f>
        <v>0</v>
      </c>
      <c r="G447" s="96">
        <f>F447</f>
        <v>0</v>
      </c>
      <c r="H447" s="163"/>
      <c r="I447" s="115" t="s">
        <v>516</v>
      </c>
      <c r="J447" s="115" t="str">
        <f>VLOOKUP(I447,Presupuesto!$B$11:$C$565,2,0)</f>
        <v>AGUINALDO Y DECIMO CUARTO MES</v>
      </c>
      <c r="K447" s="97" t="str">
        <f t="shared" si="14"/>
        <v>Posgrado</v>
      </c>
      <c r="L447" s="97" t="s">
        <v>395</v>
      </c>
    </row>
    <row r="448" spans="3:12" ht="15.75" thickBot="1">
      <c r="C448" s="171" t="s">
        <v>59</v>
      </c>
      <c r="D448" s="162"/>
      <c r="E448" s="153">
        <v>0</v>
      </c>
      <c r="F448" s="116">
        <f>IF(E446&lt;6,"",((E446-6)/12)*(G446/E446))</f>
        <v>0</v>
      </c>
      <c r="G448" s="96">
        <f>F448</f>
        <v>0</v>
      </c>
      <c r="H448" s="163"/>
      <c r="I448" s="100" t="s">
        <v>519</v>
      </c>
      <c r="J448" s="100" t="str">
        <f>VLOOKUP(I448,Presupuesto!$B$11:$C$565,2,0)</f>
        <v>DECIMOCUARTO MES</v>
      </c>
      <c r="K448" s="97" t="str">
        <f t="shared" si="14"/>
        <v>Posgrado</v>
      </c>
      <c r="L448" s="97" t="s">
        <v>395</v>
      </c>
    </row>
    <row r="449" spans="3:12" ht="15.75" thickBot="1">
      <c r="C449" s="136" t="s">
        <v>486</v>
      </c>
      <c r="D449" s="198"/>
      <c r="E449" s="151">
        <v>12</v>
      </c>
      <c r="F449" s="298">
        <f>HLOOKUP($C449,$BZ$2:$CM$3,2,0)</f>
        <v>29777.99</v>
      </c>
      <c r="G449" s="112">
        <f>D449*E449*F449</f>
        <v>0</v>
      </c>
      <c r="H449" s="165"/>
      <c r="I449" s="113" t="s">
        <v>496</v>
      </c>
      <c r="J449" s="113" t="str">
        <f>VLOOKUP(I449,Presupuesto!$B$11:$C$565,2,0)</f>
        <v>SUELDOS Y SALARIOS PERMANENTES</v>
      </c>
      <c r="K449" s="97" t="str">
        <f t="shared" si="14"/>
        <v>Posgrado</v>
      </c>
      <c r="L449" s="97" t="s">
        <v>395</v>
      </c>
    </row>
    <row r="450" spans="3:12">
      <c r="C450" s="170" t="s">
        <v>58</v>
      </c>
      <c r="D450" s="162"/>
      <c r="E450" s="153">
        <v>0</v>
      </c>
      <c r="F450" s="99">
        <f>IF(E449=0,"",(G449/E449)/12*E449)</f>
        <v>0</v>
      </c>
      <c r="G450" s="96">
        <f>F450</f>
        <v>0</v>
      </c>
      <c r="H450" s="163"/>
      <c r="I450" s="115" t="s">
        <v>516</v>
      </c>
      <c r="J450" s="115" t="str">
        <f>VLOOKUP(I450,Presupuesto!$B$11:$C$565,2,0)</f>
        <v>AGUINALDO Y DECIMO CUARTO MES</v>
      </c>
      <c r="K450" s="97" t="str">
        <f t="shared" si="14"/>
        <v>Posgrado</v>
      </c>
      <c r="L450" s="97" t="s">
        <v>395</v>
      </c>
    </row>
    <row r="451" spans="3:12" ht="15.75" thickBot="1">
      <c r="C451" s="171" t="s">
        <v>59</v>
      </c>
      <c r="D451" s="162"/>
      <c r="E451" s="153">
        <v>0</v>
      </c>
      <c r="F451" s="116">
        <f>IF(E449&lt;6,"",((E449-6)/12)*(G449/E449))</f>
        <v>0</v>
      </c>
      <c r="G451" s="96">
        <f>F451</f>
        <v>0</v>
      </c>
      <c r="H451" s="163"/>
      <c r="I451" s="100" t="s">
        <v>519</v>
      </c>
      <c r="J451" s="100" t="str">
        <f>VLOOKUP(I451,Presupuesto!$B$11:$C$565,2,0)</f>
        <v>DECIMOCUARTO MES</v>
      </c>
      <c r="K451" s="97" t="str">
        <f t="shared" si="14"/>
        <v>Posgrado</v>
      </c>
      <c r="L451" s="97" t="s">
        <v>395</v>
      </c>
    </row>
    <row r="452" spans="3:12" ht="15.75" thickBot="1">
      <c r="C452" s="136" t="s">
        <v>487</v>
      </c>
      <c r="D452" s="198"/>
      <c r="E452" s="151">
        <v>12</v>
      </c>
      <c r="F452" s="298">
        <f>HLOOKUP($C452,$BZ$2:$CM$3,2,0)</f>
        <v>27792.79</v>
      </c>
      <c r="G452" s="112">
        <f>D452*E452*F452</f>
        <v>0</v>
      </c>
      <c r="H452" s="165"/>
      <c r="I452" s="113" t="s">
        <v>496</v>
      </c>
      <c r="J452" s="113" t="str">
        <f>VLOOKUP(I452,Presupuesto!$B$11:$C$565,2,0)</f>
        <v>SUELDOS Y SALARIOS PERMANENTES</v>
      </c>
      <c r="K452" s="97" t="str">
        <f t="shared" si="14"/>
        <v>Posgrado</v>
      </c>
      <c r="L452" s="97" t="s">
        <v>395</v>
      </c>
    </row>
    <row r="453" spans="3:12">
      <c r="C453" s="170" t="s">
        <v>58</v>
      </c>
      <c r="D453" s="162"/>
      <c r="E453" s="153">
        <v>0</v>
      </c>
      <c r="F453" s="99">
        <f>IF(E452=0,"",(G452/E452)/12*E452)</f>
        <v>0</v>
      </c>
      <c r="G453" s="96">
        <f>F453</f>
        <v>0</v>
      </c>
      <c r="H453" s="163"/>
      <c r="I453" s="115" t="s">
        <v>516</v>
      </c>
      <c r="J453" s="115" t="str">
        <f>VLOOKUP(I453,Presupuesto!$B$11:$C$565,2,0)</f>
        <v>AGUINALDO Y DECIMO CUARTO MES</v>
      </c>
      <c r="K453" s="97" t="str">
        <f t="shared" si="14"/>
        <v>Posgrado</v>
      </c>
      <c r="L453" s="97" t="s">
        <v>395</v>
      </c>
    </row>
    <row r="454" spans="3:12" ht="15.75" thickBot="1">
      <c r="C454" s="171" t="s">
        <v>59</v>
      </c>
      <c r="D454" s="162"/>
      <c r="E454" s="153">
        <v>0</v>
      </c>
      <c r="F454" s="116">
        <f>IF(E452&lt;6,"",((E452-6)/12)*(G452/E452))</f>
        <v>0</v>
      </c>
      <c r="G454" s="96">
        <f>F454</f>
        <v>0</v>
      </c>
      <c r="H454" s="163"/>
      <c r="I454" s="100" t="s">
        <v>519</v>
      </c>
      <c r="J454" s="100" t="str">
        <f>VLOOKUP(I454,Presupuesto!$B$11:$C$565,2,0)</f>
        <v>DECIMOCUARTO MES</v>
      </c>
      <c r="K454" s="97" t="str">
        <f t="shared" si="14"/>
        <v>Posgrado</v>
      </c>
      <c r="L454" s="97" t="s">
        <v>395</v>
      </c>
    </row>
    <row r="455" spans="3:12" ht="15.75" thickBot="1">
      <c r="C455" s="136" t="s">
        <v>488</v>
      </c>
      <c r="D455" s="198"/>
      <c r="E455" s="151">
        <v>12</v>
      </c>
      <c r="F455" s="298">
        <f>HLOOKUP($C455,$BZ$2:$CM$3,2,0)</f>
        <v>18859.39</v>
      </c>
      <c r="G455" s="112">
        <f>D455*E455*F455</f>
        <v>0</v>
      </c>
      <c r="H455" s="165"/>
      <c r="I455" s="113" t="s">
        <v>496</v>
      </c>
      <c r="J455" s="113" t="str">
        <f>VLOOKUP(I455,Presupuesto!$B$11:$C$565,2,0)</f>
        <v>SUELDOS Y SALARIOS PERMANENTES</v>
      </c>
      <c r="K455" s="97" t="str">
        <f t="shared" si="14"/>
        <v>Posgrado</v>
      </c>
      <c r="L455" s="97" t="s">
        <v>395</v>
      </c>
    </row>
    <row r="456" spans="3:12">
      <c r="C456" s="170" t="s">
        <v>58</v>
      </c>
      <c r="D456" s="162"/>
      <c r="E456" s="153">
        <v>0</v>
      </c>
      <c r="F456" s="99">
        <f>IF(E455=0,"",(G455/E455)/12*E455)</f>
        <v>0</v>
      </c>
      <c r="G456" s="96">
        <f>F456</f>
        <v>0</v>
      </c>
      <c r="H456" s="163"/>
      <c r="I456" s="115" t="s">
        <v>516</v>
      </c>
      <c r="J456" s="115" t="str">
        <f>VLOOKUP(I456,Presupuesto!$B$11:$C$565,2,0)</f>
        <v>AGUINALDO Y DECIMO CUARTO MES</v>
      </c>
      <c r="K456" s="97" t="str">
        <f t="shared" si="14"/>
        <v>Posgrado</v>
      </c>
      <c r="L456" s="97" t="s">
        <v>395</v>
      </c>
    </row>
    <row r="457" spans="3:12" ht="15.75" thickBot="1">
      <c r="C457" s="171" t="s">
        <v>59</v>
      </c>
      <c r="D457" s="162"/>
      <c r="E457" s="153">
        <v>0</v>
      </c>
      <c r="F457" s="116">
        <f>IF(E455&lt;6,"",((E455-6)/12)*(G455/E455))</f>
        <v>0</v>
      </c>
      <c r="G457" s="96">
        <f>F457</f>
        <v>0</v>
      </c>
      <c r="H457" s="163"/>
      <c r="I457" s="100" t="s">
        <v>519</v>
      </c>
      <c r="J457" s="100" t="str">
        <f>VLOOKUP(I457,Presupuesto!$B$11:$C$565,2,0)</f>
        <v>DECIMOCUARTO MES</v>
      </c>
      <c r="K457" s="97" t="str">
        <f t="shared" si="14"/>
        <v>Posgrado</v>
      </c>
      <c r="L457" s="97" t="s">
        <v>395</v>
      </c>
    </row>
    <row r="458" spans="3:12" ht="15.75" thickBot="1">
      <c r="C458" s="136" t="s">
        <v>489</v>
      </c>
      <c r="D458" s="198"/>
      <c r="E458" s="151">
        <v>12</v>
      </c>
      <c r="F458" s="298">
        <f>HLOOKUP($C458,$BZ$2:$CM$3,2,0)</f>
        <v>17866.8</v>
      </c>
      <c r="G458" s="112">
        <f>D458*E458*F458</f>
        <v>0</v>
      </c>
      <c r="H458" s="165"/>
      <c r="I458" s="113" t="s">
        <v>496</v>
      </c>
      <c r="J458" s="113" t="str">
        <f>VLOOKUP(I458,Presupuesto!$B$11:$C$565,2,0)</f>
        <v>SUELDOS Y SALARIOS PERMANENTES</v>
      </c>
      <c r="K458" s="97" t="str">
        <f t="shared" si="14"/>
        <v>Posgrado</v>
      </c>
      <c r="L458" s="97" t="s">
        <v>395</v>
      </c>
    </row>
    <row r="459" spans="3:12">
      <c r="C459" s="170" t="s">
        <v>58</v>
      </c>
      <c r="D459" s="162"/>
      <c r="E459" s="153">
        <v>0</v>
      </c>
      <c r="F459" s="99">
        <f>IF(E458=0,"",(G458/E458)/12*E458)</f>
        <v>0</v>
      </c>
      <c r="G459" s="96">
        <f>F459</f>
        <v>0</v>
      </c>
      <c r="H459" s="163"/>
      <c r="I459" s="115" t="s">
        <v>516</v>
      </c>
      <c r="J459" s="115" t="str">
        <f>VLOOKUP(I459,Presupuesto!$B$11:$C$565,2,0)</f>
        <v>AGUINALDO Y DECIMO CUARTO MES</v>
      </c>
      <c r="K459" s="97" t="str">
        <f t="shared" si="14"/>
        <v>Posgrado</v>
      </c>
      <c r="L459" s="97" t="s">
        <v>395</v>
      </c>
    </row>
    <row r="460" spans="3:12" ht="15.75" thickBot="1">
      <c r="C460" s="171" t="s">
        <v>59</v>
      </c>
      <c r="D460" s="162"/>
      <c r="E460" s="153">
        <v>0</v>
      </c>
      <c r="F460" s="116">
        <f>IF(E458&lt;6,"",((E458-6)/12)*(G458/E458))</f>
        <v>0</v>
      </c>
      <c r="G460" s="96">
        <f>F460</f>
        <v>0</v>
      </c>
      <c r="H460" s="163"/>
      <c r="I460" s="100" t="s">
        <v>519</v>
      </c>
      <c r="J460" s="100" t="str">
        <f>VLOOKUP(I460,Presupuesto!$B$11:$C$565,2,0)</f>
        <v>DECIMOCUARTO MES</v>
      </c>
      <c r="K460" s="97" t="str">
        <f t="shared" si="14"/>
        <v>Posgrado</v>
      </c>
      <c r="L460" s="97" t="s">
        <v>395</v>
      </c>
    </row>
    <row r="461" spans="3:12" ht="15.75" thickBot="1">
      <c r="C461" s="136" t="s">
        <v>490</v>
      </c>
      <c r="D461" s="198"/>
      <c r="E461" s="151">
        <v>12</v>
      </c>
      <c r="F461" s="298">
        <f>HLOOKUP($C461,$BZ$2:$CM$3,2,0)</f>
        <v>13896.4</v>
      </c>
      <c r="G461" s="112">
        <f>D461*E461*F461</f>
        <v>0</v>
      </c>
      <c r="H461" s="165"/>
      <c r="I461" s="113" t="s">
        <v>496</v>
      </c>
      <c r="J461" s="113" t="str">
        <f>VLOOKUP(I461,Presupuesto!$B$11:$C$565,2,0)</f>
        <v>SUELDOS Y SALARIOS PERMANENTES</v>
      </c>
      <c r="K461" s="97" t="str">
        <f t="shared" si="14"/>
        <v>Posgrado</v>
      </c>
      <c r="L461" s="97" t="s">
        <v>395</v>
      </c>
    </row>
    <row r="462" spans="3:12">
      <c r="C462" s="170" t="s">
        <v>58</v>
      </c>
      <c r="D462" s="162"/>
      <c r="E462" s="153">
        <v>0</v>
      </c>
      <c r="F462" s="99">
        <f>IF(E461=0,"",(G461/E461)/12*E461)</f>
        <v>0</v>
      </c>
      <c r="G462" s="96">
        <f>F462</f>
        <v>0</v>
      </c>
      <c r="H462" s="163"/>
      <c r="I462" s="115" t="s">
        <v>516</v>
      </c>
      <c r="J462" s="115" t="str">
        <f>VLOOKUP(I462,Presupuesto!$B$11:$C$565,2,0)</f>
        <v>AGUINALDO Y DECIMO CUARTO MES</v>
      </c>
      <c r="K462" s="97" t="str">
        <f t="shared" si="14"/>
        <v>Posgrado</v>
      </c>
      <c r="L462" s="97" t="s">
        <v>395</v>
      </c>
    </row>
    <row r="463" spans="3:12" ht="15.75" thickBot="1">
      <c r="C463" s="171" t="s">
        <v>59</v>
      </c>
      <c r="D463" s="162"/>
      <c r="E463" s="153">
        <v>0</v>
      </c>
      <c r="F463" s="116">
        <f>IF(E461&lt;6,"",((E461-6)/12)*(G461/E461))</f>
        <v>0</v>
      </c>
      <c r="G463" s="96">
        <f>F463</f>
        <v>0</v>
      </c>
      <c r="H463" s="163"/>
      <c r="I463" s="100" t="s">
        <v>519</v>
      </c>
      <c r="J463" s="100" t="str">
        <f>VLOOKUP(I463,Presupuesto!$B$11:$C$565,2,0)</f>
        <v>DECIMOCUARTO MES</v>
      </c>
      <c r="K463" s="97" t="str">
        <f t="shared" si="14"/>
        <v>Posgrado</v>
      </c>
      <c r="L463" s="97" t="s">
        <v>395</v>
      </c>
    </row>
    <row r="464" spans="3:12" ht="15.75" thickBot="1">
      <c r="C464" s="136" t="s">
        <v>491</v>
      </c>
      <c r="D464" s="198"/>
      <c r="E464" s="151">
        <v>12</v>
      </c>
      <c r="F464" s="298">
        <f>HLOOKUP($C464,$BZ$2:$CM$3,2,0)</f>
        <v>15004.09</v>
      </c>
      <c r="G464" s="112">
        <f>D464*E464*F464</f>
        <v>0</v>
      </c>
      <c r="H464" s="165"/>
      <c r="I464" s="113" t="s">
        <v>496</v>
      </c>
      <c r="J464" s="113" t="str">
        <f>VLOOKUP(I464,Presupuesto!$B$11:$C$565,2,0)</f>
        <v>SUELDOS Y SALARIOS PERMANENTES</v>
      </c>
      <c r="K464" s="97" t="str">
        <f t="shared" si="14"/>
        <v>Posgrado</v>
      </c>
      <c r="L464" s="97" t="s">
        <v>395</v>
      </c>
    </row>
    <row r="465" spans="3:12">
      <c r="C465" s="170" t="s">
        <v>58</v>
      </c>
      <c r="D465" s="162"/>
      <c r="E465" s="153">
        <v>0</v>
      </c>
      <c r="F465" s="99">
        <f>IF(E464=0,"",(G464/E464)/12*E464)</f>
        <v>0</v>
      </c>
      <c r="G465" s="96">
        <f>F465</f>
        <v>0</v>
      </c>
      <c r="H465" s="163"/>
      <c r="I465" s="115" t="s">
        <v>516</v>
      </c>
      <c r="J465" s="115" t="str">
        <f>VLOOKUP(I465,Presupuesto!$B$11:$C$565,2,0)</f>
        <v>AGUINALDO Y DECIMO CUARTO MES</v>
      </c>
      <c r="K465" s="97" t="str">
        <f t="shared" si="14"/>
        <v>Posgrado</v>
      </c>
      <c r="L465" s="97" t="s">
        <v>395</v>
      </c>
    </row>
    <row r="466" spans="3:12" ht="15.75" thickBot="1">
      <c r="C466" s="171" t="s">
        <v>59</v>
      </c>
      <c r="D466" s="162"/>
      <c r="E466" s="153">
        <v>0</v>
      </c>
      <c r="F466" s="116">
        <f>IF(E464&lt;6,"",((E464-6)/12)*(G464/E464))</f>
        <v>0</v>
      </c>
      <c r="G466" s="96">
        <f>F466</f>
        <v>0</v>
      </c>
      <c r="H466" s="163"/>
      <c r="I466" s="100" t="s">
        <v>519</v>
      </c>
      <c r="J466" s="100" t="str">
        <f>VLOOKUP(I466,Presupuesto!$B$11:$C$565,2,0)</f>
        <v>DECIMOCUARTO MES</v>
      </c>
      <c r="K466" s="97" t="str">
        <f t="shared" si="14"/>
        <v>Posgrado</v>
      </c>
      <c r="L466" s="97" t="s">
        <v>395</v>
      </c>
    </row>
    <row r="467" spans="3:12" ht="15.75" thickBot="1">
      <c r="C467" s="136" t="s">
        <v>492</v>
      </c>
      <c r="D467" s="198"/>
      <c r="E467" s="151">
        <v>12</v>
      </c>
      <c r="F467" s="298">
        <f>HLOOKUP($C467,$BZ$2:$CM$3,2,0)</f>
        <v>13238.9</v>
      </c>
      <c r="G467" s="112">
        <f>D467*E467*F467</f>
        <v>0</v>
      </c>
      <c r="H467" s="165"/>
      <c r="I467" s="113" t="s">
        <v>496</v>
      </c>
      <c r="J467" s="113" t="str">
        <f>VLOOKUP(I467,Presupuesto!$B$11:$C$565,2,0)</f>
        <v>SUELDOS Y SALARIOS PERMANENTES</v>
      </c>
      <c r="K467" s="97" t="str">
        <f t="shared" si="14"/>
        <v>Posgrado</v>
      </c>
      <c r="L467" s="97" t="s">
        <v>395</v>
      </c>
    </row>
    <row r="468" spans="3:12">
      <c r="C468" s="170" t="s">
        <v>58</v>
      </c>
      <c r="D468" s="162"/>
      <c r="E468" s="153">
        <v>0</v>
      </c>
      <c r="F468" s="99">
        <f>IF(E467=0,"",(G467/E467)/12*E467)</f>
        <v>0</v>
      </c>
      <c r="G468" s="96">
        <f>F468</f>
        <v>0</v>
      </c>
      <c r="H468" s="163"/>
      <c r="I468" s="115" t="s">
        <v>516</v>
      </c>
      <c r="J468" s="115" t="str">
        <f>VLOOKUP(I468,Presupuesto!$B$11:$C$565,2,0)</f>
        <v>AGUINALDO Y DECIMO CUARTO MES</v>
      </c>
      <c r="K468" s="97" t="str">
        <f t="shared" si="14"/>
        <v>Posgrado</v>
      </c>
      <c r="L468" s="97" t="s">
        <v>395</v>
      </c>
    </row>
    <row r="469" spans="3:12" ht="15.75" thickBot="1">
      <c r="C469" s="171" t="s">
        <v>59</v>
      </c>
      <c r="D469" s="162"/>
      <c r="E469" s="153">
        <v>0</v>
      </c>
      <c r="F469" s="116">
        <f>IF(E467&lt;6,"",((E467-6)/12)*(G467/E467))</f>
        <v>0</v>
      </c>
      <c r="G469" s="96">
        <f>F469</f>
        <v>0</v>
      </c>
      <c r="H469" s="163"/>
      <c r="I469" s="100" t="s">
        <v>519</v>
      </c>
      <c r="J469" s="100" t="str">
        <f>VLOOKUP(I469,Presupuesto!$B$11:$C$565,2,0)</f>
        <v>DECIMOCUARTO MES</v>
      </c>
      <c r="K469" s="97" t="str">
        <f t="shared" si="14"/>
        <v>Posgrado</v>
      </c>
      <c r="L469" s="97" t="s">
        <v>395</v>
      </c>
    </row>
    <row r="470" spans="3:12" ht="15.75" thickBot="1">
      <c r="C470" s="136" t="s">
        <v>493</v>
      </c>
      <c r="D470" s="198"/>
      <c r="E470" s="151">
        <v>12</v>
      </c>
      <c r="F470" s="298">
        <f>HLOOKUP($C470,$BZ$2:$CM$3,2,0)</f>
        <v>12356.31</v>
      </c>
      <c r="G470" s="112">
        <f>D470*E470*F470</f>
        <v>0</v>
      </c>
      <c r="H470" s="165"/>
      <c r="I470" s="113" t="s">
        <v>496</v>
      </c>
      <c r="J470" s="113" t="str">
        <f>VLOOKUP(I470,Presupuesto!$B$11:$C$565,2,0)</f>
        <v>SUELDOS Y SALARIOS PERMANENTES</v>
      </c>
      <c r="K470" s="97" t="str">
        <f t="shared" ref="K470:K487" si="15">$K$437</f>
        <v>Posgrado</v>
      </c>
      <c r="L470" s="97" t="s">
        <v>395</v>
      </c>
    </row>
    <row r="471" spans="3:12">
      <c r="C471" s="170" t="s">
        <v>58</v>
      </c>
      <c r="D471" s="162"/>
      <c r="E471" s="153">
        <v>0</v>
      </c>
      <c r="F471" s="99">
        <f>IF(E470=0,"",(G470/E470)/12*E470)</f>
        <v>0</v>
      </c>
      <c r="G471" s="96">
        <f>F471</f>
        <v>0</v>
      </c>
      <c r="H471" s="163"/>
      <c r="I471" s="115" t="s">
        <v>516</v>
      </c>
      <c r="J471" s="115" t="str">
        <f>VLOOKUP(I471,Presupuesto!$B$11:$C$565,2,0)</f>
        <v>AGUINALDO Y DECIMO CUARTO MES</v>
      </c>
      <c r="K471" s="97" t="str">
        <f t="shared" si="15"/>
        <v>Posgrado</v>
      </c>
      <c r="L471" s="97" t="s">
        <v>395</v>
      </c>
    </row>
    <row r="472" spans="3:12" ht="15.75" thickBot="1">
      <c r="C472" s="171" t="s">
        <v>59</v>
      </c>
      <c r="D472" s="162"/>
      <c r="E472" s="153">
        <v>0</v>
      </c>
      <c r="F472" s="116">
        <f>IF(E470&lt;6,"",((E470-6)/12)*(G470/E470))</f>
        <v>0</v>
      </c>
      <c r="G472" s="96">
        <f>F472</f>
        <v>0</v>
      </c>
      <c r="H472" s="163"/>
      <c r="I472" s="100" t="s">
        <v>519</v>
      </c>
      <c r="J472" s="100" t="str">
        <f>VLOOKUP(I472,Presupuesto!$B$11:$C$565,2,0)</f>
        <v>DECIMOCUARTO MES</v>
      </c>
      <c r="K472" s="97" t="str">
        <f t="shared" si="15"/>
        <v>Posgrado</v>
      </c>
      <c r="L472" s="97" t="s">
        <v>395</v>
      </c>
    </row>
    <row r="473" spans="3:12" ht="15.75" thickBot="1">
      <c r="C473" s="136" t="s">
        <v>494</v>
      </c>
      <c r="D473" s="198"/>
      <c r="E473" s="151">
        <v>12</v>
      </c>
      <c r="F473" s="298">
        <f>HLOOKUP($C473,$BZ$2:$CM$3,2,0)</f>
        <v>463.22</v>
      </c>
      <c r="G473" s="112">
        <f>D473*E473*F473</f>
        <v>0</v>
      </c>
      <c r="H473" s="165"/>
      <c r="I473" s="113" t="s">
        <v>496</v>
      </c>
      <c r="J473" s="113" t="str">
        <f>VLOOKUP(I473,Presupuesto!$B$11:$C$565,2,0)</f>
        <v>SUELDOS Y SALARIOS PERMANENTES</v>
      </c>
      <c r="K473" s="97" t="str">
        <f t="shared" si="15"/>
        <v>Posgrado</v>
      </c>
      <c r="L473" s="97" t="s">
        <v>395</v>
      </c>
    </row>
    <row r="474" spans="3:12">
      <c r="C474" s="170" t="s">
        <v>58</v>
      </c>
      <c r="D474" s="162"/>
      <c r="E474" s="153">
        <v>0</v>
      </c>
      <c r="F474" s="99">
        <f>IF(E473=0,"",(G473/E473)/12*E473)</f>
        <v>0</v>
      </c>
      <c r="G474" s="96">
        <f>F474</f>
        <v>0</v>
      </c>
      <c r="H474" s="163"/>
      <c r="I474" s="115" t="s">
        <v>516</v>
      </c>
      <c r="J474" s="115" t="str">
        <f>VLOOKUP(I474,Presupuesto!$B$11:$C$565,2,0)</f>
        <v>AGUINALDO Y DECIMO CUARTO MES</v>
      </c>
      <c r="K474" s="97" t="str">
        <f t="shared" si="15"/>
        <v>Posgrado</v>
      </c>
      <c r="L474" s="97" t="s">
        <v>395</v>
      </c>
    </row>
    <row r="475" spans="3:12" ht="15.75" thickBot="1">
      <c r="C475" s="171" t="s">
        <v>59</v>
      </c>
      <c r="D475" s="162"/>
      <c r="E475" s="153">
        <v>0</v>
      </c>
      <c r="F475" s="116">
        <f>IF(E473&lt;6,"",((E473-6)/12)*(G473/E473))</f>
        <v>0</v>
      </c>
      <c r="G475" s="96">
        <f>F475</f>
        <v>0</v>
      </c>
      <c r="H475" s="163"/>
      <c r="I475" s="100" t="s">
        <v>519</v>
      </c>
      <c r="J475" s="100" t="str">
        <f>VLOOKUP(I475,Presupuesto!$B$11:$C$565,2,0)</f>
        <v>DECIMOCUARTO MES</v>
      </c>
      <c r="K475" s="97" t="str">
        <f t="shared" si="15"/>
        <v>Posgrado</v>
      </c>
      <c r="L475" s="97" t="s">
        <v>395</v>
      </c>
    </row>
    <row r="476" spans="3:12" ht="15.75" thickBot="1">
      <c r="C476" s="136" t="s">
        <v>495</v>
      </c>
      <c r="D476" s="198"/>
      <c r="E476" s="151">
        <v>12</v>
      </c>
      <c r="F476" s="298">
        <f>HLOOKUP($C476,$BZ$2:$CM$3,2,0)</f>
        <v>2007.3</v>
      </c>
      <c r="G476" s="112">
        <f>D476*E476*F476</f>
        <v>0</v>
      </c>
      <c r="H476" s="165"/>
      <c r="I476" s="113" t="s">
        <v>496</v>
      </c>
      <c r="J476" s="113" t="str">
        <f>VLOOKUP(I476,Presupuesto!$B$11:$C$565,2,0)</f>
        <v>SUELDOS Y SALARIOS PERMANENTES</v>
      </c>
      <c r="K476" s="97" t="str">
        <f t="shared" si="15"/>
        <v>Posgrado</v>
      </c>
      <c r="L476" s="97" t="s">
        <v>395</v>
      </c>
    </row>
    <row r="477" spans="3:12">
      <c r="C477" s="170" t="s">
        <v>58</v>
      </c>
      <c r="D477" s="162"/>
      <c r="E477" s="153">
        <v>0</v>
      </c>
      <c r="F477" s="99">
        <f>IF(E476=0,"",(G476/E476)/12*E476)</f>
        <v>0</v>
      </c>
      <c r="G477" s="96">
        <f>F477</f>
        <v>0</v>
      </c>
      <c r="H477" s="163"/>
      <c r="I477" s="115" t="s">
        <v>516</v>
      </c>
      <c r="J477" s="115" t="str">
        <f>VLOOKUP(I477,Presupuesto!$B$11:$C$565,2,0)</f>
        <v>AGUINALDO Y DECIMO CUARTO MES</v>
      </c>
      <c r="K477" s="97" t="str">
        <f t="shared" si="15"/>
        <v>Posgrado</v>
      </c>
      <c r="L477" s="97" t="s">
        <v>395</v>
      </c>
    </row>
    <row r="478" spans="3:12" ht="15.75" thickBot="1">
      <c r="C478" s="171" t="s">
        <v>59</v>
      </c>
      <c r="D478" s="162"/>
      <c r="E478" s="153">
        <v>0</v>
      </c>
      <c r="F478" s="116">
        <f>IF(E476&lt;6,"",((E476-6)/12)*(G476/E476))</f>
        <v>0</v>
      </c>
      <c r="G478" s="96">
        <f>F478</f>
        <v>0</v>
      </c>
      <c r="H478" s="163"/>
      <c r="I478" s="100" t="s">
        <v>519</v>
      </c>
      <c r="J478" s="100" t="str">
        <f>VLOOKUP(I478,Presupuesto!$B$11:$C$565,2,0)</f>
        <v>DECIMOCUARTO MES</v>
      </c>
      <c r="K478" s="97" t="str">
        <f t="shared" si="15"/>
        <v>Posgrado</v>
      </c>
      <c r="L478" s="97" t="s">
        <v>395</v>
      </c>
    </row>
    <row r="479" spans="3:12" ht="15.75" thickBot="1">
      <c r="C479" s="139" t="s">
        <v>83</v>
      </c>
      <c r="D479" s="198">
        <v>1</v>
      </c>
      <c r="E479" s="151">
        <v>12</v>
      </c>
      <c r="F479" s="138">
        <v>40000</v>
      </c>
      <c r="G479" s="112">
        <f>D479*E479*F479</f>
        <v>480000</v>
      </c>
      <c r="H479" s="573"/>
      <c r="I479" s="113" t="s">
        <v>564</v>
      </c>
      <c r="J479" s="113" t="str">
        <f>VLOOKUP(I479,Presupuesto!$B$11:$C$565,2,0)</f>
        <v>CONTRATOS ESPECIALES</v>
      </c>
      <c r="K479" s="97" t="s">
        <v>471</v>
      </c>
      <c r="L479" s="97" t="s">
        <v>412</v>
      </c>
    </row>
    <row r="480" spans="3:12">
      <c r="C480" s="170" t="s">
        <v>58</v>
      </c>
      <c r="D480" s="162"/>
      <c r="E480" s="153">
        <v>0</v>
      </c>
      <c r="F480" s="116">
        <f>IF(E479=0,"",(G479/E479)/12*E479)</f>
        <v>40000</v>
      </c>
      <c r="G480" s="96">
        <f>F480</f>
        <v>40000</v>
      </c>
      <c r="H480" s="574"/>
      <c r="I480" s="100" t="s">
        <v>564</v>
      </c>
      <c r="J480" s="100" t="str">
        <f>VLOOKUP(I480,Presupuesto!$B$11:$C$565,2,0)</f>
        <v>CONTRATOS ESPECIALES</v>
      </c>
      <c r="K480" s="97" t="s">
        <v>471</v>
      </c>
      <c r="L480" s="97" t="s">
        <v>412</v>
      </c>
    </row>
    <row r="481" spans="3:12" ht="15.75" thickBot="1">
      <c r="C481" s="171" t="s">
        <v>59</v>
      </c>
      <c r="D481" s="162"/>
      <c r="E481" s="153">
        <v>0</v>
      </c>
      <c r="F481" s="99">
        <f>IF(E479&lt;6,"",((E479-6)/12)*(G479/E479))</f>
        <v>20000</v>
      </c>
      <c r="G481" s="96">
        <f>F481</f>
        <v>20000</v>
      </c>
      <c r="H481" s="574"/>
      <c r="I481" s="100" t="s">
        <v>564</v>
      </c>
      <c r="J481" s="100" t="str">
        <f>VLOOKUP(I481,Presupuesto!$B$11:$C$565,2,0)</f>
        <v>CONTRATOS ESPECIALES</v>
      </c>
      <c r="K481" s="97" t="s">
        <v>471</v>
      </c>
      <c r="L481" s="97" t="s">
        <v>412</v>
      </c>
    </row>
    <row r="482" spans="3:12" ht="15.75" thickBot="1">
      <c r="C482" s="139" t="s">
        <v>60</v>
      </c>
      <c r="D482" s="198"/>
      <c r="E482" s="151">
        <v>12</v>
      </c>
      <c r="F482" s="117">
        <v>30000</v>
      </c>
      <c r="G482" s="112">
        <f>D482*E482*F482</f>
        <v>0</v>
      </c>
      <c r="H482" s="165"/>
      <c r="I482" s="113" t="s">
        <v>705</v>
      </c>
      <c r="J482" s="113" t="str">
        <f>VLOOKUP(I482,Presupuesto!$B$11:$C$565,2,0)</f>
        <v>OTROS SERVICIOS TECNICOS Y PROFESIONALES</v>
      </c>
      <c r="K482" s="97" t="str">
        <f t="shared" si="15"/>
        <v>Posgrado</v>
      </c>
      <c r="L482" s="97" t="s">
        <v>394</v>
      </c>
    </row>
    <row r="483" spans="3:12">
      <c r="C483" s="170" t="s">
        <v>58</v>
      </c>
      <c r="D483" s="162"/>
      <c r="E483" s="153">
        <v>0</v>
      </c>
      <c r="F483" s="99">
        <v>0</v>
      </c>
      <c r="G483" s="96">
        <f>F483</f>
        <v>0</v>
      </c>
      <c r="H483" s="163"/>
      <c r="I483" s="100" t="s">
        <v>705</v>
      </c>
      <c r="J483" s="100" t="str">
        <f>VLOOKUP(I483,Presupuesto!$B$11:$C$565,2,0)</f>
        <v>OTROS SERVICIOS TECNICOS Y PROFESIONALES</v>
      </c>
      <c r="K483" s="97" t="str">
        <f t="shared" si="15"/>
        <v>Posgrado</v>
      </c>
      <c r="L483" s="97" t="s">
        <v>394</v>
      </c>
    </row>
    <row r="484" spans="3:12" ht="15.75" thickBot="1">
      <c r="C484" s="171" t="s">
        <v>59</v>
      </c>
      <c r="D484" s="162"/>
      <c r="E484" s="153">
        <v>0</v>
      </c>
      <c r="F484" s="99">
        <v>0</v>
      </c>
      <c r="G484" s="96">
        <f>F484</f>
        <v>0</v>
      </c>
      <c r="H484" s="163"/>
      <c r="I484" s="100" t="s">
        <v>705</v>
      </c>
      <c r="J484" s="100" t="str">
        <f>VLOOKUP(I484,Presupuesto!$B$11:$C$565,2,0)</f>
        <v>OTROS SERVICIOS TECNICOS Y PROFESIONALES</v>
      </c>
      <c r="K484" s="97" t="str">
        <f t="shared" si="15"/>
        <v>Posgrado</v>
      </c>
      <c r="L484" s="97" t="s">
        <v>394</v>
      </c>
    </row>
    <row r="485" spans="3:12" ht="15.75" thickBot="1">
      <c r="C485" s="139" t="s">
        <v>61</v>
      </c>
      <c r="D485" s="198"/>
      <c r="E485" s="151">
        <v>12</v>
      </c>
      <c r="F485" s="117">
        <v>30000</v>
      </c>
      <c r="G485" s="112">
        <f>D485*E485*F485</f>
        <v>0</v>
      </c>
      <c r="H485" s="165"/>
      <c r="I485" s="113" t="s">
        <v>496</v>
      </c>
      <c r="J485" s="113" t="str">
        <f>VLOOKUP(I485,Presupuesto!$B$11:$C$565,2,0)</f>
        <v>SUELDOS Y SALARIOS PERMANENTES</v>
      </c>
      <c r="K485" s="97" t="str">
        <f t="shared" si="15"/>
        <v>Posgrado</v>
      </c>
      <c r="L485" s="97" t="s">
        <v>394</v>
      </c>
    </row>
    <row r="486" spans="3:12">
      <c r="C486" s="170" t="s">
        <v>58</v>
      </c>
      <c r="D486" s="168"/>
      <c r="E486" s="130">
        <v>0</v>
      </c>
      <c r="F486" s="118">
        <f>IF(E485=0,"",(G485/E485)/12*E485)</f>
        <v>0</v>
      </c>
      <c r="G486" s="119">
        <f>F486</f>
        <v>0</v>
      </c>
      <c r="H486" s="163"/>
      <c r="I486" s="100" t="s">
        <v>516</v>
      </c>
      <c r="J486" s="100" t="str">
        <f>VLOOKUP(I486,Presupuesto!$B$11:$C$565,2,0)</f>
        <v>AGUINALDO Y DECIMO CUARTO MES</v>
      </c>
      <c r="K486" s="97" t="str">
        <f t="shared" si="15"/>
        <v>Posgrado</v>
      </c>
      <c r="L486" s="97" t="s">
        <v>394</v>
      </c>
    </row>
    <row r="487" spans="3:12" ht="15.75" thickBot="1">
      <c r="C487" s="172" t="s">
        <v>59</v>
      </c>
      <c r="D487" s="161"/>
      <c r="E487" s="131">
        <v>0</v>
      </c>
      <c r="F487" s="104">
        <f>IF(E485&lt;6,"",((E485-6)/12)*(G485/E485))</f>
        <v>0</v>
      </c>
      <c r="G487" s="104">
        <f>F487</f>
        <v>0</v>
      </c>
      <c r="H487" s="161"/>
      <c r="I487" s="105" t="s">
        <v>519</v>
      </c>
      <c r="J487" s="123" t="str">
        <f>VLOOKUP(I487,Presupuesto!$B$11:$C$565,2,0)</f>
        <v>DECIMOCUARTO MES</v>
      </c>
      <c r="K487" s="105" t="str">
        <f t="shared" si="15"/>
        <v>Posgrado</v>
      </c>
      <c r="L487" s="123" t="s">
        <v>394</v>
      </c>
    </row>
    <row r="489" spans="3:12" ht="15.75" thickBot="1">
      <c r="K489" s="152"/>
    </row>
    <row r="490" spans="3:12" ht="15.75" thickBot="1">
      <c r="C490" s="69" t="s">
        <v>43</v>
      </c>
      <c r="D490" s="30">
        <f>SUM(G497:G547)</f>
        <v>0</v>
      </c>
      <c r="E490" s="92"/>
      <c r="F490" s="92"/>
      <c r="G490" s="92"/>
      <c r="H490" s="75"/>
      <c r="I490" s="75"/>
      <c r="J490" s="75"/>
      <c r="K490" s="152"/>
    </row>
    <row r="491" spans="3:12">
      <c r="D491" s="31"/>
      <c r="E491" s="92"/>
      <c r="F491" s="92"/>
      <c r="G491" s="92"/>
      <c r="H491" s="75"/>
      <c r="I491" s="75"/>
      <c r="J491" s="75"/>
      <c r="K491" s="152"/>
    </row>
    <row r="492" spans="3:12">
      <c r="D492" s="31"/>
      <c r="E492" s="92"/>
      <c r="F492" s="92"/>
      <c r="G492" s="92"/>
      <c r="H492" s="75"/>
      <c r="I492" s="75"/>
      <c r="J492" s="75"/>
      <c r="K492" s="152"/>
    </row>
    <row r="493" spans="3:12" ht="15.75">
      <c r="C493" s="201" t="s">
        <v>392</v>
      </c>
      <c r="D493" s="353"/>
      <c r="E493" s="92"/>
      <c r="F493" s="92"/>
      <c r="G493" s="92"/>
      <c r="H493" s="75"/>
      <c r="I493" s="75"/>
      <c r="J493" s="75"/>
      <c r="K493" s="152"/>
    </row>
    <row r="494" spans="3:12" ht="18.75">
      <c r="C494" s="207"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2"/>
      <c r="F494" s="92"/>
      <c r="G494" s="92"/>
      <c r="H494" s="75"/>
      <c r="I494" s="75"/>
      <c r="J494" s="75"/>
      <c r="K494" s="152"/>
    </row>
    <row r="495" spans="3:12" ht="15.75" thickBot="1">
      <c r="C495" s="176"/>
      <c r="D495" s="31"/>
      <c r="E495" s="92"/>
      <c r="F495" s="92"/>
      <c r="G495" s="92"/>
      <c r="H495" s="75"/>
      <c r="I495" s="75"/>
      <c r="J495" s="75"/>
      <c r="K495" s="152"/>
    </row>
    <row r="496" spans="3:12" ht="30.75" thickBot="1">
      <c r="C496" s="133" t="s">
        <v>44</v>
      </c>
      <c r="D496" s="137" t="s">
        <v>55</v>
      </c>
      <c r="E496" s="169" t="s">
        <v>56</v>
      </c>
      <c r="F496" s="137" t="s">
        <v>57</v>
      </c>
      <c r="G496" s="134" t="s">
        <v>27</v>
      </c>
      <c r="H496" s="132" t="s">
        <v>131</v>
      </c>
      <c r="I496" s="135" t="s">
        <v>46</v>
      </c>
      <c r="J496" s="135" t="s">
        <v>132</v>
      </c>
      <c r="K496" s="135" t="s">
        <v>410</v>
      </c>
      <c r="L496" s="135" t="s">
        <v>411</v>
      </c>
    </row>
    <row r="497" spans="3:12" ht="15.75" thickBot="1">
      <c r="C497" s="136" t="s">
        <v>482</v>
      </c>
      <c r="D497" s="198"/>
      <c r="E497" s="151">
        <v>12</v>
      </c>
      <c r="F497" s="298">
        <f>HLOOKUP($C497,$BZ$2:$CM$3,2,0)</f>
        <v>43674.39</v>
      </c>
      <c r="G497" s="112">
        <f>D497*E497*F497</f>
        <v>0</v>
      </c>
      <c r="H497" s="165"/>
      <c r="I497" s="113" t="s">
        <v>496</v>
      </c>
      <c r="J497" s="113" t="str">
        <f>VLOOKUP(I497,Presupuesto!$B$11:$C$565,2,0)</f>
        <v>SUELDOS Y SALARIOS PERMANENTES</v>
      </c>
      <c r="K497" s="215" t="s">
        <v>1453</v>
      </c>
      <c r="L497" s="97" t="s">
        <v>394</v>
      </c>
    </row>
    <row r="498" spans="3:12">
      <c r="C498" s="170" t="s">
        <v>58</v>
      </c>
      <c r="D498" s="162"/>
      <c r="E498" s="153">
        <v>0</v>
      </c>
      <c r="F498" s="99">
        <f>IF(E497=0,"",(G497/E497)/12*E497)</f>
        <v>0</v>
      </c>
      <c r="G498" s="96">
        <f>F498</f>
        <v>0</v>
      </c>
      <c r="H498" s="163"/>
      <c r="I498" s="115" t="s">
        <v>516</v>
      </c>
      <c r="J498" s="115" t="str">
        <f>VLOOKUP(I498,Presupuesto!$B$11:$C$565,2,0)</f>
        <v>AGUINALDO Y DECIMO CUARTO MES</v>
      </c>
      <c r="K498" s="97" t="str">
        <f t="shared" ref="K498:K529" si="16">$K$497</f>
        <v>Posgrado</v>
      </c>
      <c r="L498" s="97" t="s">
        <v>412</v>
      </c>
    </row>
    <row r="499" spans="3:12" ht="15.75" thickBot="1">
      <c r="C499" s="171" t="s">
        <v>59</v>
      </c>
      <c r="D499" s="162"/>
      <c r="E499" s="153">
        <v>0</v>
      </c>
      <c r="F499" s="116">
        <f>IF(E497&lt;6,"",((E497-6)/12)*(G497/E497))</f>
        <v>0</v>
      </c>
      <c r="G499" s="96">
        <f>F499</f>
        <v>0</v>
      </c>
      <c r="H499" s="163"/>
      <c r="I499" s="100" t="s">
        <v>519</v>
      </c>
      <c r="J499" s="100" t="str">
        <f>VLOOKUP(I499,Presupuesto!$B$11:$C$565,2,0)</f>
        <v>DECIMOCUARTO MES</v>
      </c>
      <c r="K499" s="97" t="str">
        <f t="shared" si="16"/>
        <v>Posgrado</v>
      </c>
      <c r="L499" s="97" t="s">
        <v>395</v>
      </c>
    </row>
    <row r="500" spans="3:12" ht="15.75" thickBot="1">
      <c r="C500" s="136" t="s">
        <v>483</v>
      </c>
      <c r="D500" s="198"/>
      <c r="E500" s="151">
        <v>12</v>
      </c>
      <c r="F500" s="298">
        <f>HLOOKUP($C500,$BZ$2:$CM$3,2,0)</f>
        <v>39703.99</v>
      </c>
      <c r="G500" s="112">
        <f>D500*E500*F500</f>
        <v>0</v>
      </c>
      <c r="H500" s="165"/>
      <c r="I500" s="113" t="s">
        <v>496</v>
      </c>
      <c r="J500" s="113" t="str">
        <f>VLOOKUP(I500,Presupuesto!$B$11:$C$565,2,0)</f>
        <v>SUELDOS Y SALARIOS PERMANENTES</v>
      </c>
      <c r="K500" s="97" t="str">
        <f t="shared" si="16"/>
        <v>Posgrado</v>
      </c>
      <c r="L500" s="97" t="s">
        <v>395</v>
      </c>
    </row>
    <row r="501" spans="3:12">
      <c r="C501" s="170" t="s">
        <v>58</v>
      </c>
      <c r="D501" s="162"/>
      <c r="E501" s="153">
        <v>0</v>
      </c>
      <c r="F501" s="99">
        <f>IF(E500=0,"",(G500/E500)/12*E500)</f>
        <v>0</v>
      </c>
      <c r="G501" s="96">
        <f>F501</f>
        <v>0</v>
      </c>
      <c r="H501" s="163"/>
      <c r="I501" s="115" t="s">
        <v>516</v>
      </c>
      <c r="J501" s="115" t="str">
        <f>VLOOKUP(I501,Presupuesto!$B$11:$C$565,2,0)</f>
        <v>AGUINALDO Y DECIMO CUARTO MES</v>
      </c>
      <c r="K501" s="97" t="str">
        <f t="shared" si="16"/>
        <v>Posgrado</v>
      </c>
      <c r="L501" s="97" t="s">
        <v>395</v>
      </c>
    </row>
    <row r="502" spans="3:12" ht="15.75" thickBot="1">
      <c r="C502" s="171" t="s">
        <v>59</v>
      </c>
      <c r="D502" s="162"/>
      <c r="E502" s="153">
        <v>0</v>
      </c>
      <c r="F502" s="116">
        <f>IF(E500&lt;6,"",((E500-6)/12)*(G500/E500))</f>
        <v>0</v>
      </c>
      <c r="G502" s="96">
        <f>F502</f>
        <v>0</v>
      </c>
      <c r="H502" s="163"/>
      <c r="I502" s="100" t="s">
        <v>519</v>
      </c>
      <c r="J502" s="100" t="str">
        <f>VLOOKUP(I502,Presupuesto!$B$11:$C$565,2,0)</f>
        <v>DECIMOCUARTO MES</v>
      </c>
      <c r="K502" s="97" t="str">
        <f t="shared" si="16"/>
        <v>Posgrado</v>
      </c>
      <c r="L502" s="97" t="s">
        <v>395</v>
      </c>
    </row>
    <row r="503" spans="3:12" ht="15.75" thickBot="1">
      <c r="C503" s="136" t="s">
        <v>484</v>
      </c>
      <c r="D503" s="198"/>
      <c r="E503" s="151">
        <v>12</v>
      </c>
      <c r="F503" s="298">
        <f>HLOOKUP($C503,$BZ$2:$CM$3,2,0)</f>
        <v>35733.589999999997</v>
      </c>
      <c r="G503" s="112">
        <f>D503*E503*F503</f>
        <v>0</v>
      </c>
      <c r="H503" s="165"/>
      <c r="I503" s="113" t="s">
        <v>496</v>
      </c>
      <c r="J503" s="113" t="str">
        <f>VLOOKUP(I503,Presupuesto!$B$11:$C$565,2,0)</f>
        <v>SUELDOS Y SALARIOS PERMANENTES</v>
      </c>
      <c r="K503" s="97" t="str">
        <f t="shared" si="16"/>
        <v>Posgrado</v>
      </c>
      <c r="L503" s="97" t="s">
        <v>395</v>
      </c>
    </row>
    <row r="504" spans="3:12">
      <c r="C504" s="170" t="s">
        <v>58</v>
      </c>
      <c r="D504" s="162"/>
      <c r="E504" s="153">
        <v>0</v>
      </c>
      <c r="F504" s="99">
        <f>IF(E503=0,"",(G503/E503)/12*E503)</f>
        <v>0</v>
      </c>
      <c r="G504" s="96">
        <f>F504</f>
        <v>0</v>
      </c>
      <c r="H504" s="163"/>
      <c r="I504" s="115" t="s">
        <v>516</v>
      </c>
      <c r="J504" s="115" t="str">
        <f>VLOOKUP(I504,Presupuesto!$B$11:$C$565,2,0)</f>
        <v>AGUINALDO Y DECIMO CUARTO MES</v>
      </c>
      <c r="K504" s="97" t="str">
        <f t="shared" si="16"/>
        <v>Posgrado</v>
      </c>
      <c r="L504" s="97" t="s">
        <v>395</v>
      </c>
    </row>
    <row r="505" spans="3:12" ht="15.75" thickBot="1">
      <c r="C505" s="171" t="s">
        <v>59</v>
      </c>
      <c r="D505" s="162"/>
      <c r="E505" s="153">
        <v>0</v>
      </c>
      <c r="F505" s="116">
        <f>IF(E503&lt;6,"",((E503-6)/12)*(G503/E503))</f>
        <v>0</v>
      </c>
      <c r="G505" s="96">
        <f>F505</f>
        <v>0</v>
      </c>
      <c r="H505" s="163"/>
      <c r="I505" s="100" t="s">
        <v>519</v>
      </c>
      <c r="J505" s="100" t="str">
        <f>VLOOKUP(I505,Presupuesto!$B$11:$C$565,2,0)</f>
        <v>DECIMOCUARTO MES</v>
      </c>
      <c r="K505" s="97" t="str">
        <f t="shared" si="16"/>
        <v>Posgrado</v>
      </c>
      <c r="L505" s="97" t="s">
        <v>395</v>
      </c>
    </row>
    <row r="506" spans="3:12" ht="15.75" thickBot="1">
      <c r="C506" s="136" t="s">
        <v>485</v>
      </c>
      <c r="D506" s="198"/>
      <c r="E506" s="151">
        <v>12</v>
      </c>
      <c r="F506" s="298">
        <f>HLOOKUP($C506,$BZ$2:$CM$3,2,0)</f>
        <v>31763.19</v>
      </c>
      <c r="G506" s="112">
        <f>D506*E506*F506</f>
        <v>0</v>
      </c>
      <c r="H506" s="165"/>
      <c r="I506" s="113" t="s">
        <v>496</v>
      </c>
      <c r="J506" s="113" t="str">
        <f>VLOOKUP(I506,Presupuesto!$B$11:$C$565,2,0)</f>
        <v>SUELDOS Y SALARIOS PERMANENTES</v>
      </c>
      <c r="K506" s="97" t="str">
        <f t="shared" si="16"/>
        <v>Posgrado</v>
      </c>
      <c r="L506" s="97" t="s">
        <v>395</v>
      </c>
    </row>
    <row r="507" spans="3:12">
      <c r="C507" s="170" t="s">
        <v>58</v>
      </c>
      <c r="D507" s="162"/>
      <c r="E507" s="153">
        <v>0</v>
      </c>
      <c r="F507" s="99">
        <f>IF(E506=0,"",(G506/E506)/12*E506)</f>
        <v>0</v>
      </c>
      <c r="G507" s="96">
        <f>F507</f>
        <v>0</v>
      </c>
      <c r="H507" s="163"/>
      <c r="I507" s="115" t="s">
        <v>516</v>
      </c>
      <c r="J507" s="115" t="str">
        <f>VLOOKUP(I507,Presupuesto!$B$11:$C$565,2,0)</f>
        <v>AGUINALDO Y DECIMO CUARTO MES</v>
      </c>
      <c r="K507" s="97" t="str">
        <f t="shared" si="16"/>
        <v>Posgrado</v>
      </c>
      <c r="L507" s="97" t="s">
        <v>395</v>
      </c>
    </row>
    <row r="508" spans="3:12" ht="15.75" thickBot="1">
      <c r="C508" s="171" t="s">
        <v>59</v>
      </c>
      <c r="D508" s="162"/>
      <c r="E508" s="153">
        <v>0</v>
      </c>
      <c r="F508" s="116">
        <f>IF(E506&lt;6,"",((E506-6)/12)*(G506/E506))</f>
        <v>0</v>
      </c>
      <c r="G508" s="96">
        <f>F508</f>
        <v>0</v>
      </c>
      <c r="H508" s="163"/>
      <c r="I508" s="100" t="s">
        <v>519</v>
      </c>
      <c r="J508" s="100" t="str">
        <f>VLOOKUP(I508,Presupuesto!$B$11:$C$565,2,0)</f>
        <v>DECIMOCUARTO MES</v>
      </c>
      <c r="K508" s="97" t="str">
        <f t="shared" si="16"/>
        <v>Posgrado</v>
      </c>
      <c r="L508" s="97" t="s">
        <v>395</v>
      </c>
    </row>
    <row r="509" spans="3:12" ht="15.75" thickBot="1">
      <c r="C509" s="136" t="s">
        <v>486</v>
      </c>
      <c r="D509" s="198"/>
      <c r="E509" s="151">
        <v>12</v>
      </c>
      <c r="F509" s="298">
        <f>HLOOKUP($C509,$BZ$2:$CM$3,2,0)</f>
        <v>29777.99</v>
      </c>
      <c r="G509" s="112">
        <f>D509*E509*F509</f>
        <v>0</v>
      </c>
      <c r="H509" s="165"/>
      <c r="I509" s="113" t="s">
        <v>496</v>
      </c>
      <c r="J509" s="113" t="str">
        <f>VLOOKUP(I509,Presupuesto!$B$11:$C$565,2,0)</f>
        <v>SUELDOS Y SALARIOS PERMANENTES</v>
      </c>
      <c r="K509" s="97" t="str">
        <f t="shared" si="16"/>
        <v>Posgrado</v>
      </c>
      <c r="L509" s="97" t="s">
        <v>395</v>
      </c>
    </row>
    <row r="510" spans="3:12">
      <c r="C510" s="170" t="s">
        <v>58</v>
      </c>
      <c r="D510" s="162"/>
      <c r="E510" s="153">
        <v>0</v>
      </c>
      <c r="F510" s="99">
        <f>IF(E509=0,"",(G509/E509)/12*E509)</f>
        <v>0</v>
      </c>
      <c r="G510" s="96">
        <f>F510</f>
        <v>0</v>
      </c>
      <c r="H510" s="163"/>
      <c r="I510" s="115" t="s">
        <v>516</v>
      </c>
      <c r="J510" s="115" t="str">
        <f>VLOOKUP(I510,Presupuesto!$B$11:$C$565,2,0)</f>
        <v>AGUINALDO Y DECIMO CUARTO MES</v>
      </c>
      <c r="K510" s="97" t="str">
        <f t="shared" si="16"/>
        <v>Posgrado</v>
      </c>
      <c r="L510" s="97" t="s">
        <v>395</v>
      </c>
    </row>
    <row r="511" spans="3:12" ht="15.75" thickBot="1">
      <c r="C511" s="171" t="s">
        <v>59</v>
      </c>
      <c r="D511" s="162"/>
      <c r="E511" s="153">
        <v>0</v>
      </c>
      <c r="F511" s="116">
        <f>IF(E509&lt;6,"",((E509-6)/12)*(G509/E509))</f>
        <v>0</v>
      </c>
      <c r="G511" s="96">
        <f>F511</f>
        <v>0</v>
      </c>
      <c r="H511" s="163"/>
      <c r="I511" s="100" t="s">
        <v>519</v>
      </c>
      <c r="J511" s="100" t="str">
        <f>VLOOKUP(I511,Presupuesto!$B$11:$C$565,2,0)</f>
        <v>DECIMOCUARTO MES</v>
      </c>
      <c r="K511" s="97" t="str">
        <f t="shared" si="16"/>
        <v>Posgrado</v>
      </c>
      <c r="L511" s="97" t="s">
        <v>395</v>
      </c>
    </row>
    <row r="512" spans="3:12" ht="15.75" thickBot="1">
      <c r="C512" s="136" t="s">
        <v>487</v>
      </c>
      <c r="D512" s="198"/>
      <c r="E512" s="151">
        <v>12</v>
      </c>
      <c r="F512" s="298">
        <f>HLOOKUP($C512,$BZ$2:$CM$3,2,0)</f>
        <v>27792.79</v>
      </c>
      <c r="G512" s="112">
        <f>D512*E512*F512</f>
        <v>0</v>
      </c>
      <c r="H512" s="165"/>
      <c r="I512" s="113" t="s">
        <v>496</v>
      </c>
      <c r="J512" s="113" t="str">
        <f>VLOOKUP(I512,Presupuesto!$B$11:$C$565,2,0)</f>
        <v>SUELDOS Y SALARIOS PERMANENTES</v>
      </c>
      <c r="K512" s="97" t="str">
        <f t="shared" si="16"/>
        <v>Posgrado</v>
      </c>
      <c r="L512" s="97" t="s">
        <v>395</v>
      </c>
    </row>
    <row r="513" spans="3:12">
      <c r="C513" s="170" t="s">
        <v>58</v>
      </c>
      <c r="D513" s="162"/>
      <c r="E513" s="153">
        <v>0</v>
      </c>
      <c r="F513" s="99">
        <f>IF(E512=0,"",(G512/E512)/12*E512)</f>
        <v>0</v>
      </c>
      <c r="G513" s="96">
        <f>F513</f>
        <v>0</v>
      </c>
      <c r="H513" s="163"/>
      <c r="I513" s="115" t="s">
        <v>516</v>
      </c>
      <c r="J513" s="115" t="str">
        <f>VLOOKUP(I513,Presupuesto!$B$11:$C$565,2,0)</f>
        <v>AGUINALDO Y DECIMO CUARTO MES</v>
      </c>
      <c r="K513" s="97" t="str">
        <f t="shared" si="16"/>
        <v>Posgrado</v>
      </c>
      <c r="L513" s="97" t="s">
        <v>395</v>
      </c>
    </row>
    <row r="514" spans="3:12" ht="15.75" thickBot="1">
      <c r="C514" s="171" t="s">
        <v>59</v>
      </c>
      <c r="D514" s="162"/>
      <c r="E514" s="153">
        <v>0</v>
      </c>
      <c r="F514" s="116">
        <f>IF(E512&lt;6,"",((E512-6)/12)*(G512/E512))</f>
        <v>0</v>
      </c>
      <c r="G514" s="96">
        <f>F514</f>
        <v>0</v>
      </c>
      <c r="H514" s="163"/>
      <c r="I514" s="100" t="s">
        <v>519</v>
      </c>
      <c r="J514" s="100" t="str">
        <f>VLOOKUP(I514,Presupuesto!$B$11:$C$565,2,0)</f>
        <v>DECIMOCUARTO MES</v>
      </c>
      <c r="K514" s="97" t="str">
        <f t="shared" si="16"/>
        <v>Posgrado</v>
      </c>
      <c r="L514" s="97" t="s">
        <v>395</v>
      </c>
    </row>
    <row r="515" spans="3:12" ht="15.75" thickBot="1">
      <c r="C515" s="136" t="s">
        <v>488</v>
      </c>
      <c r="D515" s="198"/>
      <c r="E515" s="151">
        <v>12</v>
      </c>
      <c r="F515" s="298">
        <f>HLOOKUP($C515,$BZ$2:$CM$3,2,0)</f>
        <v>18859.39</v>
      </c>
      <c r="G515" s="112">
        <f>D515*E515*F515</f>
        <v>0</v>
      </c>
      <c r="H515" s="165"/>
      <c r="I515" s="113" t="s">
        <v>496</v>
      </c>
      <c r="J515" s="113" t="str">
        <f>VLOOKUP(I515,Presupuesto!$B$11:$C$565,2,0)</f>
        <v>SUELDOS Y SALARIOS PERMANENTES</v>
      </c>
      <c r="K515" s="97" t="str">
        <f t="shared" si="16"/>
        <v>Posgrado</v>
      </c>
      <c r="L515" s="97" t="s">
        <v>395</v>
      </c>
    </row>
    <row r="516" spans="3:12">
      <c r="C516" s="170" t="s">
        <v>58</v>
      </c>
      <c r="D516" s="162"/>
      <c r="E516" s="153">
        <v>0</v>
      </c>
      <c r="F516" s="99">
        <f>IF(E515=0,"",(G515/E515)/12*E515)</f>
        <v>0</v>
      </c>
      <c r="G516" s="96">
        <f>F516</f>
        <v>0</v>
      </c>
      <c r="H516" s="163"/>
      <c r="I516" s="115" t="s">
        <v>516</v>
      </c>
      <c r="J516" s="115" t="str">
        <f>VLOOKUP(I516,Presupuesto!$B$11:$C$565,2,0)</f>
        <v>AGUINALDO Y DECIMO CUARTO MES</v>
      </c>
      <c r="K516" s="97" t="str">
        <f t="shared" si="16"/>
        <v>Posgrado</v>
      </c>
      <c r="L516" s="97" t="s">
        <v>395</v>
      </c>
    </row>
    <row r="517" spans="3:12" ht="15.75" thickBot="1">
      <c r="C517" s="171" t="s">
        <v>59</v>
      </c>
      <c r="D517" s="162"/>
      <c r="E517" s="153">
        <v>0</v>
      </c>
      <c r="F517" s="116">
        <f>IF(E515&lt;6,"",((E515-6)/12)*(G515/E515))</f>
        <v>0</v>
      </c>
      <c r="G517" s="96">
        <f>F517</f>
        <v>0</v>
      </c>
      <c r="H517" s="163"/>
      <c r="I517" s="100" t="s">
        <v>519</v>
      </c>
      <c r="J517" s="100" t="str">
        <f>VLOOKUP(I517,Presupuesto!$B$11:$C$565,2,0)</f>
        <v>DECIMOCUARTO MES</v>
      </c>
      <c r="K517" s="97" t="str">
        <f t="shared" si="16"/>
        <v>Posgrado</v>
      </c>
      <c r="L517" s="97" t="s">
        <v>395</v>
      </c>
    </row>
    <row r="518" spans="3:12" ht="15.75" thickBot="1">
      <c r="C518" s="136" t="s">
        <v>489</v>
      </c>
      <c r="D518" s="198"/>
      <c r="E518" s="151">
        <v>12</v>
      </c>
      <c r="F518" s="298">
        <f>HLOOKUP($C518,$BZ$2:$CM$3,2,0)</f>
        <v>17866.8</v>
      </c>
      <c r="G518" s="112">
        <f>D518*E518*F518</f>
        <v>0</v>
      </c>
      <c r="H518" s="165"/>
      <c r="I518" s="113" t="s">
        <v>496</v>
      </c>
      <c r="J518" s="113" t="str">
        <f>VLOOKUP(I518,Presupuesto!$B$11:$C$565,2,0)</f>
        <v>SUELDOS Y SALARIOS PERMANENTES</v>
      </c>
      <c r="K518" s="97" t="str">
        <f t="shared" si="16"/>
        <v>Posgrado</v>
      </c>
      <c r="L518" s="97" t="s">
        <v>395</v>
      </c>
    </row>
    <row r="519" spans="3:12">
      <c r="C519" s="170" t="s">
        <v>58</v>
      </c>
      <c r="D519" s="162"/>
      <c r="E519" s="153">
        <v>0</v>
      </c>
      <c r="F519" s="99">
        <f>IF(E518=0,"",(G518/E518)/12*E518)</f>
        <v>0</v>
      </c>
      <c r="G519" s="96">
        <f>F519</f>
        <v>0</v>
      </c>
      <c r="H519" s="163"/>
      <c r="I519" s="115" t="s">
        <v>516</v>
      </c>
      <c r="J519" s="115" t="str">
        <f>VLOOKUP(I519,Presupuesto!$B$11:$C$565,2,0)</f>
        <v>AGUINALDO Y DECIMO CUARTO MES</v>
      </c>
      <c r="K519" s="97" t="str">
        <f t="shared" si="16"/>
        <v>Posgrado</v>
      </c>
      <c r="L519" s="97" t="s">
        <v>395</v>
      </c>
    </row>
    <row r="520" spans="3:12" ht="15.75" thickBot="1">
      <c r="C520" s="171" t="s">
        <v>59</v>
      </c>
      <c r="D520" s="162"/>
      <c r="E520" s="153">
        <v>0</v>
      </c>
      <c r="F520" s="116">
        <f>IF(E518&lt;6,"",((E518-6)/12)*(G518/E518))</f>
        <v>0</v>
      </c>
      <c r="G520" s="96">
        <f>F520</f>
        <v>0</v>
      </c>
      <c r="H520" s="163"/>
      <c r="I520" s="100" t="s">
        <v>519</v>
      </c>
      <c r="J520" s="100" t="str">
        <f>VLOOKUP(I520,Presupuesto!$B$11:$C$565,2,0)</f>
        <v>DECIMOCUARTO MES</v>
      </c>
      <c r="K520" s="97" t="str">
        <f t="shared" si="16"/>
        <v>Posgrado</v>
      </c>
      <c r="L520" s="97" t="s">
        <v>395</v>
      </c>
    </row>
    <row r="521" spans="3:12" ht="15.75" thickBot="1">
      <c r="C521" s="136" t="s">
        <v>490</v>
      </c>
      <c r="D521" s="198"/>
      <c r="E521" s="151">
        <v>12</v>
      </c>
      <c r="F521" s="298">
        <f>HLOOKUP($C521,$BZ$2:$CM$3,2,0)</f>
        <v>13896.4</v>
      </c>
      <c r="G521" s="112">
        <f>D521*E521*F521</f>
        <v>0</v>
      </c>
      <c r="H521" s="165"/>
      <c r="I521" s="113" t="s">
        <v>496</v>
      </c>
      <c r="J521" s="113" t="str">
        <f>VLOOKUP(I521,Presupuesto!$B$11:$C$565,2,0)</f>
        <v>SUELDOS Y SALARIOS PERMANENTES</v>
      </c>
      <c r="K521" s="97" t="str">
        <f t="shared" si="16"/>
        <v>Posgrado</v>
      </c>
      <c r="L521" s="97" t="s">
        <v>395</v>
      </c>
    </row>
    <row r="522" spans="3:12">
      <c r="C522" s="170" t="s">
        <v>58</v>
      </c>
      <c r="D522" s="162"/>
      <c r="E522" s="153">
        <v>0</v>
      </c>
      <c r="F522" s="99">
        <f>IF(E521=0,"",(G521/E521)/12*E521)</f>
        <v>0</v>
      </c>
      <c r="G522" s="96">
        <f>F522</f>
        <v>0</v>
      </c>
      <c r="H522" s="163"/>
      <c r="I522" s="115" t="s">
        <v>516</v>
      </c>
      <c r="J522" s="115" t="str">
        <f>VLOOKUP(I522,Presupuesto!$B$11:$C$565,2,0)</f>
        <v>AGUINALDO Y DECIMO CUARTO MES</v>
      </c>
      <c r="K522" s="97" t="str">
        <f t="shared" si="16"/>
        <v>Posgrado</v>
      </c>
      <c r="L522" s="97" t="s">
        <v>395</v>
      </c>
    </row>
    <row r="523" spans="3:12" ht="15.75" thickBot="1">
      <c r="C523" s="171" t="s">
        <v>59</v>
      </c>
      <c r="D523" s="162"/>
      <c r="E523" s="153">
        <v>0</v>
      </c>
      <c r="F523" s="116">
        <f>IF(E521&lt;6,"",((E521-6)/12)*(G521/E521))</f>
        <v>0</v>
      </c>
      <c r="G523" s="96">
        <f>F523</f>
        <v>0</v>
      </c>
      <c r="H523" s="163"/>
      <c r="I523" s="100" t="s">
        <v>519</v>
      </c>
      <c r="J523" s="100" t="str">
        <f>VLOOKUP(I523,Presupuesto!$B$11:$C$565,2,0)</f>
        <v>DECIMOCUARTO MES</v>
      </c>
      <c r="K523" s="97" t="str">
        <f t="shared" si="16"/>
        <v>Posgrado</v>
      </c>
      <c r="L523" s="97" t="s">
        <v>395</v>
      </c>
    </row>
    <row r="524" spans="3:12" ht="15.75" thickBot="1">
      <c r="C524" s="136" t="s">
        <v>491</v>
      </c>
      <c r="D524" s="198"/>
      <c r="E524" s="151">
        <v>12</v>
      </c>
      <c r="F524" s="298">
        <f>HLOOKUP($C524,$BZ$2:$CM$3,2,0)</f>
        <v>15004.09</v>
      </c>
      <c r="G524" s="112">
        <f>D524*E524*F524</f>
        <v>0</v>
      </c>
      <c r="H524" s="165"/>
      <c r="I524" s="113" t="s">
        <v>496</v>
      </c>
      <c r="J524" s="113" t="str">
        <f>VLOOKUP(I524,Presupuesto!$B$11:$C$565,2,0)</f>
        <v>SUELDOS Y SALARIOS PERMANENTES</v>
      </c>
      <c r="K524" s="97" t="str">
        <f t="shared" si="16"/>
        <v>Posgrado</v>
      </c>
      <c r="L524" s="97" t="s">
        <v>395</v>
      </c>
    </row>
    <row r="525" spans="3:12">
      <c r="C525" s="170" t="s">
        <v>58</v>
      </c>
      <c r="D525" s="162"/>
      <c r="E525" s="153">
        <v>0</v>
      </c>
      <c r="F525" s="99">
        <f>IF(E524=0,"",(G524/E524)/12*E524)</f>
        <v>0</v>
      </c>
      <c r="G525" s="96">
        <f>F525</f>
        <v>0</v>
      </c>
      <c r="H525" s="163"/>
      <c r="I525" s="115" t="s">
        <v>516</v>
      </c>
      <c r="J525" s="115" t="str">
        <f>VLOOKUP(I525,Presupuesto!$B$11:$C$565,2,0)</f>
        <v>AGUINALDO Y DECIMO CUARTO MES</v>
      </c>
      <c r="K525" s="97" t="str">
        <f t="shared" si="16"/>
        <v>Posgrado</v>
      </c>
      <c r="L525" s="97" t="s">
        <v>395</v>
      </c>
    </row>
    <row r="526" spans="3:12" ht="15.75" thickBot="1">
      <c r="C526" s="171" t="s">
        <v>59</v>
      </c>
      <c r="D526" s="162"/>
      <c r="E526" s="153">
        <v>0</v>
      </c>
      <c r="F526" s="116">
        <f>IF(E524&lt;6,"",((E524-6)/12)*(G524/E524))</f>
        <v>0</v>
      </c>
      <c r="G526" s="96">
        <f>F526</f>
        <v>0</v>
      </c>
      <c r="H526" s="163"/>
      <c r="I526" s="100" t="s">
        <v>519</v>
      </c>
      <c r="J526" s="100" t="str">
        <f>VLOOKUP(I526,Presupuesto!$B$11:$C$565,2,0)</f>
        <v>DECIMOCUARTO MES</v>
      </c>
      <c r="K526" s="97" t="str">
        <f t="shared" si="16"/>
        <v>Posgrado</v>
      </c>
      <c r="L526" s="97" t="s">
        <v>395</v>
      </c>
    </row>
    <row r="527" spans="3:12" ht="15.75" thickBot="1">
      <c r="C527" s="136" t="s">
        <v>492</v>
      </c>
      <c r="D527" s="198"/>
      <c r="E527" s="151">
        <v>12</v>
      </c>
      <c r="F527" s="298">
        <f>HLOOKUP($C527,$BZ$2:$CM$3,2,0)</f>
        <v>13238.9</v>
      </c>
      <c r="G527" s="112">
        <f>D527*E527*F527</f>
        <v>0</v>
      </c>
      <c r="H527" s="165"/>
      <c r="I527" s="113" t="s">
        <v>496</v>
      </c>
      <c r="J527" s="113" t="str">
        <f>VLOOKUP(I527,Presupuesto!$B$11:$C$565,2,0)</f>
        <v>SUELDOS Y SALARIOS PERMANENTES</v>
      </c>
      <c r="K527" s="97" t="str">
        <f t="shared" si="16"/>
        <v>Posgrado</v>
      </c>
      <c r="L527" s="97" t="s">
        <v>395</v>
      </c>
    </row>
    <row r="528" spans="3:12">
      <c r="C528" s="170" t="s">
        <v>58</v>
      </c>
      <c r="D528" s="162"/>
      <c r="E528" s="153">
        <v>0</v>
      </c>
      <c r="F528" s="99">
        <f>IF(E527=0,"",(G527/E527)/12*E527)</f>
        <v>0</v>
      </c>
      <c r="G528" s="96">
        <f>F528</f>
        <v>0</v>
      </c>
      <c r="H528" s="163"/>
      <c r="I528" s="115" t="s">
        <v>516</v>
      </c>
      <c r="J528" s="115" t="str">
        <f>VLOOKUP(I528,Presupuesto!$B$11:$C$565,2,0)</f>
        <v>AGUINALDO Y DECIMO CUARTO MES</v>
      </c>
      <c r="K528" s="97" t="str">
        <f t="shared" si="16"/>
        <v>Posgrado</v>
      </c>
      <c r="L528" s="97" t="s">
        <v>395</v>
      </c>
    </row>
    <row r="529" spans="3:12" ht="15.75" thickBot="1">
      <c r="C529" s="171" t="s">
        <v>59</v>
      </c>
      <c r="D529" s="162"/>
      <c r="E529" s="153">
        <v>0</v>
      </c>
      <c r="F529" s="116">
        <f>IF(E527&lt;6,"",((E527-6)/12)*(G527/E527))</f>
        <v>0</v>
      </c>
      <c r="G529" s="96">
        <f>F529</f>
        <v>0</v>
      </c>
      <c r="H529" s="163"/>
      <c r="I529" s="100" t="s">
        <v>519</v>
      </c>
      <c r="J529" s="100" t="str">
        <f>VLOOKUP(I529,Presupuesto!$B$11:$C$565,2,0)</f>
        <v>DECIMOCUARTO MES</v>
      </c>
      <c r="K529" s="97" t="str">
        <f t="shared" si="16"/>
        <v>Posgrado</v>
      </c>
      <c r="L529" s="97" t="s">
        <v>395</v>
      </c>
    </row>
    <row r="530" spans="3:12" ht="15.75" thickBot="1">
      <c r="C530" s="136" t="s">
        <v>493</v>
      </c>
      <c r="D530" s="198"/>
      <c r="E530" s="151">
        <v>12</v>
      </c>
      <c r="F530" s="298">
        <f>HLOOKUP($C530,$BZ$2:$CM$3,2,0)</f>
        <v>12356.31</v>
      </c>
      <c r="G530" s="112">
        <f>D530*E530*F530</f>
        <v>0</v>
      </c>
      <c r="H530" s="165"/>
      <c r="I530" s="113" t="s">
        <v>496</v>
      </c>
      <c r="J530" s="113" t="str">
        <f>VLOOKUP(I530,Presupuesto!$B$11:$C$565,2,0)</f>
        <v>SUELDOS Y SALARIOS PERMANENTES</v>
      </c>
      <c r="K530" s="97" t="str">
        <f t="shared" ref="K530:K547" si="17">$K$497</f>
        <v>Posgrado</v>
      </c>
      <c r="L530" s="97" t="s">
        <v>395</v>
      </c>
    </row>
    <row r="531" spans="3:12">
      <c r="C531" s="170" t="s">
        <v>58</v>
      </c>
      <c r="D531" s="162"/>
      <c r="E531" s="153">
        <v>0</v>
      </c>
      <c r="F531" s="99">
        <f>IF(E530=0,"",(G530/E530)/12*E530)</f>
        <v>0</v>
      </c>
      <c r="G531" s="96">
        <f>F531</f>
        <v>0</v>
      </c>
      <c r="H531" s="163"/>
      <c r="I531" s="115" t="s">
        <v>516</v>
      </c>
      <c r="J531" s="115" t="str">
        <f>VLOOKUP(I531,Presupuesto!$B$11:$C$565,2,0)</f>
        <v>AGUINALDO Y DECIMO CUARTO MES</v>
      </c>
      <c r="K531" s="97" t="str">
        <f t="shared" si="17"/>
        <v>Posgrado</v>
      </c>
      <c r="L531" s="97" t="s">
        <v>395</v>
      </c>
    </row>
    <row r="532" spans="3:12" ht="15.75" thickBot="1">
      <c r="C532" s="171" t="s">
        <v>59</v>
      </c>
      <c r="D532" s="162"/>
      <c r="E532" s="153">
        <v>0</v>
      </c>
      <c r="F532" s="116">
        <f>IF(E530&lt;6,"",((E530-6)/12)*(G530/E530))</f>
        <v>0</v>
      </c>
      <c r="G532" s="96">
        <f>F532</f>
        <v>0</v>
      </c>
      <c r="H532" s="163"/>
      <c r="I532" s="100" t="s">
        <v>519</v>
      </c>
      <c r="J532" s="100" t="str">
        <f>VLOOKUP(I532,Presupuesto!$B$11:$C$565,2,0)</f>
        <v>DECIMOCUARTO MES</v>
      </c>
      <c r="K532" s="97" t="str">
        <f t="shared" si="17"/>
        <v>Posgrado</v>
      </c>
      <c r="L532" s="97" t="s">
        <v>395</v>
      </c>
    </row>
    <row r="533" spans="3:12" ht="15.75" thickBot="1">
      <c r="C533" s="136" t="s">
        <v>494</v>
      </c>
      <c r="D533" s="198"/>
      <c r="E533" s="151">
        <v>12</v>
      </c>
      <c r="F533" s="298">
        <f>HLOOKUP($C533,$BZ$2:$CM$3,2,0)</f>
        <v>463.22</v>
      </c>
      <c r="G533" s="112">
        <f>D533*E533*F533</f>
        <v>0</v>
      </c>
      <c r="H533" s="165"/>
      <c r="I533" s="113" t="s">
        <v>496</v>
      </c>
      <c r="J533" s="113" t="str">
        <f>VLOOKUP(I533,Presupuesto!$B$11:$C$565,2,0)</f>
        <v>SUELDOS Y SALARIOS PERMANENTES</v>
      </c>
      <c r="K533" s="97" t="str">
        <f t="shared" si="17"/>
        <v>Posgrado</v>
      </c>
      <c r="L533" s="97" t="s">
        <v>395</v>
      </c>
    </row>
    <row r="534" spans="3:12">
      <c r="C534" s="170" t="s">
        <v>58</v>
      </c>
      <c r="D534" s="162"/>
      <c r="E534" s="153">
        <v>0</v>
      </c>
      <c r="F534" s="99">
        <f>IF(E533=0,"",(G533/E533)/12*E533)</f>
        <v>0</v>
      </c>
      <c r="G534" s="96">
        <f>F534</f>
        <v>0</v>
      </c>
      <c r="H534" s="163"/>
      <c r="I534" s="115" t="s">
        <v>516</v>
      </c>
      <c r="J534" s="115" t="str">
        <f>VLOOKUP(I534,Presupuesto!$B$11:$C$565,2,0)</f>
        <v>AGUINALDO Y DECIMO CUARTO MES</v>
      </c>
      <c r="K534" s="97" t="str">
        <f t="shared" si="17"/>
        <v>Posgrado</v>
      </c>
      <c r="L534" s="97" t="s">
        <v>395</v>
      </c>
    </row>
    <row r="535" spans="3:12" ht="15.75" thickBot="1">
      <c r="C535" s="171" t="s">
        <v>59</v>
      </c>
      <c r="D535" s="162"/>
      <c r="E535" s="153">
        <v>0</v>
      </c>
      <c r="F535" s="116">
        <f>IF(E533&lt;6,"",((E533-6)/12)*(G533/E533))</f>
        <v>0</v>
      </c>
      <c r="G535" s="96">
        <f>F535</f>
        <v>0</v>
      </c>
      <c r="H535" s="163"/>
      <c r="I535" s="100" t="s">
        <v>519</v>
      </c>
      <c r="J535" s="100" t="str">
        <f>VLOOKUP(I535,Presupuesto!$B$11:$C$565,2,0)</f>
        <v>DECIMOCUARTO MES</v>
      </c>
      <c r="K535" s="97" t="str">
        <f t="shared" si="17"/>
        <v>Posgrado</v>
      </c>
      <c r="L535" s="97" t="s">
        <v>395</v>
      </c>
    </row>
    <row r="536" spans="3:12" ht="15.75" thickBot="1">
      <c r="C536" s="136" t="s">
        <v>495</v>
      </c>
      <c r="D536" s="198"/>
      <c r="E536" s="151">
        <v>12</v>
      </c>
      <c r="F536" s="298">
        <f>HLOOKUP($C536,$BZ$2:$CM$3,2,0)</f>
        <v>2007.3</v>
      </c>
      <c r="G536" s="112">
        <f>D536*E536*F536</f>
        <v>0</v>
      </c>
      <c r="H536" s="165"/>
      <c r="I536" s="113" t="s">
        <v>496</v>
      </c>
      <c r="J536" s="113" t="str">
        <f>VLOOKUP(I536,Presupuesto!$B$11:$C$565,2,0)</f>
        <v>SUELDOS Y SALARIOS PERMANENTES</v>
      </c>
      <c r="K536" s="97" t="str">
        <f t="shared" si="17"/>
        <v>Posgrado</v>
      </c>
      <c r="L536" s="97" t="s">
        <v>395</v>
      </c>
    </row>
    <row r="537" spans="3:12">
      <c r="C537" s="170" t="s">
        <v>58</v>
      </c>
      <c r="D537" s="162"/>
      <c r="E537" s="153">
        <v>0</v>
      </c>
      <c r="F537" s="99">
        <f>IF(E536=0,"",(G536/E536)/12*E536)</f>
        <v>0</v>
      </c>
      <c r="G537" s="96">
        <f>F537</f>
        <v>0</v>
      </c>
      <c r="H537" s="163"/>
      <c r="I537" s="115" t="s">
        <v>516</v>
      </c>
      <c r="J537" s="115" t="str">
        <f>VLOOKUP(I537,Presupuesto!$B$11:$C$565,2,0)</f>
        <v>AGUINALDO Y DECIMO CUARTO MES</v>
      </c>
      <c r="K537" s="97" t="str">
        <f t="shared" si="17"/>
        <v>Posgrado</v>
      </c>
      <c r="L537" s="97" t="s">
        <v>395</v>
      </c>
    </row>
    <row r="538" spans="3:12" ht="15.75" thickBot="1">
      <c r="C538" s="171" t="s">
        <v>59</v>
      </c>
      <c r="D538" s="162"/>
      <c r="E538" s="153">
        <v>0</v>
      </c>
      <c r="F538" s="116">
        <f>IF(E536&lt;6,"",((E536-6)/12)*(G536/E536))</f>
        <v>0</v>
      </c>
      <c r="G538" s="96">
        <f>F538</f>
        <v>0</v>
      </c>
      <c r="H538" s="163"/>
      <c r="I538" s="100" t="s">
        <v>519</v>
      </c>
      <c r="J538" s="100" t="str">
        <f>VLOOKUP(I538,Presupuesto!$B$11:$C$565,2,0)</f>
        <v>DECIMOCUARTO MES</v>
      </c>
      <c r="K538" s="97" t="str">
        <f t="shared" si="17"/>
        <v>Posgrado</v>
      </c>
      <c r="L538" s="97" t="s">
        <v>395</v>
      </c>
    </row>
    <row r="539" spans="3:12" ht="15.75" thickBot="1">
      <c r="C539" s="139" t="s">
        <v>83</v>
      </c>
      <c r="D539" s="198"/>
      <c r="E539" s="151">
        <v>12</v>
      </c>
      <c r="F539" s="138">
        <v>30000</v>
      </c>
      <c r="G539" s="112">
        <f>D539*E539*F539</f>
        <v>0</v>
      </c>
      <c r="H539" s="165"/>
      <c r="I539" s="113" t="s">
        <v>564</v>
      </c>
      <c r="J539" s="113" t="str">
        <f>VLOOKUP(I539,Presupuesto!$B$11:$C$565,2,0)</f>
        <v>CONTRATOS ESPECIALES</v>
      </c>
      <c r="K539" s="97" t="str">
        <f t="shared" si="17"/>
        <v>Posgrado</v>
      </c>
      <c r="L539" s="97" t="s">
        <v>395</v>
      </c>
    </row>
    <row r="540" spans="3:12">
      <c r="C540" s="170" t="s">
        <v>58</v>
      </c>
      <c r="D540" s="162"/>
      <c r="E540" s="153">
        <v>0</v>
      </c>
      <c r="F540" s="116">
        <f>IF(E539=0,"",(G539/E539)/12*E539)</f>
        <v>0</v>
      </c>
      <c r="G540" s="96">
        <f>F540</f>
        <v>0</v>
      </c>
      <c r="H540" s="163"/>
      <c r="I540" s="100" t="s">
        <v>564</v>
      </c>
      <c r="J540" s="100" t="str">
        <f>VLOOKUP(I540,Presupuesto!$B$11:$C$565,2,0)</f>
        <v>CONTRATOS ESPECIALES</v>
      </c>
      <c r="K540" s="97" t="str">
        <f t="shared" si="17"/>
        <v>Posgrado</v>
      </c>
      <c r="L540" s="97" t="s">
        <v>394</v>
      </c>
    </row>
    <row r="541" spans="3:12" ht="15.75" thickBot="1">
      <c r="C541" s="171" t="s">
        <v>59</v>
      </c>
      <c r="D541" s="162"/>
      <c r="E541" s="153">
        <v>0</v>
      </c>
      <c r="F541" s="99">
        <f>IF(E539&lt;6,"",((E539-6)/12)*(G539/E539))</f>
        <v>0</v>
      </c>
      <c r="G541" s="96">
        <f>F541</f>
        <v>0</v>
      </c>
      <c r="H541" s="163"/>
      <c r="I541" s="100" t="s">
        <v>564</v>
      </c>
      <c r="J541" s="100" t="str">
        <f>VLOOKUP(I541,Presupuesto!$B$11:$C$565,2,0)</f>
        <v>CONTRATOS ESPECIALES</v>
      </c>
      <c r="K541" s="97" t="str">
        <f t="shared" si="17"/>
        <v>Posgrado</v>
      </c>
      <c r="L541" s="97" t="s">
        <v>399</v>
      </c>
    </row>
    <row r="542" spans="3:12" ht="15.75" thickBot="1">
      <c r="C542" s="139" t="s">
        <v>60</v>
      </c>
      <c r="D542" s="198"/>
      <c r="E542" s="151">
        <v>12</v>
      </c>
      <c r="F542" s="117">
        <v>30000</v>
      </c>
      <c r="G542" s="112">
        <f>D542*E542*F542</f>
        <v>0</v>
      </c>
      <c r="H542" s="165"/>
      <c r="I542" s="113" t="s">
        <v>705</v>
      </c>
      <c r="J542" s="113" t="str">
        <f>VLOOKUP(I542,Presupuesto!$B$11:$C$565,2,0)</f>
        <v>OTROS SERVICIOS TECNICOS Y PROFESIONALES</v>
      </c>
      <c r="K542" s="97" t="str">
        <f t="shared" si="17"/>
        <v>Posgrado</v>
      </c>
      <c r="L542" s="97" t="s">
        <v>394</v>
      </c>
    </row>
    <row r="543" spans="3:12">
      <c r="C543" s="170" t="s">
        <v>58</v>
      </c>
      <c r="D543" s="162"/>
      <c r="E543" s="153">
        <v>0</v>
      </c>
      <c r="F543" s="99">
        <v>0</v>
      </c>
      <c r="G543" s="96">
        <f>F543</f>
        <v>0</v>
      </c>
      <c r="H543" s="163"/>
      <c r="I543" s="100" t="s">
        <v>705</v>
      </c>
      <c r="J543" s="100" t="str">
        <f>VLOOKUP(I543,Presupuesto!$B$11:$C$565,2,0)</f>
        <v>OTROS SERVICIOS TECNICOS Y PROFESIONALES</v>
      </c>
      <c r="K543" s="97" t="str">
        <f t="shared" si="17"/>
        <v>Posgrado</v>
      </c>
      <c r="L543" s="97" t="s">
        <v>394</v>
      </c>
    </row>
    <row r="544" spans="3:12" ht="15.75" thickBot="1">
      <c r="C544" s="171" t="s">
        <v>59</v>
      </c>
      <c r="D544" s="162"/>
      <c r="E544" s="153">
        <v>0</v>
      </c>
      <c r="F544" s="99">
        <v>0</v>
      </c>
      <c r="G544" s="96">
        <f>F544</f>
        <v>0</v>
      </c>
      <c r="H544" s="163"/>
      <c r="I544" s="100" t="s">
        <v>705</v>
      </c>
      <c r="J544" s="100" t="str">
        <f>VLOOKUP(I544,Presupuesto!$B$11:$C$565,2,0)</f>
        <v>OTROS SERVICIOS TECNICOS Y PROFESIONALES</v>
      </c>
      <c r="K544" s="97" t="str">
        <f t="shared" si="17"/>
        <v>Posgrado</v>
      </c>
      <c r="L544" s="97" t="s">
        <v>394</v>
      </c>
    </row>
    <row r="545" spans="3:12" ht="15.75" thickBot="1">
      <c r="C545" s="139" t="s">
        <v>61</v>
      </c>
      <c r="D545" s="198"/>
      <c r="E545" s="151">
        <v>12</v>
      </c>
      <c r="F545" s="117">
        <v>30000</v>
      </c>
      <c r="G545" s="112">
        <f>D545*E545*F545</f>
        <v>0</v>
      </c>
      <c r="H545" s="165"/>
      <c r="I545" s="113" t="s">
        <v>496</v>
      </c>
      <c r="J545" s="113" t="str">
        <f>VLOOKUP(I545,Presupuesto!$B$11:$C$565,2,0)</f>
        <v>SUELDOS Y SALARIOS PERMANENTES</v>
      </c>
      <c r="K545" s="97" t="str">
        <f t="shared" si="17"/>
        <v>Posgrado</v>
      </c>
      <c r="L545" s="97" t="s">
        <v>394</v>
      </c>
    </row>
    <row r="546" spans="3:12">
      <c r="C546" s="170" t="s">
        <v>58</v>
      </c>
      <c r="D546" s="168"/>
      <c r="E546" s="130">
        <v>0</v>
      </c>
      <c r="F546" s="118">
        <f>IF(E545=0,"",(G545/E545)/12*E545)</f>
        <v>0</v>
      </c>
      <c r="G546" s="119">
        <f>F546</f>
        <v>0</v>
      </c>
      <c r="H546" s="163"/>
      <c r="I546" s="100" t="s">
        <v>516</v>
      </c>
      <c r="J546" s="100" t="str">
        <f>VLOOKUP(I546,Presupuesto!$B$11:$C$565,2,0)</f>
        <v>AGUINALDO Y DECIMO CUARTO MES</v>
      </c>
      <c r="K546" s="97" t="str">
        <f t="shared" si="17"/>
        <v>Posgrado</v>
      </c>
      <c r="L546" s="97" t="s">
        <v>394</v>
      </c>
    </row>
    <row r="547" spans="3:12" ht="15.75" thickBot="1">
      <c r="C547" s="172" t="s">
        <v>59</v>
      </c>
      <c r="D547" s="161"/>
      <c r="E547" s="131">
        <v>0</v>
      </c>
      <c r="F547" s="104">
        <f>IF(E545&lt;6,"",((E545-6)/12)*(G545/E545))</f>
        <v>0</v>
      </c>
      <c r="G547" s="104">
        <f>F547</f>
        <v>0</v>
      </c>
      <c r="H547" s="161"/>
      <c r="I547" s="105" t="s">
        <v>519</v>
      </c>
      <c r="J547" s="123" t="str">
        <f>VLOOKUP(I547,Presupuesto!$B$11:$C$565,2,0)</f>
        <v>DECIMOCUARTO MES</v>
      </c>
      <c r="K547" s="105" t="str">
        <f t="shared" si="17"/>
        <v>Posgrado</v>
      </c>
      <c r="L547" s="123" t="s">
        <v>394</v>
      </c>
    </row>
    <row r="549" spans="3:12" ht="15.75" thickBot="1">
      <c r="K549" s="152"/>
    </row>
    <row r="550" spans="3:12" ht="15.75" thickBot="1">
      <c r="C550" s="69" t="s">
        <v>43</v>
      </c>
      <c r="D550" s="30">
        <f>SUM(G557:G607)</f>
        <v>0</v>
      </c>
      <c r="E550" s="92"/>
      <c r="F550" s="92"/>
      <c r="G550" s="92"/>
      <c r="H550" s="75"/>
      <c r="I550" s="75"/>
      <c r="J550" s="75"/>
      <c r="K550" s="152"/>
    </row>
    <row r="551" spans="3:12">
      <c r="D551" s="31"/>
      <c r="E551" s="92"/>
      <c r="F551" s="92"/>
      <c r="G551" s="92"/>
      <c r="H551" s="75"/>
      <c r="I551" s="75"/>
      <c r="J551" s="75"/>
      <c r="K551" s="152"/>
    </row>
    <row r="552" spans="3:12">
      <c r="D552" s="31"/>
      <c r="E552" s="92"/>
      <c r="F552" s="92"/>
      <c r="G552" s="92"/>
      <c r="H552" s="75"/>
      <c r="I552" s="75"/>
      <c r="J552" s="75"/>
      <c r="K552" s="152"/>
    </row>
    <row r="553" spans="3:12" ht="15.75">
      <c r="C553" s="201" t="s">
        <v>392</v>
      </c>
      <c r="D553" s="353"/>
      <c r="E553" s="92"/>
      <c r="F553" s="92"/>
      <c r="G553" s="92"/>
      <c r="H553" s="75"/>
      <c r="I553" s="75"/>
      <c r="J553" s="75"/>
      <c r="K553" s="152"/>
    </row>
    <row r="554" spans="3:12" ht="18.75">
      <c r="C554" s="207"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2"/>
      <c r="F554" s="92"/>
      <c r="G554" s="92"/>
      <c r="H554" s="75"/>
      <c r="I554" s="75"/>
      <c r="J554" s="75"/>
      <c r="K554" s="152"/>
    </row>
    <row r="555" spans="3:12" ht="15.75" thickBot="1">
      <c r="C555" s="176"/>
      <c r="D555" s="31"/>
      <c r="E555" s="92"/>
      <c r="F555" s="92"/>
      <c r="G555" s="92"/>
      <c r="H555" s="75"/>
      <c r="I555" s="75"/>
      <c r="J555" s="75"/>
      <c r="K555" s="152"/>
    </row>
    <row r="556" spans="3:12" ht="30.75" thickBot="1">
      <c r="C556" s="133" t="s">
        <v>44</v>
      </c>
      <c r="D556" s="137" t="s">
        <v>55</v>
      </c>
      <c r="E556" s="169" t="s">
        <v>56</v>
      </c>
      <c r="F556" s="137" t="s">
        <v>57</v>
      </c>
      <c r="G556" s="134" t="s">
        <v>27</v>
      </c>
      <c r="H556" s="132" t="s">
        <v>131</v>
      </c>
      <c r="I556" s="135" t="s">
        <v>46</v>
      </c>
      <c r="J556" s="135" t="s">
        <v>132</v>
      </c>
      <c r="K556" s="135" t="s">
        <v>410</v>
      </c>
      <c r="L556" s="135" t="s">
        <v>411</v>
      </c>
    </row>
    <row r="557" spans="3:12" ht="15.75" thickBot="1">
      <c r="C557" s="136" t="s">
        <v>482</v>
      </c>
      <c r="D557" s="198"/>
      <c r="E557" s="151">
        <v>12</v>
      </c>
      <c r="F557" s="298">
        <f>HLOOKUP($C557,$BZ$2:$CM$3,2,0)</f>
        <v>43674.39</v>
      </c>
      <c r="G557" s="112">
        <f>D557*E557*F557</f>
        <v>0</v>
      </c>
      <c r="H557" s="165"/>
      <c r="I557" s="113" t="s">
        <v>496</v>
      </c>
      <c r="J557" s="113" t="str">
        <f>VLOOKUP(I557,Presupuesto!$B$11:$C$565,2,0)</f>
        <v>SUELDOS Y SALARIOS PERMANENTES</v>
      </c>
      <c r="K557" s="215" t="s">
        <v>1453</v>
      </c>
      <c r="L557" s="97" t="s">
        <v>394</v>
      </c>
    </row>
    <row r="558" spans="3:12">
      <c r="C558" s="170" t="s">
        <v>58</v>
      </c>
      <c r="D558" s="162"/>
      <c r="E558" s="153">
        <v>0</v>
      </c>
      <c r="F558" s="99">
        <f>IF(E557=0,"",(G557/E557)/12*E557)</f>
        <v>0</v>
      </c>
      <c r="G558" s="96">
        <f>F558</f>
        <v>0</v>
      </c>
      <c r="H558" s="163"/>
      <c r="I558" s="115" t="s">
        <v>516</v>
      </c>
      <c r="J558" s="115" t="str">
        <f>VLOOKUP(I558,Presupuesto!$B$11:$C$565,2,0)</f>
        <v>AGUINALDO Y DECIMO CUARTO MES</v>
      </c>
      <c r="K558" s="97" t="str">
        <f t="shared" ref="K558:K589" si="18">$K$557</f>
        <v>Posgrado</v>
      </c>
      <c r="L558" s="97" t="s">
        <v>412</v>
      </c>
    </row>
    <row r="559" spans="3:12" ht="15.75" thickBot="1">
      <c r="C559" s="171" t="s">
        <v>59</v>
      </c>
      <c r="D559" s="162"/>
      <c r="E559" s="153">
        <v>0</v>
      </c>
      <c r="F559" s="116">
        <f>IF(E557&lt;6,"",((E557-6)/12)*(G557/E557))</f>
        <v>0</v>
      </c>
      <c r="G559" s="96">
        <f>F559</f>
        <v>0</v>
      </c>
      <c r="H559" s="163"/>
      <c r="I559" s="100" t="s">
        <v>519</v>
      </c>
      <c r="J559" s="100" t="str">
        <f>VLOOKUP(I559,Presupuesto!$B$11:$C$565,2,0)</f>
        <v>DECIMOCUARTO MES</v>
      </c>
      <c r="K559" s="97" t="str">
        <f t="shared" si="18"/>
        <v>Posgrado</v>
      </c>
      <c r="L559" s="97" t="s">
        <v>395</v>
      </c>
    </row>
    <row r="560" spans="3:12" ht="15.75" thickBot="1">
      <c r="C560" s="136" t="s">
        <v>483</v>
      </c>
      <c r="D560" s="198"/>
      <c r="E560" s="151">
        <v>12</v>
      </c>
      <c r="F560" s="298">
        <f>HLOOKUP($C560,$BZ$2:$CM$3,2,0)</f>
        <v>39703.99</v>
      </c>
      <c r="G560" s="112">
        <f>D560*E560*F560</f>
        <v>0</v>
      </c>
      <c r="H560" s="165"/>
      <c r="I560" s="113" t="s">
        <v>496</v>
      </c>
      <c r="J560" s="113" t="str">
        <f>VLOOKUP(I560,Presupuesto!$B$11:$C$565,2,0)</f>
        <v>SUELDOS Y SALARIOS PERMANENTES</v>
      </c>
      <c r="K560" s="97" t="str">
        <f t="shared" si="18"/>
        <v>Posgrado</v>
      </c>
      <c r="L560" s="97" t="s">
        <v>395</v>
      </c>
    </row>
    <row r="561" spans="3:12">
      <c r="C561" s="170" t="s">
        <v>58</v>
      </c>
      <c r="D561" s="162"/>
      <c r="E561" s="153">
        <v>0</v>
      </c>
      <c r="F561" s="99">
        <f>IF(E560=0,"",(G560/E560)/12*E560)</f>
        <v>0</v>
      </c>
      <c r="G561" s="96">
        <f>F561</f>
        <v>0</v>
      </c>
      <c r="H561" s="163"/>
      <c r="I561" s="115" t="s">
        <v>516</v>
      </c>
      <c r="J561" s="115" t="str">
        <f>VLOOKUP(I561,Presupuesto!$B$11:$C$565,2,0)</f>
        <v>AGUINALDO Y DECIMO CUARTO MES</v>
      </c>
      <c r="K561" s="97" t="str">
        <f t="shared" si="18"/>
        <v>Posgrado</v>
      </c>
      <c r="L561" s="97" t="s">
        <v>395</v>
      </c>
    </row>
    <row r="562" spans="3:12" ht="15.75" thickBot="1">
      <c r="C562" s="171" t="s">
        <v>59</v>
      </c>
      <c r="D562" s="162"/>
      <c r="E562" s="153">
        <v>0</v>
      </c>
      <c r="F562" s="116">
        <f>IF(E560&lt;6,"",((E560-6)/12)*(G560/E560))</f>
        <v>0</v>
      </c>
      <c r="G562" s="96">
        <f>F562</f>
        <v>0</v>
      </c>
      <c r="H562" s="163"/>
      <c r="I562" s="100" t="s">
        <v>519</v>
      </c>
      <c r="J562" s="100" t="str">
        <f>VLOOKUP(I562,Presupuesto!$B$11:$C$565,2,0)</f>
        <v>DECIMOCUARTO MES</v>
      </c>
      <c r="K562" s="97" t="str">
        <f t="shared" si="18"/>
        <v>Posgrado</v>
      </c>
      <c r="L562" s="97" t="s">
        <v>395</v>
      </c>
    </row>
    <row r="563" spans="3:12" ht="15.75" thickBot="1">
      <c r="C563" s="136" t="s">
        <v>484</v>
      </c>
      <c r="D563" s="198"/>
      <c r="E563" s="151">
        <v>12</v>
      </c>
      <c r="F563" s="298">
        <f>HLOOKUP($C563,$BZ$2:$CM$3,2,0)</f>
        <v>35733.589999999997</v>
      </c>
      <c r="G563" s="112">
        <f>D563*E563*F563</f>
        <v>0</v>
      </c>
      <c r="H563" s="165"/>
      <c r="I563" s="113" t="s">
        <v>496</v>
      </c>
      <c r="J563" s="113" t="str">
        <f>VLOOKUP(I563,Presupuesto!$B$11:$C$565,2,0)</f>
        <v>SUELDOS Y SALARIOS PERMANENTES</v>
      </c>
      <c r="K563" s="97" t="str">
        <f t="shared" si="18"/>
        <v>Posgrado</v>
      </c>
      <c r="L563" s="97" t="s">
        <v>395</v>
      </c>
    </row>
    <row r="564" spans="3:12">
      <c r="C564" s="170" t="s">
        <v>58</v>
      </c>
      <c r="D564" s="162"/>
      <c r="E564" s="153">
        <v>0</v>
      </c>
      <c r="F564" s="99">
        <f>IF(E563=0,"",(G563/E563)/12*E563)</f>
        <v>0</v>
      </c>
      <c r="G564" s="96">
        <f>F564</f>
        <v>0</v>
      </c>
      <c r="H564" s="163"/>
      <c r="I564" s="115" t="s">
        <v>516</v>
      </c>
      <c r="J564" s="115" t="str">
        <f>VLOOKUP(I564,Presupuesto!$B$11:$C$565,2,0)</f>
        <v>AGUINALDO Y DECIMO CUARTO MES</v>
      </c>
      <c r="K564" s="97" t="str">
        <f t="shared" si="18"/>
        <v>Posgrado</v>
      </c>
      <c r="L564" s="97" t="s">
        <v>395</v>
      </c>
    </row>
    <row r="565" spans="3:12" ht="15.75" thickBot="1">
      <c r="C565" s="171" t="s">
        <v>59</v>
      </c>
      <c r="D565" s="162"/>
      <c r="E565" s="153">
        <v>0</v>
      </c>
      <c r="F565" s="116">
        <f>IF(E563&lt;6,"",((E563-6)/12)*(G563/E563))</f>
        <v>0</v>
      </c>
      <c r="G565" s="96">
        <f>F565</f>
        <v>0</v>
      </c>
      <c r="H565" s="163"/>
      <c r="I565" s="100" t="s">
        <v>519</v>
      </c>
      <c r="J565" s="100" t="str">
        <f>VLOOKUP(I565,Presupuesto!$B$11:$C$565,2,0)</f>
        <v>DECIMOCUARTO MES</v>
      </c>
      <c r="K565" s="97" t="str">
        <f t="shared" si="18"/>
        <v>Posgrado</v>
      </c>
      <c r="L565" s="97" t="s">
        <v>395</v>
      </c>
    </row>
    <row r="566" spans="3:12" ht="15.75" thickBot="1">
      <c r="C566" s="136" t="s">
        <v>485</v>
      </c>
      <c r="D566" s="198"/>
      <c r="E566" s="151">
        <v>12</v>
      </c>
      <c r="F566" s="298">
        <f>HLOOKUP($C566,$BZ$2:$CM$3,2,0)</f>
        <v>31763.19</v>
      </c>
      <c r="G566" s="112">
        <f>D566*E566*F566</f>
        <v>0</v>
      </c>
      <c r="H566" s="165"/>
      <c r="I566" s="113" t="s">
        <v>496</v>
      </c>
      <c r="J566" s="113" t="str">
        <f>VLOOKUP(I566,Presupuesto!$B$11:$C$565,2,0)</f>
        <v>SUELDOS Y SALARIOS PERMANENTES</v>
      </c>
      <c r="K566" s="97" t="str">
        <f t="shared" si="18"/>
        <v>Posgrado</v>
      </c>
      <c r="L566" s="97" t="s">
        <v>395</v>
      </c>
    </row>
    <row r="567" spans="3:12">
      <c r="C567" s="170" t="s">
        <v>58</v>
      </c>
      <c r="D567" s="162"/>
      <c r="E567" s="153">
        <v>0</v>
      </c>
      <c r="F567" s="99">
        <f>IF(E566=0,"",(G566/E566)/12*E566)</f>
        <v>0</v>
      </c>
      <c r="G567" s="96">
        <f>F567</f>
        <v>0</v>
      </c>
      <c r="H567" s="163"/>
      <c r="I567" s="115" t="s">
        <v>516</v>
      </c>
      <c r="J567" s="115" t="str">
        <f>VLOOKUP(I567,Presupuesto!$B$11:$C$565,2,0)</f>
        <v>AGUINALDO Y DECIMO CUARTO MES</v>
      </c>
      <c r="K567" s="97" t="str">
        <f t="shared" si="18"/>
        <v>Posgrado</v>
      </c>
      <c r="L567" s="97" t="s">
        <v>395</v>
      </c>
    </row>
    <row r="568" spans="3:12" ht="15.75" thickBot="1">
      <c r="C568" s="171" t="s">
        <v>59</v>
      </c>
      <c r="D568" s="162"/>
      <c r="E568" s="153">
        <v>0</v>
      </c>
      <c r="F568" s="116">
        <f>IF(E566&lt;6,"",((E566-6)/12)*(G566/E566))</f>
        <v>0</v>
      </c>
      <c r="G568" s="96">
        <f>F568</f>
        <v>0</v>
      </c>
      <c r="H568" s="163"/>
      <c r="I568" s="100" t="s">
        <v>519</v>
      </c>
      <c r="J568" s="100" t="str">
        <f>VLOOKUP(I568,Presupuesto!$B$11:$C$565,2,0)</f>
        <v>DECIMOCUARTO MES</v>
      </c>
      <c r="K568" s="97" t="str">
        <f t="shared" si="18"/>
        <v>Posgrado</v>
      </c>
      <c r="L568" s="97" t="s">
        <v>395</v>
      </c>
    </row>
    <row r="569" spans="3:12" ht="15.75" thickBot="1">
      <c r="C569" s="136" t="s">
        <v>486</v>
      </c>
      <c r="D569" s="198"/>
      <c r="E569" s="151">
        <v>12</v>
      </c>
      <c r="F569" s="298">
        <f>HLOOKUP($C569,$BZ$2:$CM$3,2,0)</f>
        <v>29777.99</v>
      </c>
      <c r="G569" s="112">
        <f>D569*E569*F569</f>
        <v>0</v>
      </c>
      <c r="H569" s="165"/>
      <c r="I569" s="113" t="s">
        <v>496</v>
      </c>
      <c r="J569" s="113" t="str">
        <f>VLOOKUP(I569,Presupuesto!$B$11:$C$565,2,0)</f>
        <v>SUELDOS Y SALARIOS PERMANENTES</v>
      </c>
      <c r="K569" s="97" t="str">
        <f t="shared" si="18"/>
        <v>Posgrado</v>
      </c>
      <c r="L569" s="97" t="s">
        <v>395</v>
      </c>
    </row>
    <row r="570" spans="3:12">
      <c r="C570" s="170" t="s">
        <v>58</v>
      </c>
      <c r="D570" s="162"/>
      <c r="E570" s="153">
        <v>0</v>
      </c>
      <c r="F570" s="99">
        <f>IF(E569=0,"",(G569/E569)/12*E569)</f>
        <v>0</v>
      </c>
      <c r="G570" s="96">
        <f>F570</f>
        <v>0</v>
      </c>
      <c r="H570" s="163"/>
      <c r="I570" s="115" t="s">
        <v>516</v>
      </c>
      <c r="J570" s="115" t="str">
        <f>VLOOKUP(I570,Presupuesto!$B$11:$C$565,2,0)</f>
        <v>AGUINALDO Y DECIMO CUARTO MES</v>
      </c>
      <c r="K570" s="97" t="str">
        <f t="shared" si="18"/>
        <v>Posgrado</v>
      </c>
      <c r="L570" s="97" t="s">
        <v>395</v>
      </c>
    </row>
    <row r="571" spans="3:12" ht="15.75" thickBot="1">
      <c r="C571" s="171" t="s">
        <v>59</v>
      </c>
      <c r="D571" s="162"/>
      <c r="E571" s="153">
        <v>0</v>
      </c>
      <c r="F571" s="116">
        <f>IF(E569&lt;6,"",((E569-6)/12)*(G569/E569))</f>
        <v>0</v>
      </c>
      <c r="G571" s="96">
        <f>F571</f>
        <v>0</v>
      </c>
      <c r="H571" s="163"/>
      <c r="I571" s="100" t="s">
        <v>519</v>
      </c>
      <c r="J571" s="100" t="str">
        <f>VLOOKUP(I571,Presupuesto!$B$11:$C$565,2,0)</f>
        <v>DECIMOCUARTO MES</v>
      </c>
      <c r="K571" s="97" t="str">
        <f t="shared" si="18"/>
        <v>Posgrado</v>
      </c>
      <c r="L571" s="97" t="s">
        <v>395</v>
      </c>
    </row>
    <row r="572" spans="3:12" ht="15.75" thickBot="1">
      <c r="C572" s="136" t="s">
        <v>487</v>
      </c>
      <c r="D572" s="198"/>
      <c r="E572" s="151">
        <v>12</v>
      </c>
      <c r="F572" s="298">
        <f>HLOOKUP($C572,$BZ$2:$CM$3,2,0)</f>
        <v>27792.79</v>
      </c>
      <c r="G572" s="112">
        <f>D572*E572*F572</f>
        <v>0</v>
      </c>
      <c r="H572" s="165"/>
      <c r="I572" s="113" t="s">
        <v>496</v>
      </c>
      <c r="J572" s="113" t="str">
        <f>VLOOKUP(I572,Presupuesto!$B$11:$C$565,2,0)</f>
        <v>SUELDOS Y SALARIOS PERMANENTES</v>
      </c>
      <c r="K572" s="97" t="str">
        <f t="shared" si="18"/>
        <v>Posgrado</v>
      </c>
      <c r="L572" s="97" t="s">
        <v>395</v>
      </c>
    </row>
    <row r="573" spans="3:12">
      <c r="C573" s="170" t="s">
        <v>58</v>
      </c>
      <c r="D573" s="162"/>
      <c r="E573" s="153">
        <v>0</v>
      </c>
      <c r="F573" s="99">
        <f>IF(E572=0,"",(G572/E572)/12*E572)</f>
        <v>0</v>
      </c>
      <c r="G573" s="96">
        <f>F573</f>
        <v>0</v>
      </c>
      <c r="H573" s="163"/>
      <c r="I573" s="115" t="s">
        <v>516</v>
      </c>
      <c r="J573" s="115" t="str">
        <f>VLOOKUP(I573,Presupuesto!$B$11:$C$565,2,0)</f>
        <v>AGUINALDO Y DECIMO CUARTO MES</v>
      </c>
      <c r="K573" s="97" t="str">
        <f t="shared" si="18"/>
        <v>Posgrado</v>
      </c>
      <c r="L573" s="97" t="s">
        <v>395</v>
      </c>
    </row>
    <row r="574" spans="3:12" ht="15.75" thickBot="1">
      <c r="C574" s="171" t="s">
        <v>59</v>
      </c>
      <c r="D574" s="162"/>
      <c r="E574" s="153">
        <v>0</v>
      </c>
      <c r="F574" s="116">
        <f>IF(E572&lt;6,"",((E572-6)/12)*(G572/E572))</f>
        <v>0</v>
      </c>
      <c r="G574" s="96">
        <f>F574</f>
        <v>0</v>
      </c>
      <c r="H574" s="163"/>
      <c r="I574" s="100" t="s">
        <v>519</v>
      </c>
      <c r="J574" s="100" t="str">
        <f>VLOOKUP(I574,Presupuesto!$B$11:$C$565,2,0)</f>
        <v>DECIMOCUARTO MES</v>
      </c>
      <c r="K574" s="97" t="str">
        <f t="shared" si="18"/>
        <v>Posgrado</v>
      </c>
      <c r="L574" s="97" t="s">
        <v>395</v>
      </c>
    </row>
    <row r="575" spans="3:12" ht="15.75" thickBot="1">
      <c r="C575" s="136" t="s">
        <v>488</v>
      </c>
      <c r="D575" s="198"/>
      <c r="E575" s="151">
        <v>12</v>
      </c>
      <c r="F575" s="298">
        <f>HLOOKUP($C575,$BZ$2:$CM$3,2,0)</f>
        <v>18859.39</v>
      </c>
      <c r="G575" s="112">
        <f>D575*E575*F575</f>
        <v>0</v>
      </c>
      <c r="H575" s="165"/>
      <c r="I575" s="113" t="s">
        <v>496</v>
      </c>
      <c r="J575" s="113" t="str">
        <f>VLOOKUP(I575,Presupuesto!$B$11:$C$565,2,0)</f>
        <v>SUELDOS Y SALARIOS PERMANENTES</v>
      </c>
      <c r="K575" s="97" t="str">
        <f t="shared" si="18"/>
        <v>Posgrado</v>
      </c>
      <c r="L575" s="97" t="s">
        <v>395</v>
      </c>
    </row>
    <row r="576" spans="3:12">
      <c r="C576" s="170" t="s">
        <v>58</v>
      </c>
      <c r="D576" s="162"/>
      <c r="E576" s="153">
        <v>0</v>
      </c>
      <c r="F576" s="99">
        <f>IF(E575=0,"",(G575/E575)/12*E575)</f>
        <v>0</v>
      </c>
      <c r="G576" s="96">
        <f>F576</f>
        <v>0</v>
      </c>
      <c r="H576" s="163"/>
      <c r="I576" s="115" t="s">
        <v>516</v>
      </c>
      <c r="J576" s="115" t="str">
        <f>VLOOKUP(I576,Presupuesto!$B$11:$C$565,2,0)</f>
        <v>AGUINALDO Y DECIMO CUARTO MES</v>
      </c>
      <c r="K576" s="97" t="str">
        <f t="shared" si="18"/>
        <v>Posgrado</v>
      </c>
      <c r="L576" s="97" t="s">
        <v>395</v>
      </c>
    </row>
    <row r="577" spans="3:12" ht="15.75" thickBot="1">
      <c r="C577" s="171" t="s">
        <v>59</v>
      </c>
      <c r="D577" s="162"/>
      <c r="E577" s="153">
        <v>0</v>
      </c>
      <c r="F577" s="116">
        <f>IF(E575&lt;6,"",((E575-6)/12)*(G575/E575))</f>
        <v>0</v>
      </c>
      <c r="G577" s="96">
        <f>F577</f>
        <v>0</v>
      </c>
      <c r="H577" s="163"/>
      <c r="I577" s="100" t="s">
        <v>519</v>
      </c>
      <c r="J577" s="100" t="str">
        <f>VLOOKUP(I577,Presupuesto!$B$11:$C$565,2,0)</f>
        <v>DECIMOCUARTO MES</v>
      </c>
      <c r="K577" s="97" t="str">
        <f t="shared" si="18"/>
        <v>Posgrado</v>
      </c>
      <c r="L577" s="97" t="s">
        <v>395</v>
      </c>
    </row>
    <row r="578" spans="3:12" ht="15.75" thickBot="1">
      <c r="C578" s="136" t="s">
        <v>489</v>
      </c>
      <c r="D578" s="198"/>
      <c r="E578" s="151">
        <v>12</v>
      </c>
      <c r="F578" s="298">
        <f>HLOOKUP($C578,$BZ$2:$CM$3,2,0)</f>
        <v>17866.8</v>
      </c>
      <c r="G578" s="112">
        <f>D578*E578*F578</f>
        <v>0</v>
      </c>
      <c r="H578" s="165"/>
      <c r="I578" s="113" t="s">
        <v>496</v>
      </c>
      <c r="J578" s="113" t="str">
        <f>VLOOKUP(I578,Presupuesto!$B$11:$C$565,2,0)</f>
        <v>SUELDOS Y SALARIOS PERMANENTES</v>
      </c>
      <c r="K578" s="97" t="str">
        <f t="shared" si="18"/>
        <v>Posgrado</v>
      </c>
      <c r="L578" s="97" t="s">
        <v>395</v>
      </c>
    </row>
    <row r="579" spans="3:12">
      <c r="C579" s="170" t="s">
        <v>58</v>
      </c>
      <c r="D579" s="162"/>
      <c r="E579" s="153">
        <v>0</v>
      </c>
      <c r="F579" s="99">
        <f>IF(E578=0,"",(G578/E578)/12*E578)</f>
        <v>0</v>
      </c>
      <c r="G579" s="96">
        <f>F579</f>
        <v>0</v>
      </c>
      <c r="H579" s="163"/>
      <c r="I579" s="115" t="s">
        <v>516</v>
      </c>
      <c r="J579" s="115" t="str">
        <f>VLOOKUP(I579,Presupuesto!$B$11:$C$565,2,0)</f>
        <v>AGUINALDO Y DECIMO CUARTO MES</v>
      </c>
      <c r="K579" s="97" t="str">
        <f t="shared" si="18"/>
        <v>Posgrado</v>
      </c>
      <c r="L579" s="97" t="s">
        <v>395</v>
      </c>
    </row>
    <row r="580" spans="3:12" ht="15.75" thickBot="1">
      <c r="C580" s="171" t="s">
        <v>59</v>
      </c>
      <c r="D580" s="162"/>
      <c r="E580" s="153">
        <v>0</v>
      </c>
      <c r="F580" s="116">
        <f>IF(E578&lt;6,"",((E578-6)/12)*(G578/E578))</f>
        <v>0</v>
      </c>
      <c r="G580" s="96">
        <f>F580</f>
        <v>0</v>
      </c>
      <c r="H580" s="163"/>
      <c r="I580" s="100" t="s">
        <v>519</v>
      </c>
      <c r="J580" s="100" t="str">
        <f>VLOOKUP(I580,Presupuesto!$B$11:$C$565,2,0)</f>
        <v>DECIMOCUARTO MES</v>
      </c>
      <c r="K580" s="97" t="str">
        <f t="shared" si="18"/>
        <v>Posgrado</v>
      </c>
      <c r="L580" s="97" t="s">
        <v>395</v>
      </c>
    </row>
    <row r="581" spans="3:12" ht="15.75" thickBot="1">
      <c r="C581" s="136" t="s">
        <v>490</v>
      </c>
      <c r="D581" s="198"/>
      <c r="E581" s="151">
        <v>12</v>
      </c>
      <c r="F581" s="298">
        <f>HLOOKUP($C581,$BZ$2:$CM$3,2,0)</f>
        <v>13896.4</v>
      </c>
      <c r="G581" s="112">
        <f>D581*E581*F581</f>
        <v>0</v>
      </c>
      <c r="H581" s="165"/>
      <c r="I581" s="113" t="s">
        <v>496</v>
      </c>
      <c r="J581" s="113" t="str">
        <f>VLOOKUP(I581,Presupuesto!$B$11:$C$565,2,0)</f>
        <v>SUELDOS Y SALARIOS PERMANENTES</v>
      </c>
      <c r="K581" s="97" t="str">
        <f t="shared" si="18"/>
        <v>Posgrado</v>
      </c>
      <c r="L581" s="97" t="s">
        <v>395</v>
      </c>
    </row>
    <row r="582" spans="3:12">
      <c r="C582" s="170" t="s">
        <v>58</v>
      </c>
      <c r="D582" s="162"/>
      <c r="E582" s="153">
        <v>0</v>
      </c>
      <c r="F582" s="99">
        <f>IF(E581=0,"",(G581/E581)/12*E581)</f>
        <v>0</v>
      </c>
      <c r="G582" s="96">
        <f>F582</f>
        <v>0</v>
      </c>
      <c r="H582" s="163"/>
      <c r="I582" s="115" t="s">
        <v>516</v>
      </c>
      <c r="J582" s="115" t="str">
        <f>VLOOKUP(I582,Presupuesto!$B$11:$C$565,2,0)</f>
        <v>AGUINALDO Y DECIMO CUARTO MES</v>
      </c>
      <c r="K582" s="97" t="str">
        <f t="shared" si="18"/>
        <v>Posgrado</v>
      </c>
      <c r="L582" s="97" t="s">
        <v>395</v>
      </c>
    </row>
    <row r="583" spans="3:12" ht="15.75" thickBot="1">
      <c r="C583" s="171" t="s">
        <v>59</v>
      </c>
      <c r="D583" s="162"/>
      <c r="E583" s="153">
        <v>0</v>
      </c>
      <c r="F583" s="116">
        <f>IF(E581&lt;6,"",((E581-6)/12)*(G581/E581))</f>
        <v>0</v>
      </c>
      <c r="G583" s="96">
        <f>F583</f>
        <v>0</v>
      </c>
      <c r="H583" s="163"/>
      <c r="I583" s="100" t="s">
        <v>519</v>
      </c>
      <c r="J583" s="100" t="str">
        <f>VLOOKUP(I583,Presupuesto!$B$11:$C$565,2,0)</f>
        <v>DECIMOCUARTO MES</v>
      </c>
      <c r="K583" s="97" t="str">
        <f t="shared" si="18"/>
        <v>Posgrado</v>
      </c>
      <c r="L583" s="97" t="s">
        <v>395</v>
      </c>
    </row>
    <row r="584" spans="3:12" ht="15.75" thickBot="1">
      <c r="C584" s="136" t="s">
        <v>491</v>
      </c>
      <c r="D584" s="198"/>
      <c r="E584" s="151">
        <v>12</v>
      </c>
      <c r="F584" s="298">
        <f>HLOOKUP($C584,$BZ$2:$CM$3,2,0)</f>
        <v>15004.09</v>
      </c>
      <c r="G584" s="112">
        <f>D584*E584*F584</f>
        <v>0</v>
      </c>
      <c r="H584" s="165"/>
      <c r="I584" s="113" t="s">
        <v>496</v>
      </c>
      <c r="J584" s="113" t="str">
        <f>VLOOKUP(I584,Presupuesto!$B$11:$C$565,2,0)</f>
        <v>SUELDOS Y SALARIOS PERMANENTES</v>
      </c>
      <c r="K584" s="97" t="str">
        <f t="shared" si="18"/>
        <v>Posgrado</v>
      </c>
      <c r="L584" s="97" t="s">
        <v>395</v>
      </c>
    </row>
    <row r="585" spans="3:12">
      <c r="C585" s="170" t="s">
        <v>58</v>
      </c>
      <c r="D585" s="162"/>
      <c r="E585" s="153">
        <v>0</v>
      </c>
      <c r="F585" s="99">
        <f>IF(E584=0,"",(G584/E584)/12*E584)</f>
        <v>0</v>
      </c>
      <c r="G585" s="96">
        <f>F585</f>
        <v>0</v>
      </c>
      <c r="H585" s="163"/>
      <c r="I585" s="115" t="s">
        <v>516</v>
      </c>
      <c r="J585" s="115" t="str">
        <f>VLOOKUP(I585,Presupuesto!$B$11:$C$565,2,0)</f>
        <v>AGUINALDO Y DECIMO CUARTO MES</v>
      </c>
      <c r="K585" s="97" t="str">
        <f t="shared" si="18"/>
        <v>Posgrado</v>
      </c>
      <c r="L585" s="97" t="s">
        <v>395</v>
      </c>
    </row>
    <row r="586" spans="3:12" ht="15.75" thickBot="1">
      <c r="C586" s="171" t="s">
        <v>59</v>
      </c>
      <c r="D586" s="162"/>
      <c r="E586" s="153">
        <v>0</v>
      </c>
      <c r="F586" s="116">
        <f>IF(E584&lt;6,"",((E584-6)/12)*(G584/E584))</f>
        <v>0</v>
      </c>
      <c r="G586" s="96">
        <f>F586</f>
        <v>0</v>
      </c>
      <c r="H586" s="163"/>
      <c r="I586" s="100" t="s">
        <v>519</v>
      </c>
      <c r="J586" s="100" t="str">
        <f>VLOOKUP(I586,Presupuesto!$B$11:$C$565,2,0)</f>
        <v>DECIMOCUARTO MES</v>
      </c>
      <c r="K586" s="97" t="str">
        <f t="shared" si="18"/>
        <v>Posgrado</v>
      </c>
      <c r="L586" s="97" t="s">
        <v>395</v>
      </c>
    </row>
    <row r="587" spans="3:12" ht="15.75" thickBot="1">
      <c r="C587" s="136" t="s">
        <v>492</v>
      </c>
      <c r="D587" s="198"/>
      <c r="E587" s="151">
        <v>12</v>
      </c>
      <c r="F587" s="298">
        <f>HLOOKUP($C587,$BZ$2:$CM$3,2,0)</f>
        <v>13238.9</v>
      </c>
      <c r="G587" s="112">
        <f>D587*E587*F587</f>
        <v>0</v>
      </c>
      <c r="H587" s="165"/>
      <c r="I587" s="113" t="s">
        <v>496</v>
      </c>
      <c r="J587" s="113" t="str">
        <f>VLOOKUP(I587,Presupuesto!$B$11:$C$565,2,0)</f>
        <v>SUELDOS Y SALARIOS PERMANENTES</v>
      </c>
      <c r="K587" s="97" t="str">
        <f t="shared" si="18"/>
        <v>Posgrado</v>
      </c>
      <c r="L587" s="97" t="s">
        <v>395</v>
      </c>
    </row>
    <row r="588" spans="3:12">
      <c r="C588" s="170" t="s">
        <v>58</v>
      </c>
      <c r="D588" s="162"/>
      <c r="E588" s="153">
        <v>0</v>
      </c>
      <c r="F588" s="99">
        <f>IF(E587=0,"",(G587/E587)/12*E587)</f>
        <v>0</v>
      </c>
      <c r="G588" s="96">
        <f>F588</f>
        <v>0</v>
      </c>
      <c r="H588" s="163"/>
      <c r="I588" s="115" t="s">
        <v>516</v>
      </c>
      <c r="J588" s="115" t="str">
        <f>VLOOKUP(I588,Presupuesto!$B$11:$C$565,2,0)</f>
        <v>AGUINALDO Y DECIMO CUARTO MES</v>
      </c>
      <c r="K588" s="97" t="str">
        <f t="shared" si="18"/>
        <v>Posgrado</v>
      </c>
      <c r="L588" s="97" t="s">
        <v>395</v>
      </c>
    </row>
    <row r="589" spans="3:12" ht="15.75" thickBot="1">
      <c r="C589" s="171" t="s">
        <v>59</v>
      </c>
      <c r="D589" s="162"/>
      <c r="E589" s="153">
        <v>0</v>
      </c>
      <c r="F589" s="116">
        <f>IF(E587&lt;6,"",((E587-6)/12)*(G587/E587))</f>
        <v>0</v>
      </c>
      <c r="G589" s="96">
        <f>F589</f>
        <v>0</v>
      </c>
      <c r="H589" s="163"/>
      <c r="I589" s="100" t="s">
        <v>519</v>
      </c>
      <c r="J589" s="100" t="str">
        <f>VLOOKUP(I589,Presupuesto!$B$11:$C$565,2,0)</f>
        <v>DECIMOCUARTO MES</v>
      </c>
      <c r="K589" s="97" t="str">
        <f t="shared" si="18"/>
        <v>Posgrado</v>
      </c>
      <c r="L589" s="97" t="s">
        <v>395</v>
      </c>
    </row>
    <row r="590" spans="3:12" ht="15.75" thickBot="1">
      <c r="C590" s="136" t="s">
        <v>493</v>
      </c>
      <c r="D590" s="198"/>
      <c r="E590" s="151">
        <v>12</v>
      </c>
      <c r="F590" s="298">
        <f>HLOOKUP($C590,$BZ$2:$CM$3,2,0)</f>
        <v>12356.31</v>
      </c>
      <c r="G590" s="112">
        <f>D590*E590*F590</f>
        <v>0</v>
      </c>
      <c r="H590" s="165"/>
      <c r="I590" s="113" t="s">
        <v>496</v>
      </c>
      <c r="J590" s="113" t="str">
        <f>VLOOKUP(I590,Presupuesto!$B$11:$C$565,2,0)</f>
        <v>SUELDOS Y SALARIOS PERMANENTES</v>
      </c>
      <c r="K590" s="97" t="str">
        <f t="shared" ref="K590:K607" si="19">$K$557</f>
        <v>Posgrado</v>
      </c>
      <c r="L590" s="97" t="s">
        <v>395</v>
      </c>
    </row>
    <row r="591" spans="3:12">
      <c r="C591" s="170" t="s">
        <v>58</v>
      </c>
      <c r="D591" s="162"/>
      <c r="E591" s="153">
        <v>0</v>
      </c>
      <c r="F591" s="99">
        <f>IF(E590=0,"",(G590/E590)/12*E590)</f>
        <v>0</v>
      </c>
      <c r="G591" s="96">
        <f>F591</f>
        <v>0</v>
      </c>
      <c r="H591" s="163"/>
      <c r="I591" s="115" t="s">
        <v>516</v>
      </c>
      <c r="J591" s="115" t="str">
        <f>VLOOKUP(I591,Presupuesto!$B$11:$C$565,2,0)</f>
        <v>AGUINALDO Y DECIMO CUARTO MES</v>
      </c>
      <c r="K591" s="97" t="str">
        <f t="shared" si="19"/>
        <v>Posgrado</v>
      </c>
      <c r="L591" s="97" t="s">
        <v>395</v>
      </c>
    </row>
    <row r="592" spans="3:12" ht="15.75" thickBot="1">
      <c r="C592" s="171" t="s">
        <v>59</v>
      </c>
      <c r="D592" s="162"/>
      <c r="E592" s="153">
        <v>0</v>
      </c>
      <c r="F592" s="116">
        <f>IF(E590&lt;6,"",((E590-6)/12)*(G590/E590))</f>
        <v>0</v>
      </c>
      <c r="G592" s="96">
        <f>F592</f>
        <v>0</v>
      </c>
      <c r="H592" s="163"/>
      <c r="I592" s="100" t="s">
        <v>519</v>
      </c>
      <c r="J592" s="100" t="str">
        <f>VLOOKUP(I592,Presupuesto!$B$11:$C$565,2,0)</f>
        <v>DECIMOCUARTO MES</v>
      </c>
      <c r="K592" s="97" t="str">
        <f t="shared" si="19"/>
        <v>Posgrado</v>
      </c>
      <c r="L592" s="97" t="s">
        <v>395</v>
      </c>
    </row>
    <row r="593" spans="3:12" ht="15.75" thickBot="1">
      <c r="C593" s="136" t="s">
        <v>494</v>
      </c>
      <c r="D593" s="198"/>
      <c r="E593" s="151">
        <v>12</v>
      </c>
      <c r="F593" s="298">
        <f>HLOOKUP($C593,$BZ$2:$CM$3,2,0)</f>
        <v>463.22</v>
      </c>
      <c r="G593" s="112">
        <f>D593*E593*F593</f>
        <v>0</v>
      </c>
      <c r="H593" s="165"/>
      <c r="I593" s="113" t="s">
        <v>496</v>
      </c>
      <c r="J593" s="113" t="str">
        <f>VLOOKUP(I593,Presupuesto!$B$11:$C$565,2,0)</f>
        <v>SUELDOS Y SALARIOS PERMANENTES</v>
      </c>
      <c r="K593" s="97" t="str">
        <f t="shared" si="19"/>
        <v>Posgrado</v>
      </c>
      <c r="L593" s="97" t="s">
        <v>395</v>
      </c>
    </row>
    <row r="594" spans="3:12">
      <c r="C594" s="170" t="s">
        <v>58</v>
      </c>
      <c r="D594" s="162"/>
      <c r="E594" s="153">
        <v>0</v>
      </c>
      <c r="F594" s="99">
        <f>IF(E593=0,"",(G593/E593)/12*E593)</f>
        <v>0</v>
      </c>
      <c r="G594" s="96">
        <f>F594</f>
        <v>0</v>
      </c>
      <c r="H594" s="163"/>
      <c r="I594" s="115" t="s">
        <v>516</v>
      </c>
      <c r="J594" s="115" t="str">
        <f>VLOOKUP(I594,Presupuesto!$B$11:$C$565,2,0)</f>
        <v>AGUINALDO Y DECIMO CUARTO MES</v>
      </c>
      <c r="K594" s="97" t="str">
        <f t="shared" si="19"/>
        <v>Posgrado</v>
      </c>
      <c r="L594" s="97" t="s">
        <v>395</v>
      </c>
    </row>
    <row r="595" spans="3:12" ht="15.75" thickBot="1">
      <c r="C595" s="171" t="s">
        <v>59</v>
      </c>
      <c r="D595" s="162"/>
      <c r="E595" s="153">
        <v>0</v>
      </c>
      <c r="F595" s="116">
        <f>IF(E593&lt;6,"",((E593-6)/12)*(G593/E593))</f>
        <v>0</v>
      </c>
      <c r="G595" s="96">
        <f>F595</f>
        <v>0</v>
      </c>
      <c r="H595" s="163"/>
      <c r="I595" s="100" t="s">
        <v>519</v>
      </c>
      <c r="J595" s="100" t="str">
        <f>VLOOKUP(I595,Presupuesto!$B$11:$C$565,2,0)</f>
        <v>DECIMOCUARTO MES</v>
      </c>
      <c r="K595" s="97" t="str">
        <f t="shared" si="19"/>
        <v>Posgrado</v>
      </c>
      <c r="L595" s="97" t="s">
        <v>395</v>
      </c>
    </row>
    <row r="596" spans="3:12" ht="15.75" thickBot="1">
      <c r="C596" s="136" t="s">
        <v>495</v>
      </c>
      <c r="D596" s="198"/>
      <c r="E596" s="151">
        <v>12</v>
      </c>
      <c r="F596" s="298">
        <f>HLOOKUP($C596,$BZ$2:$CM$3,2,0)</f>
        <v>2007.3</v>
      </c>
      <c r="G596" s="112">
        <f>D596*E596*F596</f>
        <v>0</v>
      </c>
      <c r="H596" s="165"/>
      <c r="I596" s="113" t="s">
        <v>496</v>
      </c>
      <c r="J596" s="113" t="str">
        <f>VLOOKUP(I596,Presupuesto!$B$11:$C$565,2,0)</f>
        <v>SUELDOS Y SALARIOS PERMANENTES</v>
      </c>
      <c r="K596" s="97" t="str">
        <f t="shared" si="19"/>
        <v>Posgrado</v>
      </c>
      <c r="L596" s="97" t="s">
        <v>395</v>
      </c>
    </row>
    <row r="597" spans="3:12">
      <c r="C597" s="170" t="s">
        <v>58</v>
      </c>
      <c r="D597" s="162"/>
      <c r="E597" s="153">
        <v>0</v>
      </c>
      <c r="F597" s="99">
        <f>IF(E596=0,"",(G596/E596)/12*E596)</f>
        <v>0</v>
      </c>
      <c r="G597" s="96">
        <f>F597</f>
        <v>0</v>
      </c>
      <c r="H597" s="163"/>
      <c r="I597" s="115" t="s">
        <v>516</v>
      </c>
      <c r="J597" s="115" t="str">
        <f>VLOOKUP(I597,Presupuesto!$B$11:$C$565,2,0)</f>
        <v>AGUINALDO Y DECIMO CUARTO MES</v>
      </c>
      <c r="K597" s="97" t="str">
        <f t="shared" si="19"/>
        <v>Posgrado</v>
      </c>
      <c r="L597" s="97" t="s">
        <v>395</v>
      </c>
    </row>
    <row r="598" spans="3:12" ht="15.75" thickBot="1">
      <c r="C598" s="171" t="s">
        <v>59</v>
      </c>
      <c r="D598" s="162"/>
      <c r="E598" s="153">
        <v>0</v>
      </c>
      <c r="F598" s="116">
        <f>IF(E596&lt;6,"",((E596-6)/12)*(G596/E596))</f>
        <v>0</v>
      </c>
      <c r="G598" s="96">
        <f>F598</f>
        <v>0</v>
      </c>
      <c r="H598" s="163"/>
      <c r="I598" s="100" t="s">
        <v>519</v>
      </c>
      <c r="J598" s="100" t="str">
        <f>VLOOKUP(I598,Presupuesto!$B$11:$C$565,2,0)</f>
        <v>DECIMOCUARTO MES</v>
      </c>
      <c r="K598" s="97" t="str">
        <f t="shared" si="19"/>
        <v>Posgrado</v>
      </c>
      <c r="L598" s="97" t="s">
        <v>395</v>
      </c>
    </row>
    <row r="599" spans="3:12" ht="15.75" thickBot="1">
      <c r="C599" s="139" t="s">
        <v>83</v>
      </c>
      <c r="D599" s="198"/>
      <c r="E599" s="151">
        <v>12</v>
      </c>
      <c r="F599" s="138">
        <v>30000</v>
      </c>
      <c r="G599" s="112">
        <f>D599*E599*F599</f>
        <v>0</v>
      </c>
      <c r="H599" s="165"/>
      <c r="I599" s="113" t="s">
        <v>564</v>
      </c>
      <c r="J599" s="113" t="str">
        <f>VLOOKUP(I599,Presupuesto!$B$11:$C$565,2,0)</f>
        <v>CONTRATOS ESPECIALES</v>
      </c>
      <c r="K599" s="97" t="str">
        <f t="shared" si="19"/>
        <v>Posgrado</v>
      </c>
      <c r="L599" s="97" t="s">
        <v>395</v>
      </c>
    </row>
    <row r="600" spans="3:12">
      <c r="C600" s="170" t="s">
        <v>58</v>
      </c>
      <c r="D600" s="162"/>
      <c r="E600" s="153">
        <v>0</v>
      </c>
      <c r="F600" s="116">
        <f>IF(E599=0,"",(G599/E599)/12*E599)</f>
        <v>0</v>
      </c>
      <c r="G600" s="96">
        <f>F600</f>
        <v>0</v>
      </c>
      <c r="H600" s="163"/>
      <c r="I600" s="100" t="s">
        <v>564</v>
      </c>
      <c r="J600" s="100" t="str">
        <f>VLOOKUP(I600,Presupuesto!$B$11:$C$565,2,0)</f>
        <v>CONTRATOS ESPECIALES</v>
      </c>
      <c r="K600" s="97" t="str">
        <f t="shared" si="19"/>
        <v>Posgrado</v>
      </c>
      <c r="L600" s="97" t="s">
        <v>394</v>
      </c>
    </row>
    <row r="601" spans="3:12" ht="15.75" thickBot="1">
      <c r="C601" s="171" t="s">
        <v>59</v>
      </c>
      <c r="D601" s="162"/>
      <c r="E601" s="153">
        <v>0</v>
      </c>
      <c r="F601" s="99">
        <f>IF(E599&lt;6,"",((E599-6)/12)*(G599/E599))</f>
        <v>0</v>
      </c>
      <c r="G601" s="96">
        <f>F601</f>
        <v>0</v>
      </c>
      <c r="H601" s="163"/>
      <c r="I601" s="100" t="s">
        <v>564</v>
      </c>
      <c r="J601" s="100" t="str">
        <f>VLOOKUP(I601,Presupuesto!$B$11:$C$565,2,0)</f>
        <v>CONTRATOS ESPECIALES</v>
      </c>
      <c r="K601" s="97" t="str">
        <f t="shared" si="19"/>
        <v>Posgrado</v>
      </c>
      <c r="L601" s="97" t="s">
        <v>399</v>
      </c>
    </row>
    <row r="602" spans="3:12" ht="15.75" thickBot="1">
      <c r="C602" s="139" t="s">
        <v>60</v>
      </c>
      <c r="D602" s="198"/>
      <c r="E602" s="151">
        <v>12</v>
      </c>
      <c r="F602" s="117">
        <v>30000</v>
      </c>
      <c r="G602" s="112">
        <f>D602*E602*F602</f>
        <v>0</v>
      </c>
      <c r="H602" s="165"/>
      <c r="I602" s="113" t="s">
        <v>705</v>
      </c>
      <c r="J602" s="113" t="str">
        <f>VLOOKUP(I602,Presupuesto!$B$11:$C$565,2,0)</f>
        <v>OTROS SERVICIOS TECNICOS Y PROFESIONALES</v>
      </c>
      <c r="K602" s="97" t="str">
        <f t="shared" si="19"/>
        <v>Posgrado</v>
      </c>
      <c r="L602" s="97" t="s">
        <v>394</v>
      </c>
    </row>
    <row r="603" spans="3:12">
      <c r="C603" s="170" t="s">
        <v>58</v>
      </c>
      <c r="D603" s="162"/>
      <c r="E603" s="153">
        <v>0</v>
      </c>
      <c r="F603" s="99">
        <v>0</v>
      </c>
      <c r="G603" s="96">
        <f>F603</f>
        <v>0</v>
      </c>
      <c r="H603" s="163"/>
      <c r="I603" s="100" t="s">
        <v>705</v>
      </c>
      <c r="J603" s="100" t="str">
        <f>VLOOKUP(I603,Presupuesto!$B$11:$C$565,2,0)</f>
        <v>OTROS SERVICIOS TECNICOS Y PROFESIONALES</v>
      </c>
      <c r="K603" s="97" t="str">
        <f t="shared" si="19"/>
        <v>Posgrado</v>
      </c>
      <c r="L603" s="97" t="s">
        <v>394</v>
      </c>
    </row>
    <row r="604" spans="3:12" ht="15.75" thickBot="1">
      <c r="C604" s="171" t="s">
        <v>59</v>
      </c>
      <c r="D604" s="162"/>
      <c r="E604" s="153">
        <v>0</v>
      </c>
      <c r="F604" s="99">
        <v>0</v>
      </c>
      <c r="G604" s="96">
        <f>F604</f>
        <v>0</v>
      </c>
      <c r="H604" s="163"/>
      <c r="I604" s="100" t="s">
        <v>705</v>
      </c>
      <c r="J604" s="100" t="str">
        <f>VLOOKUP(I604,Presupuesto!$B$11:$C$565,2,0)</f>
        <v>OTROS SERVICIOS TECNICOS Y PROFESIONALES</v>
      </c>
      <c r="K604" s="97" t="str">
        <f t="shared" si="19"/>
        <v>Posgrado</v>
      </c>
      <c r="L604" s="97" t="s">
        <v>394</v>
      </c>
    </row>
    <row r="605" spans="3:12" ht="15.75" thickBot="1">
      <c r="C605" s="139" t="s">
        <v>61</v>
      </c>
      <c r="D605" s="198"/>
      <c r="E605" s="151">
        <v>12</v>
      </c>
      <c r="F605" s="117">
        <v>30000</v>
      </c>
      <c r="G605" s="112">
        <f>D605*E605*F605</f>
        <v>0</v>
      </c>
      <c r="H605" s="165"/>
      <c r="I605" s="113" t="s">
        <v>496</v>
      </c>
      <c r="J605" s="113" t="str">
        <f>VLOOKUP(I605,Presupuesto!$B$11:$C$565,2,0)</f>
        <v>SUELDOS Y SALARIOS PERMANENTES</v>
      </c>
      <c r="K605" s="97" t="str">
        <f t="shared" si="19"/>
        <v>Posgrado</v>
      </c>
      <c r="L605" s="97" t="s">
        <v>394</v>
      </c>
    </row>
    <row r="606" spans="3:12">
      <c r="C606" s="170" t="s">
        <v>58</v>
      </c>
      <c r="D606" s="168"/>
      <c r="E606" s="130">
        <v>0</v>
      </c>
      <c r="F606" s="118">
        <f>IF(E605=0,"",(G605/E605)/12*E605)</f>
        <v>0</v>
      </c>
      <c r="G606" s="119">
        <f>F606</f>
        <v>0</v>
      </c>
      <c r="H606" s="163"/>
      <c r="I606" s="100" t="s">
        <v>516</v>
      </c>
      <c r="J606" s="100" t="str">
        <f>VLOOKUP(I606,Presupuesto!$B$11:$C$565,2,0)</f>
        <v>AGUINALDO Y DECIMO CUARTO MES</v>
      </c>
      <c r="K606" s="97" t="str">
        <f t="shared" si="19"/>
        <v>Posgrado</v>
      </c>
      <c r="L606" s="97" t="s">
        <v>394</v>
      </c>
    </row>
    <row r="607" spans="3:12" ht="15.75" thickBot="1">
      <c r="C607" s="172" t="s">
        <v>59</v>
      </c>
      <c r="D607" s="161"/>
      <c r="E607" s="131">
        <v>0</v>
      </c>
      <c r="F607" s="104">
        <f>IF(E605&lt;6,"",((E605-6)/12)*(G605/E605))</f>
        <v>0</v>
      </c>
      <c r="G607" s="104">
        <f>F607</f>
        <v>0</v>
      </c>
      <c r="H607" s="161"/>
      <c r="I607" s="105" t="s">
        <v>519</v>
      </c>
      <c r="J607" s="123" t="str">
        <f>VLOOKUP(I607,Presupuesto!$B$11:$C$565,2,0)</f>
        <v>DECIMOCUARTO MES</v>
      </c>
      <c r="K607" s="105" t="str">
        <f t="shared" si="19"/>
        <v>Posgrado</v>
      </c>
      <c r="L607" s="123" t="s">
        <v>394</v>
      </c>
    </row>
    <row r="609" spans="3:12" ht="15.75" thickBot="1"/>
    <row r="610" spans="3:12" ht="15.75" thickBot="1">
      <c r="C610" s="69" t="s">
        <v>43</v>
      </c>
      <c r="D610" s="30">
        <f>SUM(G617:G667)</f>
        <v>0</v>
      </c>
      <c r="E610" s="92"/>
      <c r="F610" s="92"/>
      <c r="G610" s="92"/>
      <c r="H610" s="75"/>
      <c r="I610" s="75"/>
      <c r="J610" s="75"/>
      <c r="K610" s="152"/>
    </row>
    <row r="611" spans="3:12">
      <c r="D611" s="31"/>
      <c r="E611" s="92"/>
      <c r="F611" s="92"/>
      <c r="G611" s="92"/>
      <c r="H611" s="75"/>
      <c r="I611" s="75"/>
      <c r="J611" s="75"/>
      <c r="K611" s="152"/>
    </row>
    <row r="612" spans="3:12">
      <c r="D612" s="31"/>
      <c r="E612" s="92"/>
      <c r="F612" s="92"/>
      <c r="G612" s="92"/>
      <c r="H612" s="75"/>
      <c r="I612" s="75"/>
      <c r="J612" s="75"/>
      <c r="K612" s="152"/>
    </row>
    <row r="613" spans="3:12" ht="15.75">
      <c r="C613" s="201" t="s">
        <v>392</v>
      </c>
      <c r="D613" s="353"/>
      <c r="E613" s="92"/>
      <c r="F613" s="92"/>
      <c r="G613" s="92"/>
      <c r="H613" s="75"/>
      <c r="I613" s="75"/>
      <c r="J613" s="75"/>
      <c r="K613" s="152"/>
    </row>
    <row r="614" spans="3:12" ht="18.75">
      <c r="C614" s="207"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2"/>
      <c r="F614" s="92"/>
      <c r="G614" s="92"/>
      <c r="H614" s="75"/>
      <c r="I614" s="75"/>
      <c r="J614" s="75"/>
      <c r="K614" s="152"/>
    </row>
    <row r="615" spans="3:12" ht="15.75" thickBot="1">
      <c r="C615" s="176"/>
      <c r="D615" s="31"/>
      <c r="E615" s="92"/>
      <c r="F615" s="92"/>
      <c r="G615" s="92"/>
      <c r="H615" s="75"/>
      <c r="I615" s="75"/>
      <c r="J615" s="75"/>
      <c r="K615" s="152"/>
    </row>
    <row r="616" spans="3:12" ht="30.75" thickBot="1">
      <c r="C616" s="133" t="s">
        <v>44</v>
      </c>
      <c r="D616" s="137" t="s">
        <v>55</v>
      </c>
      <c r="E616" s="169" t="s">
        <v>56</v>
      </c>
      <c r="F616" s="137" t="s">
        <v>57</v>
      </c>
      <c r="G616" s="134" t="s">
        <v>27</v>
      </c>
      <c r="H616" s="132" t="s">
        <v>131</v>
      </c>
      <c r="I616" s="135" t="s">
        <v>46</v>
      </c>
      <c r="J616" s="135" t="s">
        <v>132</v>
      </c>
      <c r="K616" s="135" t="s">
        <v>410</v>
      </c>
      <c r="L616" s="135" t="s">
        <v>411</v>
      </c>
    </row>
    <row r="617" spans="3:12" ht="15.75" thickBot="1">
      <c r="C617" s="136" t="s">
        <v>482</v>
      </c>
      <c r="D617" s="198"/>
      <c r="E617" s="151">
        <v>12</v>
      </c>
      <c r="F617" s="298">
        <f>HLOOKUP($C617,$BZ$2:$CM$3,2,0)</f>
        <v>43674.39</v>
      </c>
      <c r="G617" s="112">
        <f>D617*E617*F617</f>
        <v>0</v>
      </c>
      <c r="H617" s="165"/>
      <c r="I617" s="113" t="s">
        <v>496</v>
      </c>
      <c r="J617" s="113" t="str">
        <f>VLOOKUP(I617,Presupuesto!$B$11:$C$565,2,0)</f>
        <v>SUELDOS Y SALARIOS PERMANENTES</v>
      </c>
      <c r="K617" s="215" t="s">
        <v>1453</v>
      </c>
      <c r="L617" s="97" t="s">
        <v>394</v>
      </c>
    </row>
    <row r="618" spans="3:12">
      <c r="C618" s="170" t="s">
        <v>58</v>
      </c>
      <c r="D618" s="162"/>
      <c r="E618" s="153">
        <v>0</v>
      </c>
      <c r="F618" s="99">
        <f>IF(E617=0,"",(G617/E617)/12*E617)</f>
        <v>0</v>
      </c>
      <c r="G618" s="96">
        <f>F618</f>
        <v>0</v>
      </c>
      <c r="H618" s="163"/>
      <c r="I618" s="115" t="s">
        <v>516</v>
      </c>
      <c r="J618" s="115" t="str">
        <f>VLOOKUP(I618,Presupuesto!$B$11:$C$565,2,0)</f>
        <v>AGUINALDO Y DECIMO CUARTO MES</v>
      </c>
      <c r="K618" s="97" t="str">
        <f t="shared" ref="K618:K649" si="20">$K$617</f>
        <v>Posgrado</v>
      </c>
      <c r="L618" s="97" t="s">
        <v>412</v>
      </c>
    </row>
    <row r="619" spans="3:12" ht="15.75" thickBot="1">
      <c r="C619" s="171" t="s">
        <v>59</v>
      </c>
      <c r="D619" s="162"/>
      <c r="E619" s="153">
        <v>0</v>
      </c>
      <c r="F619" s="116">
        <f>IF(E617&lt;6,"",((E617-6)/12)*(G617/E617))</f>
        <v>0</v>
      </c>
      <c r="G619" s="96">
        <f>F619</f>
        <v>0</v>
      </c>
      <c r="H619" s="163"/>
      <c r="I619" s="100" t="s">
        <v>519</v>
      </c>
      <c r="J619" s="100" t="str">
        <f>VLOOKUP(I619,Presupuesto!$B$11:$C$565,2,0)</f>
        <v>DECIMOCUARTO MES</v>
      </c>
      <c r="K619" s="97" t="str">
        <f t="shared" si="20"/>
        <v>Posgrado</v>
      </c>
      <c r="L619" s="97" t="s">
        <v>395</v>
      </c>
    </row>
    <row r="620" spans="3:12" ht="15.75" thickBot="1">
      <c r="C620" s="136" t="s">
        <v>483</v>
      </c>
      <c r="D620" s="198"/>
      <c r="E620" s="151">
        <v>12</v>
      </c>
      <c r="F620" s="298">
        <f>HLOOKUP($C620,$BZ$2:$CM$3,2,0)</f>
        <v>39703.99</v>
      </c>
      <c r="G620" s="112">
        <f>D620*E620*F620</f>
        <v>0</v>
      </c>
      <c r="H620" s="165"/>
      <c r="I620" s="113" t="s">
        <v>496</v>
      </c>
      <c r="J620" s="113" t="str">
        <f>VLOOKUP(I620,Presupuesto!$B$11:$C$565,2,0)</f>
        <v>SUELDOS Y SALARIOS PERMANENTES</v>
      </c>
      <c r="K620" s="97" t="str">
        <f t="shared" si="20"/>
        <v>Posgrado</v>
      </c>
      <c r="L620" s="97" t="s">
        <v>395</v>
      </c>
    </row>
    <row r="621" spans="3:12">
      <c r="C621" s="170" t="s">
        <v>58</v>
      </c>
      <c r="D621" s="162"/>
      <c r="E621" s="153">
        <v>0</v>
      </c>
      <c r="F621" s="99">
        <f>IF(E620=0,"",(G620/E620)/12*E620)</f>
        <v>0</v>
      </c>
      <c r="G621" s="96">
        <f>F621</f>
        <v>0</v>
      </c>
      <c r="H621" s="163"/>
      <c r="I621" s="115" t="s">
        <v>516</v>
      </c>
      <c r="J621" s="115" t="str">
        <f>VLOOKUP(I621,Presupuesto!$B$11:$C$565,2,0)</f>
        <v>AGUINALDO Y DECIMO CUARTO MES</v>
      </c>
      <c r="K621" s="97" t="str">
        <f t="shared" si="20"/>
        <v>Posgrado</v>
      </c>
      <c r="L621" s="97" t="s">
        <v>395</v>
      </c>
    </row>
    <row r="622" spans="3:12" ht="15.75" thickBot="1">
      <c r="C622" s="171" t="s">
        <v>59</v>
      </c>
      <c r="D622" s="162"/>
      <c r="E622" s="153">
        <v>0</v>
      </c>
      <c r="F622" s="116">
        <f>IF(E620&lt;6,"",((E620-6)/12)*(G620/E620))</f>
        <v>0</v>
      </c>
      <c r="G622" s="96">
        <f>F622</f>
        <v>0</v>
      </c>
      <c r="H622" s="163"/>
      <c r="I622" s="100" t="s">
        <v>519</v>
      </c>
      <c r="J622" s="100" t="str">
        <f>VLOOKUP(I622,Presupuesto!$B$11:$C$565,2,0)</f>
        <v>DECIMOCUARTO MES</v>
      </c>
      <c r="K622" s="97" t="str">
        <f t="shared" si="20"/>
        <v>Posgrado</v>
      </c>
      <c r="L622" s="97" t="s">
        <v>395</v>
      </c>
    </row>
    <row r="623" spans="3:12" ht="15.75" thickBot="1">
      <c r="C623" s="136" t="s">
        <v>484</v>
      </c>
      <c r="D623" s="198"/>
      <c r="E623" s="151">
        <v>12</v>
      </c>
      <c r="F623" s="298">
        <f>HLOOKUP($C623,$BZ$2:$CM$3,2,0)</f>
        <v>35733.589999999997</v>
      </c>
      <c r="G623" s="112">
        <f>D623*E623*F623</f>
        <v>0</v>
      </c>
      <c r="H623" s="165"/>
      <c r="I623" s="113" t="s">
        <v>496</v>
      </c>
      <c r="J623" s="113" t="str">
        <f>VLOOKUP(I623,Presupuesto!$B$11:$C$565,2,0)</f>
        <v>SUELDOS Y SALARIOS PERMANENTES</v>
      </c>
      <c r="K623" s="97" t="str">
        <f t="shared" si="20"/>
        <v>Posgrado</v>
      </c>
      <c r="L623" s="97" t="s">
        <v>395</v>
      </c>
    </row>
    <row r="624" spans="3:12">
      <c r="C624" s="170" t="s">
        <v>58</v>
      </c>
      <c r="D624" s="162"/>
      <c r="E624" s="153">
        <v>0</v>
      </c>
      <c r="F624" s="99">
        <f>IF(E623=0,"",(G623/E623)/12*E623)</f>
        <v>0</v>
      </c>
      <c r="G624" s="96">
        <f>F624</f>
        <v>0</v>
      </c>
      <c r="H624" s="163"/>
      <c r="I624" s="115" t="s">
        <v>516</v>
      </c>
      <c r="J624" s="115" t="str">
        <f>VLOOKUP(I624,Presupuesto!$B$11:$C$565,2,0)</f>
        <v>AGUINALDO Y DECIMO CUARTO MES</v>
      </c>
      <c r="K624" s="97" t="str">
        <f t="shared" si="20"/>
        <v>Posgrado</v>
      </c>
      <c r="L624" s="97" t="s">
        <v>395</v>
      </c>
    </row>
    <row r="625" spans="3:12" ht="15.75" thickBot="1">
      <c r="C625" s="171" t="s">
        <v>59</v>
      </c>
      <c r="D625" s="162"/>
      <c r="E625" s="153">
        <v>0</v>
      </c>
      <c r="F625" s="116">
        <f>IF(E623&lt;6,"",((E623-6)/12)*(G623/E623))</f>
        <v>0</v>
      </c>
      <c r="G625" s="96">
        <f>F625</f>
        <v>0</v>
      </c>
      <c r="H625" s="163"/>
      <c r="I625" s="100" t="s">
        <v>519</v>
      </c>
      <c r="J625" s="100" t="str">
        <f>VLOOKUP(I625,Presupuesto!$B$11:$C$565,2,0)</f>
        <v>DECIMOCUARTO MES</v>
      </c>
      <c r="K625" s="97" t="str">
        <f t="shared" si="20"/>
        <v>Posgrado</v>
      </c>
      <c r="L625" s="97" t="s">
        <v>395</v>
      </c>
    </row>
    <row r="626" spans="3:12" ht="15.75" thickBot="1">
      <c r="C626" s="136" t="s">
        <v>485</v>
      </c>
      <c r="D626" s="198"/>
      <c r="E626" s="151">
        <v>12</v>
      </c>
      <c r="F626" s="298">
        <f>HLOOKUP($C626,$BZ$2:$CM$3,2,0)</f>
        <v>31763.19</v>
      </c>
      <c r="G626" s="112">
        <f>D626*E626*F626</f>
        <v>0</v>
      </c>
      <c r="H626" s="165"/>
      <c r="I626" s="113" t="s">
        <v>496</v>
      </c>
      <c r="J626" s="113" t="str">
        <f>VLOOKUP(I626,Presupuesto!$B$11:$C$565,2,0)</f>
        <v>SUELDOS Y SALARIOS PERMANENTES</v>
      </c>
      <c r="K626" s="97" t="str">
        <f t="shared" si="20"/>
        <v>Posgrado</v>
      </c>
      <c r="L626" s="97" t="s">
        <v>395</v>
      </c>
    </row>
    <row r="627" spans="3:12">
      <c r="C627" s="170" t="s">
        <v>58</v>
      </c>
      <c r="D627" s="162"/>
      <c r="E627" s="153">
        <v>0</v>
      </c>
      <c r="F627" s="99">
        <f>IF(E626=0,"",(G626/E626)/12*E626)</f>
        <v>0</v>
      </c>
      <c r="G627" s="96">
        <f>F627</f>
        <v>0</v>
      </c>
      <c r="H627" s="163"/>
      <c r="I627" s="115" t="s">
        <v>516</v>
      </c>
      <c r="J627" s="115" t="str">
        <f>VLOOKUP(I627,Presupuesto!$B$11:$C$565,2,0)</f>
        <v>AGUINALDO Y DECIMO CUARTO MES</v>
      </c>
      <c r="K627" s="97" t="str">
        <f t="shared" si="20"/>
        <v>Posgrado</v>
      </c>
      <c r="L627" s="97" t="s">
        <v>395</v>
      </c>
    </row>
    <row r="628" spans="3:12" ht="15.75" thickBot="1">
      <c r="C628" s="171" t="s">
        <v>59</v>
      </c>
      <c r="D628" s="162"/>
      <c r="E628" s="153">
        <v>0</v>
      </c>
      <c r="F628" s="116">
        <f>IF(E626&lt;6,"",((E626-6)/12)*(G626/E626))</f>
        <v>0</v>
      </c>
      <c r="G628" s="96">
        <f>F628</f>
        <v>0</v>
      </c>
      <c r="H628" s="163"/>
      <c r="I628" s="100" t="s">
        <v>519</v>
      </c>
      <c r="J628" s="100" t="str">
        <f>VLOOKUP(I628,Presupuesto!$B$11:$C$565,2,0)</f>
        <v>DECIMOCUARTO MES</v>
      </c>
      <c r="K628" s="97" t="str">
        <f t="shared" si="20"/>
        <v>Posgrado</v>
      </c>
      <c r="L628" s="97" t="s">
        <v>395</v>
      </c>
    </row>
    <row r="629" spans="3:12" ht="15.75" thickBot="1">
      <c r="C629" s="136" t="s">
        <v>486</v>
      </c>
      <c r="D629" s="198"/>
      <c r="E629" s="151">
        <v>12</v>
      </c>
      <c r="F629" s="298">
        <f>HLOOKUP($C629,$BZ$2:$CM$3,2,0)</f>
        <v>29777.99</v>
      </c>
      <c r="G629" s="112">
        <f>D629*E629*F629</f>
        <v>0</v>
      </c>
      <c r="H629" s="165"/>
      <c r="I629" s="113" t="s">
        <v>496</v>
      </c>
      <c r="J629" s="113" t="str">
        <f>VLOOKUP(I629,Presupuesto!$B$11:$C$565,2,0)</f>
        <v>SUELDOS Y SALARIOS PERMANENTES</v>
      </c>
      <c r="K629" s="97" t="str">
        <f t="shared" si="20"/>
        <v>Posgrado</v>
      </c>
      <c r="L629" s="97" t="s">
        <v>395</v>
      </c>
    </row>
    <row r="630" spans="3:12">
      <c r="C630" s="170" t="s">
        <v>58</v>
      </c>
      <c r="D630" s="162"/>
      <c r="E630" s="153">
        <v>0</v>
      </c>
      <c r="F630" s="99">
        <f>IF(E629=0,"",(G629/E629)/12*E629)</f>
        <v>0</v>
      </c>
      <c r="G630" s="96">
        <f>F630</f>
        <v>0</v>
      </c>
      <c r="H630" s="163"/>
      <c r="I630" s="115" t="s">
        <v>516</v>
      </c>
      <c r="J630" s="115" t="str">
        <f>VLOOKUP(I630,Presupuesto!$B$11:$C$565,2,0)</f>
        <v>AGUINALDO Y DECIMO CUARTO MES</v>
      </c>
      <c r="K630" s="97" t="str">
        <f t="shared" si="20"/>
        <v>Posgrado</v>
      </c>
      <c r="L630" s="97" t="s">
        <v>395</v>
      </c>
    </row>
    <row r="631" spans="3:12" ht="15.75" thickBot="1">
      <c r="C631" s="171" t="s">
        <v>59</v>
      </c>
      <c r="D631" s="162"/>
      <c r="E631" s="153">
        <v>0</v>
      </c>
      <c r="F631" s="116">
        <f>IF(E629&lt;6,"",((E629-6)/12)*(G629/E629))</f>
        <v>0</v>
      </c>
      <c r="G631" s="96">
        <f>F631</f>
        <v>0</v>
      </c>
      <c r="H631" s="163"/>
      <c r="I631" s="100" t="s">
        <v>519</v>
      </c>
      <c r="J631" s="100" t="str">
        <f>VLOOKUP(I631,Presupuesto!$B$11:$C$565,2,0)</f>
        <v>DECIMOCUARTO MES</v>
      </c>
      <c r="K631" s="97" t="str">
        <f t="shared" si="20"/>
        <v>Posgrado</v>
      </c>
      <c r="L631" s="97" t="s">
        <v>395</v>
      </c>
    </row>
    <row r="632" spans="3:12" ht="15.75" thickBot="1">
      <c r="C632" s="136" t="s">
        <v>487</v>
      </c>
      <c r="D632" s="198"/>
      <c r="E632" s="151">
        <v>12</v>
      </c>
      <c r="F632" s="298">
        <f>HLOOKUP($C632,$BZ$2:$CM$3,2,0)</f>
        <v>27792.79</v>
      </c>
      <c r="G632" s="112">
        <f>D632*E632*F632</f>
        <v>0</v>
      </c>
      <c r="H632" s="165"/>
      <c r="I632" s="113" t="s">
        <v>496</v>
      </c>
      <c r="J632" s="113" t="str">
        <f>VLOOKUP(I632,Presupuesto!$B$11:$C$565,2,0)</f>
        <v>SUELDOS Y SALARIOS PERMANENTES</v>
      </c>
      <c r="K632" s="97" t="str">
        <f t="shared" si="20"/>
        <v>Posgrado</v>
      </c>
      <c r="L632" s="97" t="s">
        <v>395</v>
      </c>
    </row>
    <row r="633" spans="3:12">
      <c r="C633" s="170" t="s">
        <v>58</v>
      </c>
      <c r="D633" s="162"/>
      <c r="E633" s="153">
        <v>0</v>
      </c>
      <c r="F633" s="99">
        <f>IF(E632=0,"",(G632/E632)/12*E632)</f>
        <v>0</v>
      </c>
      <c r="G633" s="96">
        <f>F633</f>
        <v>0</v>
      </c>
      <c r="H633" s="163"/>
      <c r="I633" s="115" t="s">
        <v>516</v>
      </c>
      <c r="J633" s="115" t="str">
        <f>VLOOKUP(I633,Presupuesto!$B$11:$C$565,2,0)</f>
        <v>AGUINALDO Y DECIMO CUARTO MES</v>
      </c>
      <c r="K633" s="97" t="str">
        <f t="shared" si="20"/>
        <v>Posgrado</v>
      </c>
      <c r="L633" s="97" t="s">
        <v>395</v>
      </c>
    </row>
    <row r="634" spans="3:12" ht="15.75" thickBot="1">
      <c r="C634" s="171" t="s">
        <v>59</v>
      </c>
      <c r="D634" s="162"/>
      <c r="E634" s="153">
        <v>0</v>
      </c>
      <c r="F634" s="116">
        <f>IF(E632&lt;6,"",((E632-6)/12)*(G632/E632))</f>
        <v>0</v>
      </c>
      <c r="G634" s="96">
        <f>F634</f>
        <v>0</v>
      </c>
      <c r="H634" s="163"/>
      <c r="I634" s="100" t="s">
        <v>519</v>
      </c>
      <c r="J634" s="100" t="str">
        <f>VLOOKUP(I634,Presupuesto!$B$11:$C$565,2,0)</f>
        <v>DECIMOCUARTO MES</v>
      </c>
      <c r="K634" s="97" t="str">
        <f t="shared" si="20"/>
        <v>Posgrado</v>
      </c>
      <c r="L634" s="97" t="s">
        <v>395</v>
      </c>
    </row>
    <row r="635" spans="3:12" ht="15.75" thickBot="1">
      <c r="C635" s="136" t="s">
        <v>488</v>
      </c>
      <c r="D635" s="198"/>
      <c r="E635" s="151">
        <v>12</v>
      </c>
      <c r="F635" s="298">
        <f>HLOOKUP($C635,$BZ$2:$CM$3,2,0)</f>
        <v>18859.39</v>
      </c>
      <c r="G635" s="112">
        <f>D635*E635*F635</f>
        <v>0</v>
      </c>
      <c r="H635" s="165"/>
      <c r="I635" s="113" t="s">
        <v>496</v>
      </c>
      <c r="J635" s="113" t="str">
        <f>VLOOKUP(I635,Presupuesto!$B$11:$C$565,2,0)</f>
        <v>SUELDOS Y SALARIOS PERMANENTES</v>
      </c>
      <c r="K635" s="97" t="str">
        <f t="shared" si="20"/>
        <v>Posgrado</v>
      </c>
      <c r="L635" s="97" t="s">
        <v>395</v>
      </c>
    </row>
    <row r="636" spans="3:12">
      <c r="C636" s="170" t="s">
        <v>58</v>
      </c>
      <c r="D636" s="162"/>
      <c r="E636" s="153">
        <v>0</v>
      </c>
      <c r="F636" s="99">
        <f>IF(E635=0,"",(G635/E635)/12*E635)</f>
        <v>0</v>
      </c>
      <c r="G636" s="96">
        <f>F636</f>
        <v>0</v>
      </c>
      <c r="H636" s="163"/>
      <c r="I636" s="115" t="s">
        <v>516</v>
      </c>
      <c r="J636" s="115" t="str">
        <f>VLOOKUP(I636,Presupuesto!$B$11:$C$565,2,0)</f>
        <v>AGUINALDO Y DECIMO CUARTO MES</v>
      </c>
      <c r="K636" s="97" t="str">
        <f t="shared" si="20"/>
        <v>Posgrado</v>
      </c>
      <c r="L636" s="97" t="s">
        <v>395</v>
      </c>
    </row>
    <row r="637" spans="3:12" ht="15.75" thickBot="1">
      <c r="C637" s="171" t="s">
        <v>59</v>
      </c>
      <c r="D637" s="162"/>
      <c r="E637" s="153">
        <v>0</v>
      </c>
      <c r="F637" s="116">
        <f>IF(E635&lt;6,"",((E635-6)/12)*(G635/E635))</f>
        <v>0</v>
      </c>
      <c r="G637" s="96">
        <f>F637</f>
        <v>0</v>
      </c>
      <c r="H637" s="163"/>
      <c r="I637" s="100" t="s">
        <v>519</v>
      </c>
      <c r="J637" s="100" t="str">
        <f>VLOOKUP(I637,Presupuesto!$B$11:$C$565,2,0)</f>
        <v>DECIMOCUARTO MES</v>
      </c>
      <c r="K637" s="97" t="str">
        <f t="shared" si="20"/>
        <v>Posgrado</v>
      </c>
      <c r="L637" s="97" t="s">
        <v>395</v>
      </c>
    </row>
    <row r="638" spans="3:12" ht="15.75" thickBot="1">
      <c r="C638" s="136" t="s">
        <v>489</v>
      </c>
      <c r="D638" s="198"/>
      <c r="E638" s="151">
        <v>12</v>
      </c>
      <c r="F638" s="298">
        <f>HLOOKUP($C638,$BZ$2:$CM$3,2,0)</f>
        <v>17866.8</v>
      </c>
      <c r="G638" s="112">
        <f>D638*E638*F638</f>
        <v>0</v>
      </c>
      <c r="H638" s="165"/>
      <c r="I638" s="113" t="s">
        <v>496</v>
      </c>
      <c r="J638" s="113" t="str">
        <f>VLOOKUP(I638,Presupuesto!$B$11:$C$565,2,0)</f>
        <v>SUELDOS Y SALARIOS PERMANENTES</v>
      </c>
      <c r="K638" s="97" t="str">
        <f t="shared" si="20"/>
        <v>Posgrado</v>
      </c>
      <c r="L638" s="97" t="s">
        <v>395</v>
      </c>
    </row>
    <row r="639" spans="3:12">
      <c r="C639" s="170" t="s">
        <v>58</v>
      </c>
      <c r="D639" s="162"/>
      <c r="E639" s="153">
        <v>0</v>
      </c>
      <c r="F639" s="99">
        <f>IF(E638=0,"",(G638/E638)/12*E638)</f>
        <v>0</v>
      </c>
      <c r="G639" s="96">
        <f>F639</f>
        <v>0</v>
      </c>
      <c r="H639" s="163"/>
      <c r="I639" s="115" t="s">
        <v>516</v>
      </c>
      <c r="J639" s="115" t="str">
        <f>VLOOKUP(I639,Presupuesto!$B$11:$C$565,2,0)</f>
        <v>AGUINALDO Y DECIMO CUARTO MES</v>
      </c>
      <c r="K639" s="97" t="str">
        <f t="shared" si="20"/>
        <v>Posgrado</v>
      </c>
      <c r="L639" s="97" t="s">
        <v>395</v>
      </c>
    </row>
    <row r="640" spans="3:12" ht="15.75" thickBot="1">
      <c r="C640" s="171" t="s">
        <v>59</v>
      </c>
      <c r="D640" s="162"/>
      <c r="E640" s="153">
        <v>0</v>
      </c>
      <c r="F640" s="116">
        <f>IF(E638&lt;6,"",((E638-6)/12)*(G638/E638))</f>
        <v>0</v>
      </c>
      <c r="G640" s="96">
        <f>F640</f>
        <v>0</v>
      </c>
      <c r="H640" s="163"/>
      <c r="I640" s="100" t="s">
        <v>519</v>
      </c>
      <c r="J640" s="100" t="str">
        <f>VLOOKUP(I640,Presupuesto!$B$11:$C$565,2,0)</f>
        <v>DECIMOCUARTO MES</v>
      </c>
      <c r="K640" s="97" t="str">
        <f t="shared" si="20"/>
        <v>Posgrado</v>
      </c>
      <c r="L640" s="97" t="s">
        <v>395</v>
      </c>
    </row>
    <row r="641" spans="3:12" ht="15.75" thickBot="1">
      <c r="C641" s="136" t="s">
        <v>490</v>
      </c>
      <c r="D641" s="198"/>
      <c r="E641" s="151">
        <v>12</v>
      </c>
      <c r="F641" s="298">
        <f>HLOOKUP($C641,$BZ$2:$CM$3,2,0)</f>
        <v>13896.4</v>
      </c>
      <c r="G641" s="112">
        <f>D641*E641*F641</f>
        <v>0</v>
      </c>
      <c r="H641" s="165"/>
      <c r="I641" s="113" t="s">
        <v>496</v>
      </c>
      <c r="J641" s="113" t="str">
        <f>VLOOKUP(I641,Presupuesto!$B$11:$C$565,2,0)</f>
        <v>SUELDOS Y SALARIOS PERMANENTES</v>
      </c>
      <c r="K641" s="97" t="str">
        <f t="shared" si="20"/>
        <v>Posgrado</v>
      </c>
      <c r="L641" s="97" t="s">
        <v>395</v>
      </c>
    </row>
    <row r="642" spans="3:12">
      <c r="C642" s="170" t="s">
        <v>58</v>
      </c>
      <c r="D642" s="162"/>
      <c r="E642" s="153">
        <v>0</v>
      </c>
      <c r="F642" s="99">
        <f>IF(E641=0,"",(G641/E641)/12*E641)</f>
        <v>0</v>
      </c>
      <c r="G642" s="96">
        <f>F642</f>
        <v>0</v>
      </c>
      <c r="H642" s="163"/>
      <c r="I642" s="115" t="s">
        <v>516</v>
      </c>
      <c r="J642" s="115" t="str">
        <f>VLOOKUP(I642,Presupuesto!$B$11:$C$565,2,0)</f>
        <v>AGUINALDO Y DECIMO CUARTO MES</v>
      </c>
      <c r="K642" s="97" t="str">
        <f t="shared" si="20"/>
        <v>Posgrado</v>
      </c>
      <c r="L642" s="97" t="s">
        <v>395</v>
      </c>
    </row>
    <row r="643" spans="3:12" ht="15.75" thickBot="1">
      <c r="C643" s="171" t="s">
        <v>59</v>
      </c>
      <c r="D643" s="162"/>
      <c r="E643" s="153">
        <v>0</v>
      </c>
      <c r="F643" s="116">
        <f>IF(E641&lt;6,"",((E641-6)/12)*(G641/E641))</f>
        <v>0</v>
      </c>
      <c r="G643" s="96">
        <f>F643</f>
        <v>0</v>
      </c>
      <c r="H643" s="163"/>
      <c r="I643" s="100" t="s">
        <v>519</v>
      </c>
      <c r="J643" s="100" t="str">
        <f>VLOOKUP(I643,Presupuesto!$B$11:$C$565,2,0)</f>
        <v>DECIMOCUARTO MES</v>
      </c>
      <c r="K643" s="97" t="str">
        <f t="shared" si="20"/>
        <v>Posgrado</v>
      </c>
      <c r="L643" s="97" t="s">
        <v>395</v>
      </c>
    </row>
    <row r="644" spans="3:12" ht="15.75" thickBot="1">
      <c r="C644" s="136" t="s">
        <v>491</v>
      </c>
      <c r="D644" s="198"/>
      <c r="E644" s="151">
        <v>12</v>
      </c>
      <c r="F644" s="298">
        <f>HLOOKUP($C644,$BZ$2:$CM$3,2,0)</f>
        <v>15004.09</v>
      </c>
      <c r="G644" s="112">
        <f>D644*E644*F644</f>
        <v>0</v>
      </c>
      <c r="H644" s="165"/>
      <c r="I644" s="113" t="s">
        <v>496</v>
      </c>
      <c r="J644" s="113" t="str">
        <f>VLOOKUP(I644,Presupuesto!$B$11:$C$565,2,0)</f>
        <v>SUELDOS Y SALARIOS PERMANENTES</v>
      </c>
      <c r="K644" s="97" t="str">
        <f t="shared" si="20"/>
        <v>Posgrado</v>
      </c>
      <c r="L644" s="97" t="s">
        <v>395</v>
      </c>
    </row>
    <row r="645" spans="3:12">
      <c r="C645" s="170" t="s">
        <v>58</v>
      </c>
      <c r="D645" s="162"/>
      <c r="E645" s="153">
        <v>0</v>
      </c>
      <c r="F645" s="99">
        <f>IF(E644=0,"",(G644/E644)/12*E644)</f>
        <v>0</v>
      </c>
      <c r="G645" s="96">
        <f>F645</f>
        <v>0</v>
      </c>
      <c r="H645" s="163"/>
      <c r="I645" s="115" t="s">
        <v>516</v>
      </c>
      <c r="J645" s="115" t="str">
        <f>VLOOKUP(I645,Presupuesto!$B$11:$C$565,2,0)</f>
        <v>AGUINALDO Y DECIMO CUARTO MES</v>
      </c>
      <c r="K645" s="97" t="str">
        <f t="shared" si="20"/>
        <v>Posgrado</v>
      </c>
      <c r="L645" s="97" t="s">
        <v>395</v>
      </c>
    </row>
    <row r="646" spans="3:12" ht="15.75" thickBot="1">
      <c r="C646" s="171" t="s">
        <v>59</v>
      </c>
      <c r="D646" s="162"/>
      <c r="E646" s="153">
        <v>0</v>
      </c>
      <c r="F646" s="116">
        <f>IF(E644&lt;6,"",((E644-6)/12)*(G644/E644))</f>
        <v>0</v>
      </c>
      <c r="G646" s="96">
        <f>F646</f>
        <v>0</v>
      </c>
      <c r="H646" s="163"/>
      <c r="I646" s="100" t="s">
        <v>519</v>
      </c>
      <c r="J646" s="100" t="str">
        <f>VLOOKUP(I646,Presupuesto!$B$11:$C$565,2,0)</f>
        <v>DECIMOCUARTO MES</v>
      </c>
      <c r="K646" s="97" t="str">
        <f t="shared" si="20"/>
        <v>Posgrado</v>
      </c>
      <c r="L646" s="97" t="s">
        <v>395</v>
      </c>
    </row>
    <row r="647" spans="3:12" ht="15.75" thickBot="1">
      <c r="C647" s="136" t="s">
        <v>492</v>
      </c>
      <c r="D647" s="198"/>
      <c r="E647" s="151">
        <v>12</v>
      </c>
      <c r="F647" s="298">
        <f>HLOOKUP($C647,$BZ$2:$CM$3,2,0)</f>
        <v>13238.9</v>
      </c>
      <c r="G647" s="112">
        <f>D647*E647*F647</f>
        <v>0</v>
      </c>
      <c r="H647" s="165"/>
      <c r="I647" s="113" t="s">
        <v>496</v>
      </c>
      <c r="J647" s="113" t="str">
        <f>VLOOKUP(I647,Presupuesto!$B$11:$C$565,2,0)</f>
        <v>SUELDOS Y SALARIOS PERMANENTES</v>
      </c>
      <c r="K647" s="97" t="str">
        <f t="shared" si="20"/>
        <v>Posgrado</v>
      </c>
      <c r="L647" s="97" t="s">
        <v>395</v>
      </c>
    </row>
    <row r="648" spans="3:12">
      <c r="C648" s="170" t="s">
        <v>58</v>
      </c>
      <c r="D648" s="162"/>
      <c r="E648" s="153">
        <v>0</v>
      </c>
      <c r="F648" s="99">
        <f>IF(E647=0,"",(G647/E647)/12*E647)</f>
        <v>0</v>
      </c>
      <c r="G648" s="96">
        <f>F648</f>
        <v>0</v>
      </c>
      <c r="H648" s="163"/>
      <c r="I648" s="115" t="s">
        <v>516</v>
      </c>
      <c r="J648" s="115" t="str">
        <f>VLOOKUP(I648,Presupuesto!$B$11:$C$565,2,0)</f>
        <v>AGUINALDO Y DECIMO CUARTO MES</v>
      </c>
      <c r="K648" s="97" t="str">
        <f t="shared" si="20"/>
        <v>Posgrado</v>
      </c>
      <c r="L648" s="97" t="s">
        <v>395</v>
      </c>
    </row>
    <row r="649" spans="3:12" ht="15.75" thickBot="1">
      <c r="C649" s="171" t="s">
        <v>59</v>
      </c>
      <c r="D649" s="162"/>
      <c r="E649" s="153">
        <v>0</v>
      </c>
      <c r="F649" s="116">
        <f>IF(E647&lt;6,"",((E647-6)/12)*(G647/E647))</f>
        <v>0</v>
      </c>
      <c r="G649" s="96">
        <f>F649</f>
        <v>0</v>
      </c>
      <c r="H649" s="163"/>
      <c r="I649" s="100" t="s">
        <v>519</v>
      </c>
      <c r="J649" s="100" t="str">
        <f>VLOOKUP(I649,Presupuesto!$B$11:$C$565,2,0)</f>
        <v>DECIMOCUARTO MES</v>
      </c>
      <c r="K649" s="97" t="str">
        <f t="shared" si="20"/>
        <v>Posgrado</v>
      </c>
      <c r="L649" s="97" t="s">
        <v>395</v>
      </c>
    </row>
    <row r="650" spans="3:12" ht="15.75" thickBot="1">
      <c r="C650" s="136" t="s">
        <v>493</v>
      </c>
      <c r="D650" s="198"/>
      <c r="E650" s="151">
        <v>12</v>
      </c>
      <c r="F650" s="298">
        <f>HLOOKUP($C650,$BZ$2:$CM$3,2,0)</f>
        <v>12356.31</v>
      </c>
      <c r="G650" s="112">
        <f>D650*E650*F650</f>
        <v>0</v>
      </c>
      <c r="H650" s="165"/>
      <c r="I650" s="113" t="s">
        <v>496</v>
      </c>
      <c r="J650" s="113" t="str">
        <f>VLOOKUP(I650,Presupuesto!$B$11:$C$565,2,0)</f>
        <v>SUELDOS Y SALARIOS PERMANENTES</v>
      </c>
      <c r="K650" s="97" t="str">
        <f t="shared" ref="K650:K667" si="21">$K$617</f>
        <v>Posgrado</v>
      </c>
      <c r="L650" s="97" t="s">
        <v>395</v>
      </c>
    </row>
    <row r="651" spans="3:12">
      <c r="C651" s="170" t="s">
        <v>58</v>
      </c>
      <c r="D651" s="162"/>
      <c r="E651" s="153">
        <v>0</v>
      </c>
      <c r="F651" s="99">
        <f>IF(E650=0,"",(G650/E650)/12*E650)</f>
        <v>0</v>
      </c>
      <c r="G651" s="96">
        <f>F651</f>
        <v>0</v>
      </c>
      <c r="H651" s="163"/>
      <c r="I651" s="115" t="s">
        <v>516</v>
      </c>
      <c r="J651" s="115" t="str">
        <f>VLOOKUP(I651,Presupuesto!$B$11:$C$565,2,0)</f>
        <v>AGUINALDO Y DECIMO CUARTO MES</v>
      </c>
      <c r="K651" s="97" t="str">
        <f t="shared" si="21"/>
        <v>Posgrado</v>
      </c>
      <c r="L651" s="97" t="s">
        <v>395</v>
      </c>
    </row>
    <row r="652" spans="3:12" ht="15.75" thickBot="1">
      <c r="C652" s="171" t="s">
        <v>59</v>
      </c>
      <c r="D652" s="162"/>
      <c r="E652" s="153">
        <v>0</v>
      </c>
      <c r="F652" s="116">
        <f>IF(E650&lt;6,"",((E650-6)/12)*(G650/E650))</f>
        <v>0</v>
      </c>
      <c r="G652" s="96">
        <f>F652</f>
        <v>0</v>
      </c>
      <c r="H652" s="163"/>
      <c r="I652" s="100" t="s">
        <v>519</v>
      </c>
      <c r="J652" s="100" t="str">
        <f>VLOOKUP(I652,Presupuesto!$B$11:$C$565,2,0)</f>
        <v>DECIMOCUARTO MES</v>
      </c>
      <c r="K652" s="97" t="str">
        <f t="shared" si="21"/>
        <v>Posgrado</v>
      </c>
      <c r="L652" s="97" t="s">
        <v>395</v>
      </c>
    </row>
    <row r="653" spans="3:12" ht="15.75" thickBot="1">
      <c r="C653" s="136" t="s">
        <v>494</v>
      </c>
      <c r="D653" s="198"/>
      <c r="E653" s="151">
        <v>12</v>
      </c>
      <c r="F653" s="298">
        <f>HLOOKUP($C653,$BZ$2:$CM$3,2,0)</f>
        <v>463.22</v>
      </c>
      <c r="G653" s="112">
        <f>D653*E653*F653</f>
        <v>0</v>
      </c>
      <c r="H653" s="165"/>
      <c r="I653" s="113" t="s">
        <v>496</v>
      </c>
      <c r="J653" s="113" t="str">
        <f>VLOOKUP(I653,Presupuesto!$B$11:$C$565,2,0)</f>
        <v>SUELDOS Y SALARIOS PERMANENTES</v>
      </c>
      <c r="K653" s="97" t="str">
        <f t="shared" si="21"/>
        <v>Posgrado</v>
      </c>
      <c r="L653" s="97" t="s">
        <v>395</v>
      </c>
    </row>
    <row r="654" spans="3:12">
      <c r="C654" s="170" t="s">
        <v>58</v>
      </c>
      <c r="D654" s="162"/>
      <c r="E654" s="153">
        <v>0</v>
      </c>
      <c r="F654" s="99">
        <f>IF(E653=0,"",(G653/E653)/12*E653)</f>
        <v>0</v>
      </c>
      <c r="G654" s="96">
        <f>F654</f>
        <v>0</v>
      </c>
      <c r="H654" s="163"/>
      <c r="I654" s="115" t="s">
        <v>516</v>
      </c>
      <c r="J654" s="115" t="str">
        <f>VLOOKUP(I654,Presupuesto!$B$11:$C$565,2,0)</f>
        <v>AGUINALDO Y DECIMO CUARTO MES</v>
      </c>
      <c r="K654" s="97" t="str">
        <f t="shared" si="21"/>
        <v>Posgrado</v>
      </c>
      <c r="L654" s="97" t="s">
        <v>395</v>
      </c>
    </row>
    <row r="655" spans="3:12" ht="15.75" thickBot="1">
      <c r="C655" s="171" t="s">
        <v>59</v>
      </c>
      <c r="D655" s="162"/>
      <c r="E655" s="153">
        <v>0</v>
      </c>
      <c r="F655" s="116">
        <f>IF(E653&lt;6,"",((E653-6)/12)*(G653/E653))</f>
        <v>0</v>
      </c>
      <c r="G655" s="96">
        <f>F655</f>
        <v>0</v>
      </c>
      <c r="H655" s="163"/>
      <c r="I655" s="100" t="s">
        <v>519</v>
      </c>
      <c r="J655" s="100" t="str">
        <f>VLOOKUP(I655,Presupuesto!$B$11:$C$565,2,0)</f>
        <v>DECIMOCUARTO MES</v>
      </c>
      <c r="K655" s="97" t="str">
        <f t="shared" si="21"/>
        <v>Posgrado</v>
      </c>
      <c r="L655" s="97" t="s">
        <v>395</v>
      </c>
    </row>
    <row r="656" spans="3:12" ht="15.75" thickBot="1">
      <c r="C656" s="136" t="s">
        <v>495</v>
      </c>
      <c r="D656" s="198"/>
      <c r="E656" s="151">
        <v>12</v>
      </c>
      <c r="F656" s="298">
        <f>HLOOKUP($C656,$BZ$2:$CM$3,2,0)</f>
        <v>2007.3</v>
      </c>
      <c r="G656" s="112">
        <f>D656*E656*F656</f>
        <v>0</v>
      </c>
      <c r="H656" s="165"/>
      <c r="I656" s="113" t="s">
        <v>496</v>
      </c>
      <c r="J656" s="113" t="str">
        <f>VLOOKUP(I656,Presupuesto!$B$11:$C$565,2,0)</f>
        <v>SUELDOS Y SALARIOS PERMANENTES</v>
      </c>
      <c r="K656" s="97" t="str">
        <f t="shared" si="21"/>
        <v>Posgrado</v>
      </c>
      <c r="L656" s="97" t="s">
        <v>395</v>
      </c>
    </row>
    <row r="657" spans="3:12">
      <c r="C657" s="170" t="s">
        <v>58</v>
      </c>
      <c r="D657" s="162"/>
      <c r="E657" s="153">
        <v>0</v>
      </c>
      <c r="F657" s="99">
        <f>IF(E656=0,"",(G656/E656)/12*E656)</f>
        <v>0</v>
      </c>
      <c r="G657" s="96">
        <f>F657</f>
        <v>0</v>
      </c>
      <c r="H657" s="163"/>
      <c r="I657" s="115" t="s">
        <v>516</v>
      </c>
      <c r="J657" s="115" t="str">
        <f>VLOOKUP(I657,Presupuesto!$B$11:$C$565,2,0)</f>
        <v>AGUINALDO Y DECIMO CUARTO MES</v>
      </c>
      <c r="K657" s="97" t="str">
        <f t="shared" si="21"/>
        <v>Posgrado</v>
      </c>
      <c r="L657" s="97" t="s">
        <v>395</v>
      </c>
    </row>
    <row r="658" spans="3:12" ht="15.75" thickBot="1">
      <c r="C658" s="171" t="s">
        <v>59</v>
      </c>
      <c r="D658" s="162"/>
      <c r="E658" s="153">
        <v>0</v>
      </c>
      <c r="F658" s="116">
        <f>IF(E656&lt;6,"",((E656-6)/12)*(G656/E656))</f>
        <v>0</v>
      </c>
      <c r="G658" s="96">
        <f>F658</f>
        <v>0</v>
      </c>
      <c r="H658" s="163"/>
      <c r="I658" s="100" t="s">
        <v>519</v>
      </c>
      <c r="J658" s="100" t="str">
        <f>VLOOKUP(I658,Presupuesto!$B$11:$C$565,2,0)</f>
        <v>DECIMOCUARTO MES</v>
      </c>
      <c r="K658" s="97" t="str">
        <f t="shared" si="21"/>
        <v>Posgrado</v>
      </c>
      <c r="L658" s="97" t="s">
        <v>395</v>
      </c>
    </row>
    <row r="659" spans="3:12" ht="15.75" thickBot="1">
      <c r="C659" s="139" t="s">
        <v>83</v>
      </c>
      <c r="D659" s="198"/>
      <c r="E659" s="151">
        <v>12</v>
      </c>
      <c r="F659" s="138">
        <v>30000</v>
      </c>
      <c r="G659" s="112">
        <f>D659*E659*F659</f>
        <v>0</v>
      </c>
      <c r="H659" s="165"/>
      <c r="I659" s="113" t="s">
        <v>564</v>
      </c>
      <c r="J659" s="113" t="str">
        <f>VLOOKUP(I659,Presupuesto!$B$11:$C$565,2,0)</f>
        <v>CONTRATOS ESPECIALES</v>
      </c>
      <c r="K659" s="97" t="str">
        <f t="shared" si="21"/>
        <v>Posgrado</v>
      </c>
      <c r="L659" s="97" t="s">
        <v>395</v>
      </c>
    </row>
    <row r="660" spans="3:12">
      <c r="C660" s="170" t="s">
        <v>58</v>
      </c>
      <c r="D660" s="162"/>
      <c r="E660" s="153">
        <v>0</v>
      </c>
      <c r="F660" s="116">
        <f>IF(E659=0,"",(G659/E659)/12*E659)</f>
        <v>0</v>
      </c>
      <c r="G660" s="96">
        <f>F660</f>
        <v>0</v>
      </c>
      <c r="H660" s="163"/>
      <c r="I660" s="100" t="s">
        <v>564</v>
      </c>
      <c r="J660" s="100" t="str">
        <f>VLOOKUP(I660,Presupuesto!$B$11:$C$565,2,0)</f>
        <v>CONTRATOS ESPECIALES</v>
      </c>
      <c r="K660" s="97" t="str">
        <f t="shared" si="21"/>
        <v>Posgrado</v>
      </c>
      <c r="L660" s="97" t="s">
        <v>394</v>
      </c>
    </row>
    <row r="661" spans="3:12" ht="15.75" thickBot="1">
      <c r="C661" s="171" t="s">
        <v>59</v>
      </c>
      <c r="D661" s="162"/>
      <c r="E661" s="153">
        <v>0</v>
      </c>
      <c r="F661" s="99">
        <f>IF(E659&lt;6,"",((E659-6)/12)*(G659/E659))</f>
        <v>0</v>
      </c>
      <c r="G661" s="96">
        <f>F661</f>
        <v>0</v>
      </c>
      <c r="H661" s="163"/>
      <c r="I661" s="100" t="s">
        <v>564</v>
      </c>
      <c r="J661" s="100" t="str">
        <f>VLOOKUP(I661,Presupuesto!$B$11:$C$565,2,0)</f>
        <v>CONTRATOS ESPECIALES</v>
      </c>
      <c r="K661" s="97" t="str">
        <f t="shared" si="21"/>
        <v>Posgrado</v>
      </c>
      <c r="L661" s="97" t="s">
        <v>399</v>
      </c>
    </row>
    <row r="662" spans="3:12" ht="15.75" thickBot="1">
      <c r="C662" s="139" t="s">
        <v>60</v>
      </c>
      <c r="D662" s="198"/>
      <c r="E662" s="151">
        <v>12</v>
      </c>
      <c r="F662" s="117">
        <v>30000</v>
      </c>
      <c r="G662" s="112">
        <f>D662*E662*F662</f>
        <v>0</v>
      </c>
      <c r="H662" s="165"/>
      <c r="I662" s="113" t="s">
        <v>705</v>
      </c>
      <c r="J662" s="113" t="str">
        <f>VLOOKUP(I662,Presupuesto!$B$11:$C$565,2,0)</f>
        <v>OTROS SERVICIOS TECNICOS Y PROFESIONALES</v>
      </c>
      <c r="K662" s="97" t="str">
        <f t="shared" si="21"/>
        <v>Posgrado</v>
      </c>
      <c r="L662" s="97" t="s">
        <v>394</v>
      </c>
    </row>
    <row r="663" spans="3:12">
      <c r="C663" s="170" t="s">
        <v>58</v>
      </c>
      <c r="D663" s="162"/>
      <c r="E663" s="153">
        <v>0</v>
      </c>
      <c r="F663" s="99">
        <v>0</v>
      </c>
      <c r="G663" s="96">
        <f>F663</f>
        <v>0</v>
      </c>
      <c r="H663" s="163"/>
      <c r="I663" s="100" t="s">
        <v>705</v>
      </c>
      <c r="J663" s="100" t="str">
        <f>VLOOKUP(I663,Presupuesto!$B$11:$C$565,2,0)</f>
        <v>OTROS SERVICIOS TECNICOS Y PROFESIONALES</v>
      </c>
      <c r="K663" s="97" t="str">
        <f t="shared" si="21"/>
        <v>Posgrado</v>
      </c>
      <c r="L663" s="97" t="s">
        <v>394</v>
      </c>
    </row>
    <row r="664" spans="3:12" ht="15.75" thickBot="1">
      <c r="C664" s="171" t="s">
        <v>59</v>
      </c>
      <c r="D664" s="162"/>
      <c r="E664" s="153">
        <v>0</v>
      </c>
      <c r="F664" s="99">
        <v>0</v>
      </c>
      <c r="G664" s="96">
        <f>F664</f>
        <v>0</v>
      </c>
      <c r="H664" s="163"/>
      <c r="I664" s="100" t="s">
        <v>705</v>
      </c>
      <c r="J664" s="100" t="str">
        <f>VLOOKUP(I664,Presupuesto!$B$11:$C$565,2,0)</f>
        <v>OTROS SERVICIOS TECNICOS Y PROFESIONALES</v>
      </c>
      <c r="K664" s="97" t="str">
        <f t="shared" si="21"/>
        <v>Posgrado</v>
      </c>
      <c r="L664" s="97" t="s">
        <v>394</v>
      </c>
    </row>
    <row r="665" spans="3:12" ht="15.75" thickBot="1">
      <c r="C665" s="139" t="s">
        <v>61</v>
      </c>
      <c r="D665" s="198"/>
      <c r="E665" s="151">
        <v>12</v>
      </c>
      <c r="F665" s="117">
        <v>30000</v>
      </c>
      <c r="G665" s="112">
        <f>D665*E665*F665</f>
        <v>0</v>
      </c>
      <c r="H665" s="165"/>
      <c r="I665" s="113" t="s">
        <v>496</v>
      </c>
      <c r="J665" s="113" t="str">
        <f>VLOOKUP(I665,Presupuesto!$B$11:$C$565,2,0)</f>
        <v>SUELDOS Y SALARIOS PERMANENTES</v>
      </c>
      <c r="K665" s="97" t="str">
        <f t="shared" si="21"/>
        <v>Posgrado</v>
      </c>
      <c r="L665" s="97" t="s">
        <v>394</v>
      </c>
    </row>
    <row r="666" spans="3:12">
      <c r="C666" s="170" t="s">
        <v>58</v>
      </c>
      <c r="D666" s="168"/>
      <c r="E666" s="130">
        <v>0</v>
      </c>
      <c r="F666" s="118">
        <f>IF(E665=0,"",(G665/E665)/12*E665)</f>
        <v>0</v>
      </c>
      <c r="G666" s="119">
        <f>F666</f>
        <v>0</v>
      </c>
      <c r="H666" s="163"/>
      <c r="I666" s="100" t="s">
        <v>516</v>
      </c>
      <c r="J666" s="100" t="str">
        <f>VLOOKUP(I666,Presupuesto!$B$11:$C$565,2,0)</f>
        <v>AGUINALDO Y DECIMO CUARTO MES</v>
      </c>
      <c r="K666" s="97" t="str">
        <f t="shared" si="21"/>
        <v>Posgrado</v>
      </c>
      <c r="L666" s="97" t="s">
        <v>394</v>
      </c>
    </row>
    <row r="667" spans="3:12" ht="15.75" thickBot="1">
      <c r="C667" s="172" t="s">
        <v>59</v>
      </c>
      <c r="D667" s="161"/>
      <c r="E667" s="131">
        <v>0</v>
      </c>
      <c r="F667" s="104">
        <f>IF(E665&lt;6,"",((E665-6)/12)*(G665/E665))</f>
        <v>0</v>
      </c>
      <c r="G667" s="104">
        <f>F667</f>
        <v>0</v>
      </c>
      <c r="H667" s="161"/>
      <c r="I667" s="105" t="s">
        <v>519</v>
      </c>
      <c r="J667" s="123" t="str">
        <f>VLOOKUP(I667,Presupuesto!$B$11:$C$565,2,0)</f>
        <v>DECIMOCUARTO MES</v>
      </c>
      <c r="K667" s="105" t="str">
        <f t="shared" si="21"/>
        <v>Posgrado</v>
      </c>
      <c r="L667" s="123" t="s">
        <v>394</v>
      </c>
    </row>
    <row r="669" spans="3:12" ht="15.75" thickBot="1"/>
    <row r="670" spans="3:12" ht="15.75" thickBot="1">
      <c r="C670" s="69" t="s">
        <v>43</v>
      </c>
      <c r="D670" s="30">
        <f>SUM(G677:G727)</f>
        <v>0</v>
      </c>
      <c r="E670" s="92"/>
      <c r="F670" s="92"/>
      <c r="G670" s="92"/>
      <c r="H670" s="75"/>
      <c r="I670" s="75"/>
      <c r="J670" s="75"/>
    </row>
    <row r="671" spans="3:12">
      <c r="D671" s="31"/>
      <c r="E671" s="92"/>
      <c r="F671" s="92"/>
      <c r="G671" s="92"/>
      <c r="H671" s="75"/>
      <c r="I671" s="75"/>
      <c r="J671" s="75"/>
      <c r="K671" s="152"/>
    </row>
    <row r="672" spans="3:12">
      <c r="D672" s="31"/>
      <c r="E672" s="92"/>
      <c r="F672" s="92"/>
      <c r="G672" s="92"/>
      <c r="H672" s="75"/>
      <c r="I672" s="75"/>
      <c r="J672" s="75"/>
      <c r="K672" s="152"/>
    </row>
    <row r="673" spans="3:12" ht="15.75">
      <c r="C673" s="201" t="s">
        <v>392</v>
      </c>
      <c r="D673" s="353"/>
      <c r="E673" s="92"/>
      <c r="F673" s="92"/>
      <c r="G673" s="92"/>
      <c r="H673" s="75"/>
      <c r="I673" s="75"/>
      <c r="J673" s="75"/>
      <c r="K673" s="152"/>
    </row>
    <row r="674" spans="3:12" ht="18.75">
      <c r="C674" s="207"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2"/>
      <c r="F674" s="92"/>
      <c r="G674" s="92"/>
      <c r="H674" s="75"/>
      <c r="I674" s="75"/>
      <c r="J674" s="75"/>
      <c r="K674" s="152"/>
    </row>
    <row r="675" spans="3:12" ht="15.75" thickBot="1">
      <c r="C675" s="176"/>
      <c r="D675" s="31"/>
      <c r="E675" s="92"/>
      <c r="F675" s="92"/>
      <c r="G675" s="92"/>
      <c r="H675" s="75"/>
      <c r="I675" s="75"/>
      <c r="J675" s="75"/>
      <c r="K675" s="152"/>
    </row>
    <row r="676" spans="3:12" ht="30.75" thickBot="1">
      <c r="C676" s="133" t="s">
        <v>44</v>
      </c>
      <c r="D676" s="137" t="s">
        <v>55</v>
      </c>
      <c r="E676" s="169" t="s">
        <v>56</v>
      </c>
      <c r="F676" s="137" t="s">
        <v>57</v>
      </c>
      <c r="G676" s="134" t="s">
        <v>27</v>
      </c>
      <c r="H676" s="132" t="s">
        <v>131</v>
      </c>
      <c r="I676" s="135" t="s">
        <v>46</v>
      </c>
      <c r="J676" s="135" t="s">
        <v>132</v>
      </c>
      <c r="K676" s="135" t="s">
        <v>410</v>
      </c>
      <c r="L676" s="135" t="s">
        <v>411</v>
      </c>
    </row>
    <row r="677" spans="3:12" ht="15.75" thickBot="1">
      <c r="C677" s="136" t="s">
        <v>482</v>
      </c>
      <c r="D677" s="198"/>
      <c r="E677" s="151">
        <v>12</v>
      </c>
      <c r="F677" s="298">
        <f>HLOOKUP($C677,$BZ$2:$CM$3,2,0)</f>
        <v>43674.39</v>
      </c>
      <c r="G677" s="112">
        <f>D677*E677*F677</f>
        <v>0</v>
      </c>
      <c r="H677" s="165"/>
      <c r="I677" s="113" t="s">
        <v>496</v>
      </c>
      <c r="J677" s="113" t="str">
        <f>VLOOKUP(I677,Presupuesto!$B$11:$C$565,2,0)</f>
        <v>SUELDOS Y SALARIOS PERMANENTES</v>
      </c>
      <c r="K677" s="215" t="s">
        <v>1453</v>
      </c>
      <c r="L677" s="97" t="s">
        <v>394</v>
      </c>
    </row>
    <row r="678" spans="3:12">
      <c r="C678" s="170" t="s">
        <v>58</v>
      </c>
      <c r="D678" s="162"/>
      <c r="E678" s="153">
        <v>0</v>
      </c>
      <c r="F678" s="99">
        <f>IF(E677=0,"",(G677/E677)/12*E677)</f>
        <v>0</v>
      </c>
      <c r="G678" s="96">
        <f>F678</f>
        <v>0</v>
      </c>
      <c r="H678" s="163"/>
      <c r="I678" s="115" t="s">
        <v>516</v>
      </c>
      <c r="J678" s="115" t="str">
        <f>VLOOKUP(I678,Presupuesto!$B$11:$C$565,2,0)</f>
        <v>AGUINALDO Y DECIMO CUARTO MES</v>
      </c>
      <c r="K678" s="97" t="str">
        <f t="shared" ref="K678:K709" si="22">$K$677</f>
        <v>Posgrado</v>
      </c>
      <c r="L678" s="97" t="s">
        <v>412</v>
      </c>
    </row>
    <row r="679" spans="3:12" ht="15.75" thickBot="1">
      <c r="C679" s="171" t="s">
        <v>59</v>
      </c>
      <c r="D679" s="162"/>
      <c r="E679" s="153">
        <v>0</v>
      </c>
      <c r="F679" s="116">
        <f>IF(E677&lt;6,"",((E677-6)/12)*(G677/E677))</f>
        <v>0</v>
      </c>
      <c r="G679" s="96">
        <f>F679</f>
        <v>0</v>
      </c>
      <c r="H679" s="163"/>
      <c r="I679" s="100" t="s">
        <v>519</v>
      </c>
      <c r="J679" s="100" t="str">
        <f>VLOOKUP(I679,Presupuesto!$B$11:$C$565,2,0)</f>
        <v>DECIMOCUARTO MES</v>
      </c>
      <c r="K679" s="97" t="str">
        <f t="shared" si="22"/>
        <v>Posgrado</v>
      </c>
      <c r="L679" s="97" t="s">
        <v>395</v>
      </c>
    </row>
    <row r="680" spans="3:12" ht="15.75" thickBot="1">
      <c r="C680" s="136" t="s">
        <v>483</v>
      </c>
      <c r="D680" s="198"/>
      <c r="E680" s="151">
        <v>12</v>
      </c>
      <c r="F680" s="298">
        <f>HLOOKUP($C680,$BZ$2:$CM$3,2,0)</f>
        <v>39703.99</v>
      </c>
      <c r="G680" s="112">
        <f>D680*E680*F680</f>
        <v>0</v>
      </c>
      <c r="H680" s="165"/>
      <c r="I680" s="113" t="s">
        <v>496</v>
      </c>
      <c r="J680" s="113" t="str">
        <f>VLOOKUP(I680,Presupuesto!$B$11:$C$565,2,0)</f>
        <v>SUELDOS Y SALARIOS PERMANENTES</v>
      </c>
      <c r="K680" s="97" t="str">
        <f t="shared" si="22"/>
        <v>Posgrado</v>
      </c>
      <c r="L680" s="97" t="s">
        <v>395</v>
      </c>
    </row>
    <row r="681" spans="3:12">
      <c r="C681" s="170" t="s">
        <v>58</v>
      </c>
      <c r="D681" s="162"/>
      <c r="E681" s="153">
        <v>0</v>
      </c>
      <c r="F681" s="99">
        <f>IF(E680=0,"",(G680/E680)/12*E680)</f>
        <v>0</v>
      </c>
      <c r="G681" s="96">
        <f>F681</f>
        <v>0</v>
      </c>
      <c r="H681" s="163"/>
      <c r="I681" s="115" t="s">
        <v>516</v>
      </c>
      <c r="J681" s="115" t="str">
        <f>VLOOKUP(I681,Presupuesto!$B$11:$C$565,2,0)</f>
        <v>AGUINALDO Y DECIMO CUARTO MES</v>
      </c>
      <c r="K681" s="97" t="str">
        <f t="shared" si="22"/>
        <v>Posgrado</v>
      </c>
      <c r="L681" s="97" t="s">
        <v>395</v>
      </c>
    </row>
    <row r="682" spans="3:12" ht="15.75" thickBot="1">
      <c r="C682" s="171" t="s">
        <v>59</v>
      </c>
      <c r="D682" s="162"/>
      <c r="E682" s="153">
        <v>0</v>
      </c>
      <c r="F682" s="116">
        <f>IF(E680&lt;6,"",((E680-6)/12)*(G680/E680))</f>
        <v>0</v>
      </c>
      <c r="G682" s="96">
        <f>F682</f>
        <v>0</v>
      </c>
      <c r="H682" s="163"/>
      <c r="I682" s="100" t="s">
        <v>519</v>
      </c>
      <c r="J682" s="100" t="str">
        <f>VLOOKUP(I682,Presupuesto!$B$11:$C$565,2,0)</f>
        <v>DECIMOCUARTO MES</v>
      </c>
      <c r="K682" s="97" t="str">
        <f t="shared" si="22"/>
        <v>Posgrado</v>
      </c>
      <c r="L682" s="97" t="s">
        <v>395</v>
      </c>
    </row>
    <row r="683" spans="3:12" ht="15.75" thickBot="1">
      <c r="C683" s="136" t="s">
        <v>484</v>
      </c>
      <c r="D683" s="198"/>
      <c r="E683" s="151">
        <v>12</v>
      </c>
      <c r="F683" s="298">
        <f>HLOOKUP($C683,$BZ$2:$CM$3,2,0)</f>
        <v>35733.589999999997</v>
      </c>
      <c r="G683" s="112">
        <f>D683*E683*F683</f>
        <v>0</v>
      </c>
      <c r="H683" s="165"/>
      <c r="I683" s="113" t="s">
        <v>496</v>
      </c>
      <c r="J683" s="113" t="str">
        <f>VLOOKUP(I683,Presupuesto!$B$11:$C$565,2,0)</f>
        <v>SUELDOS Y SALARIOS PERMANENTES</v>
      </c>
      <c r="K683" s="97" t="str">
        <f t="shared" si="22"/>
        <v>Posgrado</v>
      </c>
      <c r="L683" s="97" t="s">
        <v>395</v>
      </c>
    </row>
    <row r="684" spans="3:12">
      <c r="C684" s="170" t="s">
        <v>58</v>
      </c>
      <c r="D684" s="162"/>
      <c r="E684" s="153">
        <v>0</v>
      </c>
      <c r="F684" s="99">
        <f>IF(E683=0,"",(G683/E683)/12*E683)</f>
        <v>0</v>
      </c>
      <c r="G684" s="96">
        <f>F684</f>
        <v>0</v>
      </c>
      <c r="H684" s="163"/>
      <c r="I684" s="115" t="s">
        <v>516</v>
      </c>
      <c r="J684" s="115" t="str">
        <f>VLOOKUP(I684,Presupuesto!$B$11:$C$565,2,0)</f>
        <v>AGUINALDO Y DECIMO CUARTO MES</v>
      </c>
      <c r="K684" s="97" t="str">
        <f t="shared" si="22"/>
        <v>Posgrado</v>
      </c>
      <c r="L684" s="97" t="s">
        <v>395</v>
      </c>
    </row>
    <row r="685" spans="3:12" ht="15.75" thickBot="1">
      <c r="C685" s="171" t="s">
        <v>59</v>
      </c>
      <c r="D685" s="162"/>
      <c r="E685" s="153">
        <v>0</v>
      </c>
      <c r="F685" s="116">
        <f>IF(E683&lt;6,"",((E683-6)/12)*(G683/E683))</f>
        <v>0</v>
      </c>
      <c r="G685" s="96">
        <f>F685</f>
        <v>0</v>
      </c>
      <c r="H685" s="163"/>
      <c r="I685" s="100" t="s">
        <v>519</v>
      </c>
      <c r="J685" s="100" t="str">
        <f>VLOOKUP(I685,Presupuesto!$B$11:$C$565,2,0)</f>
        <v>DECIMOCUARTO MES</v>
      </c>
      <c r="K685" s="97" t="str">
        <f t="shared" si="22"/>
        <v>Posgrado</v>
      </c>
      <c r="L685" s="97" t="s">
        <v>395</v>
      </c>
    </row>
    <row r="686" spans="3:12" ht="15.75" thickBot="1">
      <c r="C686" s="136" t="s">
        <v>485</v>
      </c>
      <c r="D686" s="198"/>
      <c r="E686" s="151">
        <v>12</v>
      </c>
      <c r="F686" s="298">
        <f>HLOOKUP($C686,$BZ$2:$CM$3,2,0)</f>
        <v>31763.19</v>
      </c>
      <c r="G686" s="112">
        <f>D686*E686*F686</f>
        <v>0</v>
      </c>
      <c r="H686" s="165"/>
      <c r="I686" s="113" t="s">
        <v>496</v>
      </c>
      <c r="J686" s="113" t="str">
        <f>VLOOKUP(I686,Presupuesto!$B$11:$C$565,2,0)</f>
        <v>SUELDOS Y SALARIOS PERMANENTES</v>
      </c>
      <c r="K686" s="97" t="str">
        <f t="shared" si="22"/>
        <v>Posgrado</v>
      </c>
      <c r="L686" s="97" t="s">
        <v>395</v>
      </c>
    </row>
    <row r="687" spans="3:12">
      <c r="C687" s="170" t="s">
        <v>58</v>
      </c>
      <c r="D687" s="162"/>
      <c r="E687" s="153">
        <v>0</v>
      </c>
      <c r="F687" s="99">
        <f>IF(E686=0,"",(G686/E686)/12*E686)</f>
        <v>0</v>
      </c>
      <c r="G687" s="96">
        <f>F687</f>
        <v>0</v>
      </c>
      <c r="H687" s="163"/>
      <c r="I687" s="115" t="s">
        <v>516</v>
      </c>
      <c r="J687" s="115" t="str">
        <f>VLOOKUP(I687,Presupuesto!$B$11:$C$565,2,0)</f>
        <v>AGUINALDO Y DECIMO CUARTO MES</v>
      </c>
      <c r="K687" s="97" t="str">
        <f t="shared" si="22"/>
        <v>Posgrado</v>
      </c>
      <c r="L687" s="97" t="s">
        <v>395</v>
      </c>
    </row>
    <row r="688" spans="3:12" ht="15.75" thickBot="1">
      <c r="C688" s="171" t="s">
        <v>59</v>
      </c>
      <c r="D688" s="162"/>
      <c r="E688" s="153">
        <v>0</v>
      </c>
      <c r="F688" s="116">
        <f>IF(E686&lt;6,"",((E686-6)/12)*(G686/E686))</f>
        <v>0</v>
      </c>
      <c r="G688" s="96">
        <f>F688</f>
        <v>0</v>
      </c>
      <c r="H688" s="163"/>
      <c r="I688" s="100" t="s">
        <v>519</v>
      </c>
      <c r="J688" s="100" t="str">
        <f>VLOOKUP(I688,Presupuesto!$B$11:$C$565,2,0)</f>
        <v>DECIMOCUARTO MES</v>
      </c>
      <c r="K688" s="97" t="str">
        <f t="shared" si="22"/>
        <v>Posgrado</v>
      </c>
      <c r="L688" s="97" t="s">
        <v>395</v>
      </c>
    </row>
    <row r="689" spans="3:12" ht="15.75" thickBot="1">
      <c r="C689" s="136" t="s">
        <v>486</v>
      </c>
      <c r="D689" s="198"/>
      <c r="E689" s="151">
        <v>12</v>
      </c>
      <c r="F689" s="298">
        <f>HLOOKUP($C689,$BZ$2:$CM$3,2,0)</f>
        <v>29777.99</v>
      </c>
      <c r="G689" s="112">
        <f>D689*E689*F689</f>
        <v>0</v>
      </c>
      <c r="H689" s="165"/>
      <c r="I689" s="113" t="s">
        <v>496</v>
      </c>
      <c r="J689" s="113" t="str">
        <f>VLOOKUP(I689,Presupuesto!$B$11:$C$565,2,0)</f>
        <v>SUELDOS Y SALARIOS PERMANENTES</v>
      </c>
      <c r="K689" s="97" t="str">
        <f t="shared" si="22"/>
        <v>Posgrado</v>
      </c>
      <c r="L689" s="97" t="s">
        <v>395</v>
      </c>
    </row>
    <row r="690" spans="3:12">
      <c r="C690" s="170" t="s">
        <v>58</v>
      </c>
      <c r="D690" s="162"/>
      <c r="E690" s="153">
        <v>0</v>
      </c>
      <c r="F690" s="99">
        <f>IF(E689=0,"",(G689/E689)/12*E689)</f>
        <v>0</v>
      </c>
      <c r="G690" s="96">
        <f>F690</f>
        <v>0</v>
      </c>
      <c r="H690" s="163"/>
      <c r="I690" s="115" t="s">
        <v>516</v>
      </c>
      <c r="J690" s="115" t="str">
        <f>VLOOKUP(I690,Presupuesto!$B$11:$C$565,2,0)</f>
        <v>AGUINALDO Y DECIMO CUARTO MES</v>
      </c>
      <c r="K690" s="97" t="str">
        <f t="shared" si="22"/>
        <v>Posgrado</v>
      </c>
      <c r="L690" s="97" t="s">
        <v>395</v>
      </c>
    </row>
    <row r="691" spans="3:12" ht="15.75" thickBot="1">
      <c r="C691" s="171" t="s">
        <v>59</v>
      </c>
      <c r="D691" s="162"/>
      <c r="E691" s="153">
        <v>0</v>
      </c>
      <c r="F691" s="116">
        <f>IF(E689&lt;6,"",((E689-6)/12)*(G689/E689))</f>
        <v>0</v>
      </c>
      <c r="G691" s="96">
        <f>F691</f>
        <v>0</v>
      </c>
      <c r="H691" s="163"/>
      <c r="I691" s="100" t="s">
        <v>519</v>
      </c>
      <c r="J691" s="100" t="str">
        <f>VLOOKUP(I691,Presupuesto!$B$11:$C$565,2,0)</f>
        <v>DECIMOCUARTO MES</v>
      </c>
      <c r="K691" s="97" t="str">
        <f t="shared" si="22"/>
        <v>Posgrado</v>
      </c>
      <c r="L691" s="97" t="s">
        <v>395</v>
      </c>
    </row>
    <row r="692" spans="3:12" ht="15.75" thickBot="1">
      <c r="C692" s="136" t="s">
        <v>487</v>
      </c>
      <c r="D692" s="198"/>
      <c r="E692" s="151">
        <v>12</v>
      </c>
      <c r="F692" s="298">
        <f>HLOOKUP($C692,$BZ$2:$CM$3,2,0)</f>
        <v>27792.79</v>
      </c>
      <c r="G692" s="112">
        <f>D692*E692*F692</f>
        <v>0</v>
      </c>
      <c r="H692" s="165"/>
      <c r="I692" s="113" t="s">
        <v>496</v>
      </c>
      <c r="J692" s="113" t="str">
        <f>VLOOKUP(I692,Presupuesto!$B$11:$C$565,2,0)</f>
        <v>SUELDOS Y SALARIOS PERMANENTES</v>
      </c>
      <c r="K692" s="97" t="str">
        <f t="shared" si="22"/>
        <v>Posgrado</v>
      </c>
      <c r="L692" s="97" t="s">
        <v>395</v>
      </c>
    </row>
    <row r="693" spans="3:12">
      <c r="C693" s="170" t="s">
        <v>58</v>
      </c>
      <c r="D693" s="162"/>
      <c r="E693" s="153">
        <v>0</v>
      </c>
      <c r="F693" s="99">
        <f>IF(E692=0,"",(G692/E692)/12*E692)</f>
        <v>0</v>
      </c>
      <c r="G693" s="96">
        <f>F693</f>
        <v>0</v>
      </c>
      <c r="H693" s="163"/>
      <c r="I693" s="115" t="s">
        <v>516</v>
      </c>
      <c r="J693" s="115" t="str">
        <f>VLOOKUP(I693,Presupuesto!$B$11:$C$565,2,0)</f>
        <v>AGUINALDO Y DECIMO CUARTO MES</v>
      </c>
      <c r="K693" s="97" t="str">
        <f t="shared" si="22"/>
        <v>Posgrado</v>
      </c>
      <c r="L693" s="97" t="s">
        <v>395</v>
      </c>
    </row>
    <row r="694" spans="3:12" ht="15.75" thickBot="1">
      <c r="C694" s="171" t="s">
        <v>59</v>
      </c>
      <c r="D694" s="162"/>
      <c r="E694" s="153">
        <v>0</v>
      </c>
      <c r="F694" s="116">
        <f>IF(E692&lt;6,"",((E692-6)/12)*(G692/E692))</f>
        <v>0</v>
      </c>
      <c r="G694" s="96">
        <f>F694</f>
        <v>0</v>
      </c>
      <c r="H694" s="163"/>
      <c r="I694" s="100" t="s">
        <v>519</v>
      </c>
      <c r="J694" s="100" t="str">
        <f>VLOOKUP(I694,Presupuesto!$B$11:$C$565,2,0)</f>
        <v>DECIMOCUARTO MES</v>
      </c>
      <c r="K694" s="97" t="str">
        <f t="shared" si="22"/>
        <v>Posgrado</v>
      </c>
      <c r="L694" s="97" t="s">
        <v>395</v>
      </c>
    </row>
    <row r="695" spans="3:12" ht="15.75" thickBot="1">
      <c r="C695" s="136" t="s">
        <v>488</v>
      </c>
      <c r="D695" s="198"/>
      <c r="E695" s="151">
        <v>12</v>
      </c>
      <c r="F695" s="298">
        <f>HLOOKUP($C695,$BZ$2:$CM$3,2,0)</f>
        <v>18859.39</v>
      </c>
      <c r="G695" s="112">
        <f>D695*E695*F695</f>
        <v>0</v>
      </c>
      <c r="H695" s="165"/>
      <c r="I695" s="113" t="s">
        <v>496</v>
      </c>
      <c r="J695" s="113" t="str">
        <f>VLOOKUP(I695,Presupuesto!$B$11:$C$565,2,0)</f>
        <v>SUELDOS Y SALARIOS PERMANENTES</v>
      </c>
      <c r="K695" s="97" t="str">
        <f t="shared" si="22"/>
        <v>Posgrado</v>
      </c>
      <c r="L695" s="97" t="s">
        <v>395</v>
      </c>
    </row>
    <row r="696" spans="3:12">
      <c r="C696" s="170" t="s">
        <v>58</v>
      </c>
      <c r="D696" s="162"/>
      <c r="E696" s="153">
        <v>0</v>
      </c>
      <c r="F696" s="99">
        <f>IF(E695=0,"",(G695/E695)/12*E695)</f>
        <v>0</v>
      </c>
      <c r="G696" s="96">
        <f>F696</f>
        <v>0</v>
      </c>
      <c r="H696" s="163"/>
      <c r="I696" s="115" t="s">
        <v>516</v>
      </c>
      <c r="J696" s="115" t="str">
        <f>VLOOKUP(I696,Presupuesto!$B$11:$C$565,2,0)</f>
        <v>AGUINALDO Y DECIMO CUARTO MES</v>
      </c>
      <c r="K696" s="97" t="str">
        <f t="shared" si="22"/>
        <v>Posgrado</v>
      </c>
      <c r="L696" s="97" t="s">
        <v>395</v>
      </c>
    </row>
    <row r="697" spans="3:12" ht="15.75" thickBot="1">
      <c r="C697" s="171" t="s">
        <v>59</v>
      </c>
      <c r="D697" s="162"/>
      <c r="E697" s="153">
        <v>0</v>
      </c>
      <c r="F697" s="116">
        <f>IF(E695&lt;6,"",((E695-6)/12)*(G695/E695))</f>
        <v>0</v>
      </c>
      <c r="G697" s="96">
        <f>F697</f>
        <v>0</v>
      </c>
      <c r="H697" s="163"/>
      <c r="I697" s="100" t="s">
        <v>519</v>
      </c>
      <c r="J697" s="100" t="str">
        <f>VLOOKUP(I697,Presupuesto!$B$11:$C$565,2,0)</f>
        <v>DECIMOCUARTO MES</v>
      </c>
      <c r="K697" s="97" t="str">
        <f t="shared" si="22"/>
        <v>Posgrado</v>
      </c>
      <c r="L697" s="97" t="s">
        <v>395</v>
      </c>
    </row>
    <row r="698" spans="3:12" ht="15.75" thickBot="1">
      <c r="C698" s="136" t="s">
        <v>489</v>
      </c>
      <c r="D698" s="198"/>
      <c r="E698" s="151">
        <v>12</v>
      </c>
      <c r="F698" s="298">
        <f>HLOOKUP($C698,$BZ$2:$CM$3,2,0)</f>
        <v>17866.8</v>
      </c>
      <c r="G698" s="112">
        <f>D698*E698*F698</f>
        <v>0</v>
      </c>
      <c r="H698" s="165"/>
      <c r="I698" s="113" t="s">
        <v>496</v>
      </c>
      <c r="J698" s="113" t="str">
        <f>VLOOKUP(I698,Presupuesto!$B$11:$C$565,2,0)</f>
        <v>SUELDOS Y SALARIOS PERMANENTES</v>
      </c>
      <c r="K698" s="97" t="str">
        <f t="shared" si="22"/>
        <v>Posgrado</v>
      </c>
      <c r="L698" s="97" t="s">
        <v>395</v>
      </c>
    </row>
    <row r="699" spans="3:12">
      <c r="C699" s="170" t="s">
        <v>58</v>
      </c>
      <c r="D699" s="162"/>
      <c r="E699" s="153">
        <v>0</v>
      </c>
      <c r="F699" s="99">
        <f>IF(E698=0,"",(G698/E698)/12*E698)</f>
        <v>0</v>
      </c>
      <c r="G699" s="96">
        <f>F699</f>
        <v>0</v>
      </c>
      <c r="H699" s="163"/>
      <c r="I699" s="115" t="s">
        <v>516</v>
      </c>
      <c r="J699" s="115" t="str">
        <f>VLOOKUP(I699,Presupuesto!$B$11:$C$565,2,0)</f>
        <v>AGUINALDO Y DECIMO CUARTO MES</v>
      </c>
      <c r="K699" s="97" t="str">
        <f t="shared" si="22"/>
        <v>Posgrado</v>
      </c>
      <c r="L699" s="97" t="s">
        <v>395</v>
      </c>
    </row>
    <row r="700" spans="3:12" ht="15.75" thickBot="1">
      <c r="C700" s="171" t="s">
        <v>59</v>
      </c>
      <c r="D700" s="162"/>
      <c r="E700" s="153">
        <v>0</v>
      </c>
      <c r="F700" s="116">
        <f>IF(E698&lt;6,"",((E698-6)/12)*(G698/E698))</f>
        <v>0</v>
      </c>
      <c r="G700" s="96">
        <f>F700</f>
        <v>0</v>
      </c>
      <c r="H700" s="163"/>
      <c r="I700" s="100" t="s">
        <v>519</v>
      </c>
      <c r="J700" s="100" t="str">
        <f>VLOOKUP(I700,Presupuesto!$B$11:$C$565,2,0)</f>
        <v>DECIMOCUARTO MES</v>
      </c>
      <c r="K700" s="97" t="str">
        <f t="shared" si="22"/>
        <v>Posgrado</v>
      </c>
      <c r="L700" s="97" t="s">
        <v>395</v>
      </c>
    </row>
    <row r="701" spans="3:12" ht="15.75" thickBot="1">
      <c r="C701" s="136" t="s">
        <v>490</v>
      </c>
      <c r="D701" s="198"/>
      <c r="E701" s="151">
        <v>12</v>
      </c>
      <c r="F701" s="298">
        <f>HLOOKUP($C701,$BZ$2:$CM$3,2,0)</f>
        <v>13896.4</v>
      </c>
      <c r="G701" s="112">
        <f>D701*E701*F701</f>
        <v>0</v>
      </c>
      <c r="H701" s="165"/>
      <c r="I701" s="113" t="s">
        <v>496</v>
      </c>
      <c r="J701" s="113" t="str">
        <f>VLOOKUP(I701,Presupuesto!$B$11:$C$565,2,0)</f>
        <v>SUELDOS Y SALARIOS PERMANENTES</v>
      </c>
      <c r="K701" s="97" t="str">
        <f t="shared" si="22"/>
        <v>Posgrado</v>
      </c>
      <c r="L701" s="97" t="s">
        <v>395</v>
      </c>
    </row>
    <row r="702" spans="3:12">
      <c r="C702" s="170" t="s">
        <v>58</v>
      </c>
      <c r="D702" s="162"/>
      <c r="E702" s="153">
        <v>0</v>
      </c>
      <c r="F702" s="99">
        <f>IF(E701=0,"",(G701/E701)/12*E701)</f>
        <v>0</v>
      </c>
      <c r="G702" s="96">
        <f>F702</f>
        <v>0</v>
      </c>
      <c r="H702" s="163"/>
      <c r="I702" s="115" t="s">
        <v>516</v>
      </c>
      <c r="J702" s="115" t="str">
        <f>VLOOKUP(I702,Presupuesto!$B$11:$C$565,2,0)</f>
        <v>AGUINALDO Y DECIMO CUARTO MES</v>
      </c>
      <c r="K702" s="97" t="str">
        <f t="shared" si="22"/>
        <v>Posgrado</v>
      </c>
      <c r="L702" s="97" t="s">
        <v>395</v>
      </c>
    </row>
    <row r="703" spans="3:12" ht="15.75" thickBot="1">
      <c r="C703" s="171" t="s">
        <v>59</v>
      </c>
      <c r="D703" s="162"/>
      <c r="E703" s="153">
        <v>0</v>
      </c>
      <c r="F703" s="116">
        <f>IF(E701&lt;6,"",((E701-6)/12)*(G701/E701))</f>
        <v>0</v>
      </c>
      <c r="G703" s="96">
        <f>F703</f>
        <v>0</v>
      </c>
      <c r="H703" s="163"/>
      <c r="I703" s="100" t="s">
        <v>519</v>
      </c>
      <c r="J703" s="100" t="str">
        <f>VLOOKUP(I703,Presupuesto!$B$11:$C$565,2,0)</f>
        <v>DECIMOCUARTO MES</v>
      </c>
      <c r="K703" s="97" t="str">
        <f t="shared" si="22"/>
        <v>Posgrado</v>
      </c>
      <c r="L703" s="97" t="s">
        <v>395</v>
      </c>
    </row>
    <row r="704" spans="3:12" ht="15.75" thickBot="1">
      <c r="C704" s="136" t="s">
        <v>491</v>
      </c>
      <c r="D704" s="198"/>
      <c r="E704" s="151">
        <v>12</v>
      </c>
      <c r="F704" s="298">
        <f>HLOOKUP($C704,$BZ$2:$CM$3,2,0)</f>
        <v>15004.09</v>
      </c>
      <c r="G704" s="112">
        <f>D704*E704*F704</f>
        <v>0</v>
      </c>
      <c r="H704" s="165"/>
      <c r="I704" s="113" t="s">
        <v>496</v>
      </c>
      <c r="J704" s="113" t="str">
        <f>VLOOKUP(I704,Presupuesto!$B$11:$C$565,2,0)</f>
        <v>SUELDOS Y SALARIOS PERMANENTES</v>
      </c>
      <c r="K704" s="97" t="str">
        <f t="shared" si="22"/>
        <v>Posgrado</v>
      </c>
      <c r="L704" s="97" t="s">
        <v>395</v>
      </c>
    </row>
    <row r="705" spans="3:12">
      <c r="C705" s="170" t="s">
        <v>58</v>
      </c>
      <c r="D705" s="162"/>
      <c r="E705" s="153">
        <v>0</v>
      </c>
      <c r="F705" s="99">
        <f>IF(E704=0,"",(G704/E704)/12*E704)</f>
        <v>0</v>
      </c>
      <c r="G705" s="96">
        <f>F705</f>
        <v>0</v>
      </c>
      <c r="H705" s="163"/>
      <c r="I705" s="115" t="s">
        <v>516</v>
      </c>
      <c r="J705" s="115" t="str">
        <f>VLOOKUP(I705,Presupuesto!$B$11:$C$565,2,0)</f>
        <v>AGUINALDO Y DECIMO CUARTO MES</v>
      </c>
      <c r="K705" s="97" t="str">
        <f t="shared" si="22"/>
        <v>Posgrado</v>
      </c>
      <c r="L705" s="97" t="s">
        <v>395</v>
      </c>
    </row>
    <row r="706" spans="3:12" ht="15.75" thickBot="1">
      <c r="C706" s="171" t="s">
        <v>59</v>
      </c>
      <c r="D706" s="162"/>
      <c r="E706" s="153">
        <v>0</v>
      </c>
      <c r="F706" s="116">
        <f>IF(E704&lt;6,"",((E704-6)/12)*(G704/E704))</f>
        <v>0</v>
      </c>
      <c r="G706" s="96">
        <f>F706</f>
        <v>0</v>
      </c>
      <c r="H706" s="163"/>
      <c r="I706" s="100" t="s">
        <v>519</v>
      </c>
      <c r="J706" s="100" t="str">
        <f>VLOOKUP(I706,Presupuesto!$B$11:$C$565,2,0)</f>
        <v>DECIMOCUARTO MES</v>
      </c>
      <c r="K706" s="97" t="str">
        <f t="shared" si="22"/>
        <v>Posgrado</v>
      </c>
      <c r="L706" s="97" t="s">
        <v>395</v>
      </c>
    </row>
    <row r="707" spans="3:12" ht="15.75" thickBot="1">
      <c r="C707" s="136" t="s">
        <v>492</v>
      </c>
      <c r="D707" s="198"/>
      <c r="E707" s="151">
        <v>12</v>
      </c>
      <c r="F707" s="298">
        <f>HLOOKUP($C707,$BZ$2:$CM$3,2,0)</f>
        <v>13238.9</v>
      </c>
      <c r="G707" s="112">
        <f>D707*E707*F707</f>
        <v>0</v>
      </c>
      <c r="H707" s="165"/>
      <c r="I707" s="113" t="s">
        <v>496</v>
      </c>
      <c r="J707" s="113" t="str">
        <f>VLOOKUP(I707,Presupuesto!$B$11:$C$565,2,0)</f>
        <v>SUELDOS Y SALARIOS PERMANENTES</v>
      </c>
      <c r="K707" s="97" t="str">
        <f t="shared" si="22"/>
        <v>Posgrado</v>
      </c>
      <c r="L707" s="97" t="s">
        <v>395</v>
      </c>
    </row>
    <row r="708" spans="3:12">
      <c r="C708" s="170" t="s">
        <v>58</v>
      </c>
      <c r="D708" s="162"/>
      <c r="E708" s="153">
        <v>0</v>
      </c>
      <c r="F708" s="99">
        <f>IF(E707=0,"",(G707/E707)/12*E707)</f>
        <v>0</v>
      </c>
      <c r="G708" s="96">
        <f>F708</f>
        <v>0</v>
      </c>
      <c r="H708" s="163"/>
      <c r="I708" s="115" t="s">
        <v>516</v>
      </c>
      <c r="J708" s="115" t="str">
        <f>VLOOKUP(I708,Presupuesto!$B$11:$C$565,2,0)</f>
        <v>AGUINALDO Y DECIMO CUARTO MES</v>
      </c>
      <c r="K708" s="97" t="str">
        <f t="shared" si="22"/>
        <v>Posgrado</v>
      </c>
      <c r="L708" s="97" t="s">
        <v>395</v>
      </c>
    </row>
    <row r="709" spans="3:12" ht="15.75" thickBot="1">
      <c r="C709" s="171" t="s">
        <v>59</v>
      </c>
      <c r="D709" s="162"/>
      <c r="E709" s="153">
        <v>0</v>
      </c>
      <c r="F709" s="116">
        <f>IF(E707&lt;6,"",((E707-6)/12)*(G707/E707))</f>
        <v>0</v>
      </c>
      <c r="G709" s="96">
        <f>F709</f>
        <v>0</v>
      </c>
      <c r="H709" s="163"/>
      <c r="I709" s="100" t="s">
        <v>519</v>
      </c>
      <c r="J709" s="100" t="str">
        <f>VLOOKUP(I709,Presupuesto!$B$11:$C$565,2,0)</f>
        <v>DECIMOCUARTO MES</v>
      </c>
      <c r="K709" s="97" t="str">
        <f t="shared" si="22"/>
        <v>Posgrado</v>
      </c>
      <c r="L709" s="97" t="s">
        <v>395</v>
      </c>
    </row>
    <row r="710" spans="3:12" ht="15.75" thickBot="1">
      <c r="C710" s="136" t="s">
        <v>493</v>
      </c>
      <c r="D710" s="198"/>
      <c r="E710" s="151">
        <v>12</v>
      </c>
      <c r="F710" s="298">
        <f>HLOOKUP($C710,$BZ$2:$CM$3,2,0)</f>
        <v>12356.31</v>
      </c>
      <c r="G710" s="112">
        <f>D710*E710*F710</f>
        <v>0</v>
      </c>
      <c r="H710" s="165"/>
      <c r="I710" s="113" t="s">
        <v>496</v>
      </c>
      <c r="J710" s="113" t="str">
        <f>VLOOKUP(I710,Presupuesto!$B$11:$C$565,2,0)</f>
        <v>SUELDOS Y SALARIOS PERMANENTES</v>
      </c>
      <c r="K710" s="97" t="str">
        <f t="shared" ref="K710:K727" si="23">$K$677</f>
        <v>Posgrado</v>
      </c>
      <c r="L710" s="97" t="s">
        <v>395</v>
      </c>
    </row>
    <row r="711" spans="3:12">
      <c r="C711" s="170" t="s">
        <v>58</v>
      </c>
      <c r="D711" s="162"/>
      <c r="E711" s="153">
        <v>0</v>
      </c>
      <c r="F711" s="99">
        <f>IF(E710=0,"",(G710/E710)/12*E710)</f>
        <v>0</v>
      </c>
      <c r="G711" s="96">
        <f>F711</f>
        <v>0</v>
      </c>
      <c r="H711" s="163"/>
      <c r="I711" s="115" t="s">
        <v>516</v>
      </c>
      <c r="J711" s="115" t="str">
        <f>VLOOKUP(I711,Presupuesto!$B$11:$C$565,2,0)</f>
        <v>AGUINALDO Y DECIMO CUARTO MES</v>
      </c>
      <c r="K711" s="97" t="str">
        <f t="shared" si="23"/>
        <v>Posgrado</v>
      </c>
      <c r="L711" s="97" t="s">
        <v>395</v>
      </c>
    </row>
    <row r="712" spans="3:12" ht="15.75" thickBot="1">
      <c r="C712" s="171" t="s">
        <v>59</v>
      </c>
      <c r="D712" s="162"/>
      <c r="E712" s="153">
        <v>0</v>
      </c>
      <c r="F712" s="116">
        <f>IF(E710&lt;6,"",((E710-6)/12)*(G710/E710))</f>
        <v>0</v>
      </c>
      <c r="G712" s="96">
        <f>F712</f>
        <v>0</v>
      </c>
      <c r="H712" s="163"/>
      <c r="I712" s="100" t="s">
        <v>519</v>
      </c>
      <c r="J712" s="100" t="str">
        <f>VLOOKUP(I712,Presupuesto!$B$11:$C$565,2,0)</f>
        <v>DECIMOCUARTO MES</v>
      </c>
      <c r="K712" s="97" t="str">
        <f t="shared" si="23"/>
        <v>Posgrado</v>
      </c>
      <c r="L712" s="97" t="s">
        <v>395</v>
      </c>
    </row>
    <row r="713" spans="3:12" ht="15.75" thickBot="1">
      <c r="C713" s="136" t="s">
        <v>494</v>
      </c>
      <c r="D713" s="198"/>
      <c r="E713" s="151">
        <v>12</v>
      </c>
      <c r="F713" s="298">
        <f>HLOOKUP($C713,$BZ$2:$CM$3,2,0)</f>
        <v>463.22</v>
      </c>
      <c r="G713" s="112">
        <f>D713*E713*F713</f>
        <v>0</v>
      </c>
      <c r="H713" s="165"/>
      <c r="I713" s="113" t="s">
        <v>496</v>
      </c>
      <c r="J713" s="113" t="str">
        <f>VLOOKUP(I713,Presupuesto!$B$11:$C$565,2,0)</f>
        <v>SUELDOS Y SALARIOS PERMANENTES</v>
      </c>
      <c r="K713" s="97" t="str">
        <f t="shared" si="23"/>
        <v>Posgrado</v>
      </c>
      <c r="L713" s="97" t="s">
        <v>395</v>
      </c>
    </row>
    <row r="714" spans="3:12">
      <c r="C714" s="170" t="s">
        <v>58</v>
      </c>
      <c r="D714" s="162"/>
      <c r="E714" s="153">
        <v>0</v>
      </c>
      <c r="F714" s="99">
        <f>IF(E713=0,"",(G713/E713)/12*E713)</f>
        <v>0</v>
      </c>
      <c r="G714" s="96">
        <f>F714</f>
        <v>0</v>
      </c>
      <c r="H714" s="163"/>
      <c r="I714" s="115" t="s">
        <v>516</v>
      </c>
      <c r="J714" s="115" t="str">
        <f>VLOOKUP(I714,Presupuesto!$B$11:$C$565,2,0)</f>
        <v>AGUINALDO Y DECIMO CUARTO MES</v>
      </c>
      <c r="K714" s="97" t="str">
        <f t="shared" si="23"/>
        <v>Posgrado</v>
      </c>
      <c r="L714" s="97" t="s">
        <v>395</v>
      </c>
    </row>
    <row r="715" spans="3:12" ht="15.75" thickBot="1">
      <c r="C715" s="171" t="s">
        <v>59</v>
      </c>
      <c r="D715" s="162"/>
      <c r="E715" s="153">
        <v>0</v>
      </c>
      <c r="F715" s="116">
        <f>IF(E713&lt;6,"",((E713-6)/12)*(G713/E713))</f>
        <v>0</v>
      </c>
      <c r="G715" s="96">
        <f>F715</f>
        <v>0</v>
      </c>
      <c r="H715" s="163"/>
      <c r="I715" s="100" t="s">
        <v>519</v>
      </c>
      <c r="J715" s="100" t="str">
        <f>VLOOKUP(I715,Presupuesto!$B$11:$C$565,2,0)</f>
        <v>DECIMOCUARTO MES</v>
      </c>
      <c r="K715" s="97" t="str">
        <f t="shared" si="23"/>
        <v>Posgrado</v>
      </c>
      <c r="L715" s="97" t="s">
        <v>395</v>
      </c>
    </row>
    <row r="716" spans="3:12" ht="15.75" thickBot="1">
      <c r="C716" s="136" t="s">
        <v>495</v>
      </c>
      <c r="D716" s="198"/>
      <c r="E716" s="151">
        <v>12</v>
      </c>
      <c r="F716" s="298">
        <f>HLOOKUP($C716,$BZ$2:$CM$3,2,0)</f>
        <v>2007.3</v>
      </c>
      <c r="G716" s="112">
        <f>D716*E716*F716</f>
        <v>0</v>
      </c>
      <c r="H716" s="165"/>
      <c r="I716" s="113" t="s">
        <v>496</v>
      </c>
      <c r="J716" s="113" t="str">
        <f>VLOOKUP(I716,Presupuesto!$B$11:$C$565,2,0)</f>
        <v>SUELDOS Y SALARIOS PERMANENTES</v>
      </c>
      <c r="K716" s="97" t="str">
        <f t="shared" si="23"/>
        <v>Posgrado</v>
      </c>
      <c r="L716" s="97" t="s">
        <v>395</v>
      </c>
    </row>
    <row r="717" spans="3:12">
      <c r="C717" s="170" t="s">
        <v>58</v>
      </c>
      <c r="D717" s="162"/>
      <c r="E717" s="153">
        <v>0</v>
      </c>
      <c r="F717" s="99">
        <f>IF(E716=0,"",(G716/E716)/12*E716)</f>
        <v>0</v>
      </c>
      <c r="G717" s="96">
        <f>F717</f>
        <v>0</v>
      </c>
      <c r="H717" s="163"/>
      <c r="I717" s="115" t="s">
        <v>516</v>
      </c>
      <c r="J717" s="115" t="str">
        <f>VLOOKUP(I717,Presupuesto!$B$11:$C$565,2,0)</f>
        <v>AGUINALDO Y DECIMO CUARTO MES</v>
      </c>
      <c r="K717" s="97" t="str">
        <f t="shared" si="23"/>
        <v>Posgrado</v>
      </c>
      <c r="L717" s="97" t="s">
        <v>395</v>
      </c>
    </row>
    <row r="718" spans="3:12" ht="15.75" thickBot="1">
      <c r="C718" s="171" t="s">
        <v>59</v>
      </c>
      <c r="D718" s="162"/>
      <c r="E718" s="153">
        <v>0</v>
      </c>
      <c r="F718" s="116">
        <f>IF(E716&lt;6,"",((E716-6)/12)*(G716/E716))</f>
        <v>0</v>
      </c>
      <c r="G718" s="96">
        <f>F718</f>
        <v>0</v>
      </c>
      <c r="H718" s="163"/>
      <c r="I718" s="100" t="s">
        <v>519</v>
      </c>
      <c r="J718" s="100" t="str">
        <f>VLOOKUP(I718,Presupuesto!$B$11:$C$565,2,0)</f>
        <v>DECIMOCUARTO MES</v>
      </c>
      <c r="K718" s="97" t="str">
        <f t="shared" si="23"/>
        <v>Posgrado</v>
      </c>
      <c r="L718" s="97" t="s">
        <v>395</v>
      </c>
    </row>
    <row r="719" spans="3:12" ht="15.75" thickBot="1">
      <c r="C719" s="139" t="s">
        <v>83</v>
      </c>
      <c r="D719" s="198"/>
      <c r="E719" s="151">
        <v>12</v>
      </c>
      <c r="F719" s="138">
        <v>30000</v>
      </c>
      <c r="G719" s="112">
        <f>D719*E719*F719</f>
        <v>0</v>
      </c>
      <c r="H719" s="165"/>
      <c r="I719" s="113" t="s">
        <v>564</v>
      </c>
      <c r="J719" s="113" t="str">
        <f>VLOOKUP(I719,Presupuesto!$B$11:$C$565,2,0)</f>
        <v>CONTRATOS ESPECIALES</v>
      </c>
      <c r="K719" s="97" t="str">
        <f t="shared" si="23"/>
        <v>Posgrado</v>
      </c>
      <c r="L719" s="97" t="s">
        <v>395</v>
      </c>
    </row>
    <row r="720" spans="3:12">
      <c r="C720" s="170" t="s">
        <v>58</v>
      </c>
      <c r="D720" s="162"/>
      <c r="E720" s="153">
        <v>0</v>
      </c>
      <c r="F720" s="116">
        <f>IF(E719=0,"",(G719/E719)/12*E719)</f>
        <v>0</v>
      </c>
      <c r="G720" s="96">
        <f>F720</f>
        <v>0</v>
      </c>
      <c r="H720" s="163"/>
      <c r="I720" s="100" t="s">
        <v>564</v>
      </c>
      <c r="J720" s="100" t="str">
        <f>VLOOKUP(I720,Presupuesto!$B$11:$C$565,2,0)</f>
        <v>CONTRATOS ESPECIALES</v>
      </c>
      <c r="K720" s="97" t="str">
        <f t="shared" si="23"/>
        <v>Posgrado</v>
      </c>
      <c r="L720" s="97" t="s">
        <v>394</v>
      </c>
    </row>
    <row r="721" spans="3:12" ht="15.75" thickBot="1">
      <c r="C721" s="171" t="s">
        <v>59</v>
      </c>
      <c r="D721" s="162"/>
      <c r="E721" s="153">
        <v>0</v>
      </c>
      <c r="F721" s="99">
        <f>IF(E719&lt;6,"",((E719-6)/12)*(G719/E719))</f>
        <v>0</v>
      </c>
      <c r="G721" s="96">
        <f>F721</f>
        <v>0</v>
      </c>
      <c r="H721" s="163"/>
      <c r="I721" s="100" t="s">
        <v>564</v>
      </c>
      <c r="J721" s="100" t="str">
        <f>VLOOKUP(I721,Presupuesto!$B$11:$C$565,2,0)</f>
        <v>CONTRATOS ESPECIALES</v>
      </c>
      <c r="K721" s="97" t="str">
        <f t="shared" si="23"/>
        <v>Posgrado</v>
      </c>
      <c r="L721" s="97" t="s">
        <v>399</v>
      </c>
    </row>
    <row r="722" spans="3:12" ht="15.75" thickBot="1">
      <c r="C722" s="139" t="s">
        <v>60</v>
      </c>
      <c r="D722" s="198"/>
      <c r="E722" s="151">
        <v>12</v>
      </c>
      <c r="F722" s="117">
        <v>30000</v>
      </c>
      <c r="G722" s="112">
        <f>D722*E722*F722</f>
        <v>0</v>
      </c>
      <c r="H722" s="165"/>
      <c r="I722" s="113" t="s">
        <v>705</v>
      </c>
      <c r="J722" s="113" t="str">
        <f>VLOOKUP(I722,Presupuesto!$B$11:$C$565,2,0)</f>
        <v>OTROS SERVICIOS TECNICOS Y PROFESIONALES</v>
      </c>
      <c r="K722" s="97" t="str">
        <f t="shared" si="23"/>
        <v>Posgrado</v>
      </c>
      <c r="L722" s="97" t="s">
        <v>394</v>
      </c>
    </row>
    <row r="723" spans="3:12">
      <c r="C723" s="170" t="s">
        <v>58</v>
      </c>
      <c r="D723" s="162"/>
      <c r="E723" s="153">
        <v>0</v>
      </c>
      <c r="F723" s="99">
        <v>0</v>
      </c>
      <c r="G723" s="96">
        <f>F723</f>
        <v>0</v>
      </c>
      <c r="H723" s="163"/>
      <c r="I723" s="100" t="s">
        <v>705</v>
      </c>
      <c r="J723" s="100" t="str">
        <f>VLOOKUP(I723,Presupuesto!$B$11:$C$565,2,0)</f>
        <v>OTROS SERVICIOS TECNICOS Y PROFESIONALES</v>
      </c>
      <c r="K723" s="97" t="str">
        <f t="shared" si="23"/>
        <v>Posgrado</v>
      </c>
      <c r="L723" s="97" t="s">
        <v>394</v>
      </c>
    </row>
    <row r="724" spans="3:12" ht="15.75" thickBot="1">
      <c r="C724" s="171" t="s">
        <v>59</v>
      </c>
      <c r="D724" s="162"/>
      <c r="E724" s="153">
        <v>0</v>
      </c>
      <c r="F724" s="99">
        <v>0</v>
      </c>
      <c r="G724" s="96">
        <f>F724</f>
        <v>0</v>
      </c>
      <c r="H724" s="163"/>
      <c r="I724" s="100" t="s">
        <v>705</v>
      </c>
      <c r="J724" s="100" t="str">
        <f>VLOOKUP(I724,Presupuesto!$B$11:$C$565,2,0)</f>
        <v>OTROS SERVICIOS TECNICOS Y PROFESIONALES</v>
      </c>
      <c r="K724" s="97" t="str">
        <f t="shared" si="23"/>
        <v>Posgrado</v>
      </c>
      <c r="L724" s="97" t="s">
        <v>394</v>
      </c>
    </row>
    <row r="725" spans="3:12" ht="15.75" thickBot="1">
      <c r="C725" s="139" t="s">
        <v>61</v>
      </c>
      <c r="D725" s="198"/>
      <c r="E725" s="151">
        <v>12</v>
      </c>
      <c r="F725" s="117">
        <v>30000</v>
      </c>
      <c r="G725" s="112">
        <f>D725*E725*F725</f>
        <v>0</v>
      </c>
      <c r="H725" s="165"/>
      <c r="I725" s="113" t="s">
        <v>496</v>
      </c>
      <c r="J725" s="113" t="str">
        <f>VLOOKUP(I725,Presupuesto!$B$11:$C$565,2,0)</f>
        <v>SUELDOS Y SALARIOS PERMANENTES</v>
      </c>
      <c r="K725" s="97" t="str">
        <f t="shared" si="23"/>
        <v>Posgrado</v>
      </c>
      <c r="L725" s="97" t="s">
        <v>394</v>
      </c>
    </row>
    <row r="726" spans="3:12">
      <c r="C726" s="170" t="s">
        <v>58</v>
      </c>
      <c r="D726" s="168"/>
      <c r="E726" s="130">
        <v>0</v>
      </c>
      <c r="F726" s="118">
        <f>IF(E725=0,"",(G725/E725)/12*E725)</f>
        <v>0</v>
      </c>
      <c r="G726" s="119">
        <f>F726</f>
        <v>0</v>
      </c>
      <c r="H726" s="163"/>
      <c r="I726" s="100" t="s">
        <v>516</v>
      </c>
      <c r="J726" s="100" t="str">
        <f>VLOOKUP(I726,Presupuesto!$B$11:$C$565,2,0)</f>
        <v>AGUINALDO Y DECIMO CUARTO MES</v>
      </c>
      <c r="K726" s="97" t="str">
        <f t="shared" si="23"/>
        <v>Posgrado</v>
      </c>
      <c r="L726" s="97" t="s">
        <v>394</v>
      </c>
    </row>
    <row r="727" spans="3:12" ht="15.75" thickBot="1">
      <c r="C727" s="172" t="s">
        <v>59</v>
      </c>
      <c r="D727" s="161"/>
      <c r="E727" s="131">
        <v>0</v>
      </c>
      <c r="F727" s="104">
        <f>IF(E725&lt;6,"",((E725-6)/12)*(G725/E725))</f>
        <v>0</v>
      </c>
      <c r="G727" s="104">
        <f>F727</f>
        <v>0</v>
      </c>
      <c r="H727" s="161"/>
      <c r="I727" s="105" t="s">
        <v>519</v>
      </c>
      <c r="J727" s="123" t="str">
        <f>VLOOKUP(I727,Presupuesto!$B$11:$C$565,2,0)</f>
        <v>DECIMOCUARTO MES</v>
      </c>
      <c r="K727" s="105" t="str">
        <f t="shared" si="23"/>
        <v>Posgrado</v>
      </c>
      <c r="L727" s="123" t="s">
        <v>394</v>
      </c>
    </row>
    <row r="729" spans="3:12" ht="15.75" thickBot="1"/>
    <row r="730" spans="3:12" ht="15.75" thickBot="1">
      <c r="C730" s="69" t="s">
        <v>43</v>
      </c>
      <c r="D730" s="30">
        <f>SUM(G737:G787)</f>
        <v>0</v>
      </c>
      <c r="E730" s="92"/>
      <c r="F730" s="92"/>
      <c r="G730" s="92"/>
      <c r="H730" s="75"/>
      <c r="I730" s="75"/>
      <c r="J730" s="75"/>
    </row>
    <row r="731" spans="3:12">
      <c r="D731" s="31"/>
      <c r="E731" s="92"/>
      <c r="F731" s="92"/>
      <c r="G731" s="92"/>
      <c r="H731" s="75"/>
      <c r="I731" s="75"/>
      <c r="J731" s="75"/>
    </row>
    <row r="732" spans="3:12">
      <c r="D732" s="31"/>
      <c r="E732" s="92"/>
      <c r="F732" s="92"/>
      <c r="G732" s="92"/>
      <c r="H732" s="75"/>
      <c r="I732" s="75"/>
      <c r="J732" s="75"/>
      <c r="K732" s="152"/>
    </row>
    <row r="733" spans="3:12" ht="15.75">
      <c r="C733" s="201" t="s">
        <v>392</v>
      </c>
      <c r="D733" s="353"/>
      <c r="E733" s="92"/>
      <c r="F733" s="92"/>
      <c r="G733" s="92"/>
      <c r="H733" s="75"/>
      <c r="I733" s="75"/>
      <c r="J733" s="75"/>
      <c r="K733" s="152"/>
    </row>
    <row r="734" spans="3:12" ht="18.75">
      <c r="C734" s="207"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2"/>
      <c r="F734" s="92"/>
      <c r="G734" s="92"/>
      <c r="H734" s="75"/>
      <c r="I734" s="75"/>
      <c r="J734" s="75"/>
      <c r="K734" s="152"/>
    </row>
    <row r="735" spans="3:12" ht="15.75" thickBot="1">
      <c r="C735" s="176"/>
      <c r="D735" s="31"/>
      <c r="E735" s="92"/>
      <c r="F735" s="92"/>
      <c r="G735" s="92"/>
      <c r="H735" s="75"/>
      <c r="I735" s="75"/>
      <c r="J735" s="75"/>
      <c r="K735" s="152"/>
    </row>
    <row r="736" spans="3:12" ht="30.75" thickBot="1">
      <c r="C736" s="133" t="s">
        <v>44</v>
      </c>
      <c r="D736" s="137" t="s">
        <v>55</v>
      </c>
      <c r="E736" s="169" t="s">
        <v>56</v>
      </c>
      <c r="F736" s="137" t="s">
        <v>57</v>
      </c>
      <c r="G736" s="134" t="s">
        <v>27</v>
      </c>
      <c r="H736" s="132" t="s">
        <v>131</v>
      </c>
      <c r="I736" s="135" t="s">
        <v>46</v>
      </c>
      <c r="J736" s="135" t="s">
        <v>132</v>
      </c>
      <c r="K736" s="135" t="s">
        <v>410</v>
      </c>
      <c r="L736" s="135" t="s">
        <v>411</v>
      </c>
    </row>
    <row r="737" spans="3:12" ht="15.75" thickBot="1">
      <c r="C737" s="136" t="s">
        <v>482</v>
      </c>
      <c r="D737" s="198"/>
      <c r="E737" s="151">
        <v>12</v>
      </c>
      <c r="F737" s="298">
        <f>HLOOKUP($C737,$BZ$2:$CM$3,2,0)</f>
        <v>43674.39</v>
      </c>
      <c r="G737" s="112">
        <f>D737*E737*F737</f>
        <v>0</v>
      </c>
      <c r="H737" s="165"/>
      <c r="I737" s="113" t="s">
        <v>496</v>
      </c>
      <c r="J737" s="113" t="str">
        <f>VLOOKUP(I737,Presupuesto!$B$11:$C$565,2,0)</f>
        <v>SUELDOS Y SALARIOS PERMANENTES</v>
      </c>
      <c r="K737" s="215" t="s">
        <v>1453</v>
      </c>
      <c r="L737" s="97" t="s">
        <v>394</v>
      </c>
    </row>
    <row r="738" spans="3:12">
      <c r="C738" s="170" t="s">
        <v>58</v>
      </c>
      <c r="D738" s="162"/>
      <c r="E738" s="153">
        <v>0</v>
      </c>
      <c r="F738" s="99">
        <f>IF(E737=0,"",(G737/E737)/12*E737)</f>
        <v>0</v>
      </c>
      <c r="G738" s="96">
        <f>F738</f>
        <v>0</v>
      </c>
      <c r="H738" s="163"/>
      <c r="I738" s="115" t="s">
        <v>516</v>
      </c>
      <c r="J738" s="115" t="str">
        <f>VLOOKUP(I738,Presupuesto!$B$11:$C$565,2,0)</f>
        <v>AGUINALDO Y DECIMO CUARTO MES</v>
      </c>
      <c r="K738" s="97" t="str">
        <f t="shared" ref="K738:K769" si="24">$K$737</f>
        <v>Posgrado</v>
      </c>
      <c r="L738" s="97" t="s">
        <v>412</v>
      </c>
    </row>
    <row r="739" spans="3:12" ht="15.75" thickBot="1">
      <c r="C739" s="171" t="s">
        <v>59</v>
      </c>
      <c r="D739" s="162"/>
      <c r="E739" s="153">
        <v>0</v>
      </c>
      <c r="F739" s="116">
        <f>IF(E737&lt;6,"",((E737-6)/12)*(G737/E737))</f>
        <v>0</v>
      </c>
      <c r="G739" s="96">
        <f>F739</f>
        <v>0</v>
      </c>
      <c r="H739" s="163"/>
      <c r="I739" s="100" t="s">
        <v>519</v>
      </c>
      <c r="J739" s="100" t="str">
        <f>VLOOKUP(I739,Presupuesto!$B$11:$C$565,2,0)</f>
        <v>DECIMOCUARTO MES</v>
      </c>
      <c r="K739" s="97" t="str">
        <f t="shared" si="24"/>
        <v>Posgrado</v>
      </c>
      <c r="L739" s="97" t="s">
        <v>395</v>
      </c>
    </row>
    <row r="740" spans="3:12" ht="15.75" thickBot="1">
      <c r="C740" s="136" t="s">
        <v>483</v>
      </c>
      <c r="D740" s="198"/>
      <c r="E740" s="151">
        <v>12</v>
      </c>
      <c r="F740" s="298">
        <f>HLOOKUP($C740,$BZ$2:$CM$3,2,0)</f>
        <v>39703.99</v>
      </c>
      <c r="G740" s="112">
        <f>D740*E740*F740</f>
        <v>0</v>
      </c>
      <c r="H740" s="165"/>
      <c r="I740" s="113" t="s">
        <v>496</v>
      </c>
      <c r="J740" s="113" t="str">
        <f>VLOOKUP(I740,Presupuesto!$B$11:$C$565,2,0)</f>
        <v>SUELDOS Y SALARIOS PERMANENTES</v>
      </c>
      <c r="K740" s="97" t="str">
        <f t="shared" si="24"/>
        <v>Posgrado</v>
      </c>
      <c r="L740" s="97" t="s">
        <v>395</v>
      </c>
    </row>
    <row r="741" spans="3:12">
      <c r="C741" s="170" t="s">
        <v>58</v>
      </c>
      <c r="D741" s="162"/>
      <c r="E741" s="153">
        <v>0</v>
      </c>
      <c r="F741" s="99">
        <f>IF(E740=0,"",(G740/E740)/12*E740)</f>
        <v>0</v>
      </c>
      <c r="G741" s="96">
        <f>F741</f>
        <v>0</v>
      </c>
      <c r="H741" s="163"/>
      <c r="I741" s="115" t="s">
        <v>516</v>
      </c>
      <c r="J741" s="115" t="str">
        <f>VLOOKUP(I741,Presupuesto!$B$11:$C$565,2,0)</f>
        <v>AGUINALDO Y DECIMO CUARTO MES</v>
      </c>
      <c r="K741" s="97" t="str">
        <f t="shared" si="24"/>
        <v>Posgrado</v>
      </c>
      <c r="L741" s="97" t="s">
        <v>395</v>
      </c>
    </row>
    <row r="742" spans="3:12" ht="15.75" thickBot="1">
      <c r="C742" s="171" t="s">
        <v>59</v>
      </c>
      <c r="D742" s="162"/>
      <c r="E742" s="153">
        <v>0</v>
      </c>
      <c r="F742" s="116">
        <f>IF(E740&lt;6,"",((E740-6)/12)*(G740/E740))</f>
        <v>0</v>
      </c>
      <c r="G742" s="96">
        <f>F742</f>
        <v>0</v>
      </c>
      <c r="H742" s="163"/>
      <c r="I742" s="100" t="s">
        <v>519</v>
      </c>
      <c r="J742" s="100" t="str">
        <f>VLOOKUP(I742,Presupuesto!$B$11:$C$565,2,0)</f>
        <v>DECIMOCUARTO MES</v>
      </c>
      <c r="K742" s="97" t="str">
        <f t="shared" si="24"/>
        <v>Posgrado</v>
      </c>
      <c r="L742" s="97" t="s">
        <v>395</v>
      </c>
    </row>
    <row r="743" spans="3:12" ht="15.75" thickBot="1">
      <c r="C743" s="136" t="s">
        <v>484</v>
      </c>
      <c r="D743" s="198"/>
      <c r="E743" s="151">
        <v>12</v>
      </c>
      <c r="F743" s="298">
        <f>HLOOKUP($C743,$BZ$2:$CM$3,2,0)</f>
        <v>35733.589999999997</v>
      </c>
      <c r="G743" s="112">
        <f>D743*E743*F743</f>
        <v>0</v>
      </c>
      <c r="H743" s="165"/>
      <c r="I743" s="113" t="s">
        <v>496</v>
      </c>
      <c r="J743" s="113" t="str">
        <f>VLOOKUP(I743,Presupuesto!$B$11:$C$565,2,0)</f>
        <v>SUELDOS Y SALARIOS PERMANENTES</v>
      </c>
      <c r="K743" s="97" t="str">
        <f t="shared" si="24"/>
        <v>Posgrado</v>
      </c>
      <c r="L743" s="97" t="s">
        <v>395</v>
      </c>
    </row>
    <row r="744" spans="3:12">
      <c r="C744" s="170" t="s">
        <v>58</v>
      </c>
      <c r="D744" s="162"/>
      <c r="E744" s="153">
        <v>0</v>
      </c>
      <c r="F744" s="99">
        <f>IF(E743=0,"",(G743/E743)/12*E743)</f>
        <v>0</v>
      </c>
      <c r="G744" s="96">
        <f>F744</f>
        <v>0</v>
      </c>
      <c r="H744" s="163"/>
      <c r="I744" s="115" t="s">
        <v>516</v>
      </c>
      <c r="J744" s="115" t="str">
        <f>VLOOKUP(I744,Presupuesto!$B$11:$C$565,2,0)</f>
        <v>AGUINALDO Y DECIMO CUARTO MES</v>
      </c>
      <c r="K744" s="97" t="str">
        <f t="shared" si="24"/>
        <v>Posgrado</v>
      </c>
      <c r="L744" s="97" t="s">
        <v>395</v>
      </c>
    </row>
    <row r="745" spans="3:12" ht="15.75" thickBot="1">
      <c r="C745" s="171" t="s">
        <v>59</v>
      </c>
      <c r="D745" s="162"/>
      <c r="E745" s="153">
        <v>0</v>
      </c>
      <c r="F745" s="116">
        <f>IF(E743&lt;6,"",((E743-6)/12)*(G743/E743))</f>
        <v>0</v>
      </c>
      <c r="G745" s="96">
        <f>F745</f>
        <v>0</v>
      </c>
      <c r="H745" s="163"/>
      <c r="I745" s="100" t="s">
        <v>519</v>
      </c>
      <c r="J745" s="100" t="str">
        <f>VLOOKUP(I745,Presupuesto!$B$11:$C$565,2,0)</f>
        <v>DECIMOCUARTO MES</v>
      </c>
      <c r="K745" s="97" t="str">
        <f t="shared" si="24"/>
        <v>Posgrado</v>
      </c>
      <c r="L745" s="97" t="s">
        <v>395</v>
      </c>
    </row>
    <row r="746" spans="3:12" ht="15.75" thickBot="1">
      <c r="C746" s="136" t="s">
        <v>485</v>
      </c>
      <c r="D746" s="198"/>
      <c r="E746" s="151">
        <v>12</v>
      </c>
      <c r="F746" s="298">
        <f>HLOOKUP($C746,$BZ$2:$CM$3,2,0)</f>
        <v>31763.19</v>
      </c>
      <c r="G746" s="112">
        <f>D746*E746*F746</f>
        <v>0</v>
      </c>
      <c r="H746" s="165"/>
      <c r="I746" s="113" t="s">
        <v>496</v>
      </c>
      <c r="J746" s="113" t="str">
        <f>VLOOKUP(I746,Presupuesto!$B$11:$C$565,2,0)</f>
        <v>SUELDOS Y SALARIOS PERMANENTES</v>
      </c>
      <c r="K746" s="97" t="str">
        <f t="shared" si="24"/>
        <v>Posgrado</v>
      </c>
      <c r="L746" s="97" t="s">
        <v>395</v>
      </c>
    </row>
    <row r="747" spans="3:12">
      <c r="C747" s="170" t="s">
        <v>58</v>
      </c>
      <c r="D747" s="162"/>
      <c r="E747" s="153">
        <v>0</v>
      </c>
      <c r="F747" s="99">
        <f>IF(E746=0,"",(G746/E746)/12*E746)</f>
        <v>0</v>
      </c>
      <c r="G747" s="96">
        <f>F747</f>
        <v>0</v>
      </c>
      <c r="H747" s="163"/>
      <c r="I747" s="115" t="s">
        <v>516</v>
      </c>
      <c r="J747" s="115" t="str">
        <f>VLOOKUP(I747,Presupuesto!$B$11:$C$565,2,0)</f>
        <v>AGUINALDO Y DECIMO CUARTO MES</v>
      </c>
      <c r="K747" s="97" t="str">
        <f t="shared" si="24"/>
        <v>Posgrado</v>
      </c>
      <c r="L747" s="97" t="s">
        <v>395</v>
      </c>
    </row>
    <row r="748" spans="3:12" ht="15.75" thickBot="1">
      <c r="C748" s="171" t="s">
        <v>59</v>
      </c>
      <c r="D748" s="162"/>
      <c r="E748" s="153">
        <v>0</v>
      </c>
      <c r="F748" s="116">
        <f>IF(E746&lt;6,"",((E746-6)/12)*(G746/E746))</f>
        <v>0</v>
      </c>
      <c r="G748" s="96">
        <f>F748</f>
        <v>0</v>
      </c>
      <c r="H748" s="163"/>
      <c r="I748" s="100" t="s">
        <v>519</v>
      </c>
      <c r="J748" s="100" t="str">
        <f>VLOOKUP(I748,Presupuesto!$B$11:$C$565,2,0)</f>
        <v>DECIMOCUARTO MES</v>
      </c>
      <c r="K748" s="97" t="str">
        <f t="shared" si="24"/>
        <v>Posgrado</v>
      </c>
      <c r="L748" s="97" t="s">
        <v>395</v>
      </c>
    </row>
    <row r="749" spans="3:12" ht="15.75" thickBot="1">
      <c r="C749" s="136" t="s">
        <v>486</v>
      </c>
      <c r="D749" s="198"/>
      <c r="E749" s="151">
        <v>12</v>
      </c>
      <c r="F749" s="298">
        <f>HLOOKUP($C749,$BZ$2:$CM$3,2,0)</f>
        <v>29777.99</v>
      </c>
      <c r="G749" s="112">
        <f>D749*E749*F749</f>
        <v>0</v>
      </c>
      <c r="H749" s="165"/>
      <c r="I749" s="113" t="s">
        <v>496</v>
      </c>
      <c r="J749" s="113" t="str">
        <f>VLOOKUP(I749,Presupuesto!$B$11:$C$565,2,0)</f>
        <v>SUELDOS Y SALARIOS PERMANENTES</v>
      </c>
      <c r="K749" s="97" t="str">
        <f t="shared" si="24"/>
        <v>Posgrado</v>
      </c>
      <c r="L749" s="97" t="s">
        <v>395</v>
      </c>
    </row>
    <row r="750" spans="3:12">
      <c r="C750" s="170" t="s">
        <v>58</v>
      </c>
      <c r="D750" s="162"/>
      <c r="E750" s="153">
        <v>0</v>
      </c>
      <c r="F750" s="99">
        <f>IF(E749=0,"",(G749/E749)/12*E749)</f>
        <v>0</v>
      </c>
      <c r="G750" s="96">
        <f>F750</f>
        <v>0</v>
      </c>
      <c r="H750" s="163"/>
      <c r="I750" s="115" t="s">
        <v>516</v>
      </c>
      <c r="J750" s="115" t="str">
        <f>VLOOKUP(I750,Presupuesto!$B$11:$C$565,2,0)</f>
        <v>AGUINALDO Y DECIMO CUARTO MES</v>
      </c>
      <c r="K750" s="97" t="str">
        <f t="shared" si="24"/>
        <v>Posgrado</v>
      </c>
      <c r="L750" s="97" t="s">
        <v>395</v>
      </c>
    </row>
    <row r="751" spans="3:12" ht="15.75" thickBot="1">
      <c r="C751" s="171" t="s">
        <v>59</v>
      </c>
      <c r="D751" s="162"/>
      <c r="E751" s="153">
        <v>0</v>
      </c>
      <c r="F751" s="116">
        <f>IF(E749&lt;6,"",((E749-6)/12)*(G749/E749))</f>
        <v>0</v>
      </c>
      <c r="G751" s="96">
        <f>F751</f>
        <v>0</v>
      </c>
      <c r="H751" s="163"/>
      <c r="I751" s="100" t="s">
        <v>519</v>
      </c>
      <c r="J751" s="100" t="str">
        <f>VLOOKUP(I751,Presupuesto!$B$11:$C$565,2,0)</f>
        <v>DECIMOCUARTO MES</v>
      </c>
      <c r="K751" s="97" t="str">
        <f t="shared" si="24"/>
        <v>Posgrado</v>
      </c>
      <c r="L751" s="97" t="s">
        <v>395</v>
      </c>
    </row>
    <row r="752" spans="3:12" ht="15.75" thickBot="1">
      <c r="C752" s="136" t="s">
        <v>487</v>
      </c>
      <c r="D752" s="198"/>
      <c r="E752" s="151">
        <v>12</v>
      </c>
      <c r="F752" s="298">
        <f>HLOOKUP($C752,$BZ$2:$CM$3,2,0)</f>
        <v>27792.79</v>
      </c>
      <c r="G752" s="112">
        <f>D752*E752*F752</f>
        <v>0</v>
      </c>
      <c r="H752" s="165"/>
      <c r="I752" s="113" t="s">
        <v>496</v>
      </c>
      <c r="J752" s="113" t="str">
        <f>VLOOKUP(I752,Presupuesto!$B$11:$C$565,2,0)</f>
        <v>SUELDOS Y SALARIOS PERMANENTES</v>
      </c>
      <c r="K752" s="97" t="str">
        <f t="shared" si="24"/>
        <v>Posgrado</v>
      </c>
      <c r="L752" s="97" t="s">
        <v>395</v>
      </c>
    </row>
    <row r="753" spans="3:12">
      <c r="C753" s="170" t="s">
        <v>58</v>
      </c>
      <c r="D753" s="162"/>
      <c r="E753" s="153">
        <v>0</v>
      </c>
      <c r="F753" s="99">
        <f>IF(E752=0,"",(G752/E752)/12*E752)</f>
        <v>0</v>
      </c>
      <c r="G753" s="96">
        <f>F753</f>
        <v>0</v>
      </c>
      <c r="H753" s="163"/>
      <c r="I753" s="115" t="s">
        <v>516</v>
      </c>
      <c r="J753" s="115" t="str">
        <f>VLOOKUP(I753,Presupuesto!$B$11:$C$565,2,0)</f>
        <v>AGUINALDO Y DECIMO CUARTO MES</v>
      </c>
      <c r="K753" s="97" t="str">
        <f t="shared" si="24"/>
        <v>Posgrado</v>
      </c>
      <c r="L753" s="97" t="s">
        <v>395</v>
      </c>
    </row>
    <row r="754" spans="3:12" ht="15.75" thickBot="1">
      <c r="C754" s="171" t="s">
        <v>59</v>
      </c>
      <c r="D754" s="162"/>
      <c r="E754" s="153">
        <v>0</v>
      </c>
      <c r="F754" s="116">
        <f>IF(E752&lt;6,"",((E752-6)/12)*(G752/E752))</f>
        <v>0</v>
      </c>
      <c r="G754" s="96">
        <f>F754</f>
        <v>0</v>
      </c>
      <c r="H754" s="163"/>
      <c r="I754" s="100" t="s">
        <v>519</v>
      </c>
      <c r="J754" s="100" t="str">
        <f>VLOOKUP(I754,Presupuesto!$B$11:$C$565,2,0)</f>
        <v>DECIMOCUARTO MES</v>
      </c>
      <c r="K754" s="97" t="str">
        <f t="shared" si="24"/>
        <v>Posgrado</v>
      </c>
      <c r="L754" s="97" t="s">
        <v>395</v>
      </c>
    </row>
    <row r="755" spans="3:12" ht="15.75" thickBot="1">
      <c r="C755" s="136" t="s">
        <v>488</v>
      </c>
      <c r="D755" s="198"/>
      <c r="E755" s="151">
        <v>12</v>
      </c>
      <c r="F755" s="298">
        <f>HLOOKUP($C755,$BZ$2:$CM$3,2,0)</f>
        <v>18859.39</v>
      </c>
      <c r="G755" s="112">
        <f>D755*E755*F755</f>
        <v>0</v>
      </c>
      <c r="H755" s="165"/>
      <c r="I755" s="113" t="s">
        <v>496</v>
      </c>
      <c r="J755" s="113" t="str">
        <f>VLOOKUP(I755,Presupuesto!$B$11:$C$565,2,0)</f>
        <v>SUELDOS Y SALARIOS PERMANENTES</v>
      </c>
      <c r="K755" s="97" t="str">
        <f t="shared" si="24"/>
        <v>Posgrado</v>
      </c>
      <c r="L755" s="97" t="s">
        <v>395</v>
      </c>
    </row>
    <row r="756" spans="3:12">
      <c r="C756" s="170" t="s">
        <v>58</v>
      </c>
      <c r="D756" s="162"/>
      <c r="E756" s="153">
        <v>0</v>
      </c>
      <c r="F756" s="99">
        <f>IF(E755=0,"",(G755/E755)/12*E755)</f>
        <v>0</v>
      </c>
      <c r="G756" s="96">
        <f>F756</f>
        <v>0</v>
      </c>
      <c r="H756" s="163"/>
      <c r="I756" s="115" t="s">
        <v>516</v>
      </c>
      <c r="J756" s="115" t="str">
        <f>VLOOKUP(I756,Presupuesto!$B$11:$C$565,2,0)</f>
        <v>AGUINALDO Y DECIMO CUARTO MES</v>
      </c>
      <c r="K756" s="97" t="str">
        <f t="shared" si="24"/>
        <v>Posgrado</v>
      </c>
      <c r="L756" s="97" t="s">
        <v>395</v>
      </c>
    </row>
    <row r="757" spans="3:12" ht="15.75" thickBot="1">
      <c r="C757" s="171" t="s">
        <v>59</v>
      </c>
      <c r="D757" s="162"/>
      <c r="E757" s="153">
        <v>0</v>
      </c>
      <c r="F757" s="116">
        <f>IF(E755&lt;6,"",((E755-6)/12)*(G755/E755))</f>
        <v>0</v>
      </c>
      <c r="G757" s="96">
        <f>F757</f>
        <v>0</v>
      </c>
      <c r="H757" s="163"/>
      <c r="I757" s="100" t="s">
        <v>519</v>
      </c>
      <c r="J757" s="100" t="str">
        <f>VLOOKUP(I757,Presupuesto!$B$11:$C$565,2,0)</f>
        <v>DECIMOCUARTO MES</v>
      </c>
      <c r="K757" s="97" t="str">
        <f t="shared" si="24"/>
        <v>Posgrado</v>
      </c>
      <c r="L757" s="97" t="s">
        <v>395</v>
      </c>
    </row>
    <row r="758" spans="3:12" ht="15.75" thickBot="1">
      <c r="C758" s="136" t="s">
        <v>489</v>
      </c>
      <c r="D758" s="198"/>
      <c r="E758" s="151">
        <v>12</v>
      </c>
      <c r="F758" s="298">
        <f>HLOOKUP($C758,$BZ$2:$CM$3,2,0)</f>
        <v>17866.8</v>
      </c>
      <c r="G758" s="112">
        <f>D758*E758*F758</f>
        <v>0</v>
      </c>
      <c r="H758" s="165"/>
      <c r="I758" s="113" t="s">
        <v>496</v>
      </c>
      <c r="J758" s="113" t="str">
        <f>VLOOKUP(I758,Presupuesto!$B$11:$C$565,2,0)</f>
        <v>SUELDOS Y SALARIOS PERMANENTES</v>
      </c>
      <c r="K758" s="97" t="str">
        <f t="shared" si="24"/>
        <v>Posgrado</v>
      </c>
      <c r="L758" s="97" t="s">
        <v>395</v>
      </c>
    </row>
    <row r="759" spans="3:12">
      <c r="C759" s="170" t="s">
        <v>58</v>
      </c>
      <c r="D759" s="162"/>
      <c r="E759" s="153">
        <v>0</v>
      </c>
      <c r="F759" s="99">
        <f>IF(E758=0,"",(G758/E758)/12*E758)</f>
        <v>0</v>
      </c>
      <c r="G759" s="96">
        <f>F759</f>
        <v>0</v>
      </c>
      <c r="H759" s="163"/>
      <c r="I759" s="115" t="s">
        <v>516</v>
      </c>
      <c r="J759" s="115" t="str">
        <f>VLOOKUP(I759,Presupuesto!$B$11:$C$565,2,0)</f>
        <v>AGUINALDO Y DECIMO CUARTO MES</v>
      </c>
      <c r="K759" s="97" t="str">
        <f t="shared" si="24"/>
        <v>Posgrado</v>
      </c>
      <c r="L759" s="97" t="s">
        <v>395</v>
      </c>
    </row>
    <row r="760" spans="3:12" ht="15.75" thickBot="1">
      <c r="C760" s="171" t="s">
        <v>59</v>
      </c>
      <c r="D760" s="162"/>
      <c r="E760" s="153">
        <v>0</v>
      </c>
      <c r="F760" s="116">
        <f>IF(E758&lt;6,"",((E758-6)/12)*(G758/E758))</f>
        <v>0</v>
      </c>
      <c r="G760" s="96">
        <f>F760</f>
        <v>0</v>
      </c>
      <c r="H760" s="163"/>
      <c r="I760" s="100" t="s">
        <v>519</v>
      </c>
      <c r="J760" s="100" t="str">
        <f>VLOOKUP(I760,Presupuesto!$B$11:$C$565,2,0)</f>
        <v>DECIMOCUARTO MES</v>
      </c>
      <c r="K760" s="97" t="str">
        <f t="shared" si="24"/>
        <v>Posgrado</v>
      </c>
      <c r="L760" s="97" t="s">
        <v>395</v>
      </c>
    </row>
    <row r="761" spans="3:12" ht="15.75" thickBot="1">
      <c r="C761" s="136" t="s">
        <v>490</v>
      </c>
      <c r="D761" s="198"/>
      <c r="E761" s="151">
        <v>12</v>
      </c>
      <c r="F761" s="298">
        <f>HLOOKUP($C761,$BZ$2:$CM$3,2,0)</f>
        <v>13896.4</v>
      </c>
      <c r="G761" s="112">
        <f>D761*E761*F761</f>
        <v>0</v>
      </c>
      <c r="H761" s="165"/>
      <c r="I761" s="113" t="s">
        <v>496</v>
      </c>
      <c r="J761" s="113" t="str">
        <f>VLOOKUP(I761,Presupuesto!$B$11:$C$565,2,0)</f>
        <v>SUELDOS Y SALARIOS PERMANENTES</v>
      </c>
      <c r="K761" s="97" t="str">
        <f t="shared" si="24"/>
        <v>Posgrado</v>
      </c>
      <c r="L761" s="97" t="s">
        <v>395</v>
      </c>
    </row>
    <row r="762" spans="3:12">
      <c r="C762" s="170" t="s">
        <v>58</v>
      </c>
      <c r="D762" s="162"/>
      <c r="E762" s="153">
        <v>0</v>
      </c>
      <c r="F762" s="99">
        <f>IF(E761=0,"",(G761/E761)/12*E761)</f>
        <v>0</v>
      </c>
      <c r="G762" s="96">
        <f>F762</f>
        <v>0</v>
      </c>
      <c r="H762" s="163"/>
      <c r="I762" s="115" t="s">
        <v>516</v>
      </c>
      <c r="J762" s="115" t="str">
        <f>VLOOKUP(I762,Presupuesto!$B$11:$C$565,2,0)</f>
        <v>AGUINALDO Y DECIMO CUARTO MES</v>
      </c>
      <c r="K762" s="97" t="str">
        <f t="shared" si="24"/>
        <v>Posgrado</v>
      </c>
      <c r="L762" s="97" t="s">
        <v>395</v>
      </c>
    </row>
    <row r="763" spans="3:12" ht="15.75" thickBot="1">
      <c r="C763" s="171" t="s">
        <v>59</v>
      </c>
      <c r="D763" s="162"/>
      <c r="E763" s="153">
        <v>0</v>
      </c>
      <c r="F763" s="116">
        <f>IF(E761&lt;6,"",((E761-6)/12)*(G761/E761))</f>
        <v>0</v>
      </c>
      <c r="G763" s="96">
        <f>F763</f>
        <v>0</v>
      </c>
      <c r="H763" s="163"/>
      <c r="I763" s="100" t="s">
        <v>519</v>
      </c>
      <c r="J763" s="100" t="str">
        <f>VLOOKUP(I763,Presupuesto!$B$11:$C$565,2,0)</f>
        <v>DECIMOCUARTO MES</v>
      </c>
      <c r="K763" s="97" t="str">
        <f t="shared" si="24"/>
        <v>Posgrado</v>
      </c>
      <c r="L763" s="97" t="s">
        <v>395</v>
      </c>
    </row>
    <row r="764" spans="3:12" ht="15.75" thickBot="1">
      <c r="C764" s="136" t="s">
        <v>491</v>
      </c>
      <c r="D764" s="198"/>
      <c r="E764" s="151">
        <v>12</v>
      </c>
      <c r="F764" s="298">
        <f>HLOOKUP($C764,$BZ$2:$CM$3,2,0)</f>
        <v>15004.09</v>
      </c>
      <c r="G764" s="112">
        <f>D764*E764*F764</f>
        <v>0</v>
      </c>
      <c r="H764" s="165"/>
      <c r="I764" s="113" t="s">
        <v>496</v>
      </c>
      <c r="J764" s="113" t="str">
        <f>VLOOKUP(I764,Presupuesto!$B$11:$C$565,2,0)</f>
        <v>SUELDOS Y SALARIOS PERMANENTES</v>
      </c>
      <c r="K764" s="97" t="str">
        <f t="shared" si="24"/>
        <v>Posgrado</v>
      </c>
      <c r="L764" s="97" t="s">
        <v>395</v>
      </c>
    </row>
    <row r="765" spans="3:12">
      <c r="C765" s="170" t="s">
        <v>58</v>
      </c>
      <c r="D765" s="162"/>
      <c r="E765" s="153">
        <v>0</v>
      </c>
      <c r="F765" s="99">
        <f>IF(E764=0,"",(G764/E764)/12*E764)</f>
        <v>0</v>
      </c>
      <c r="G765" s="96">
        <f>F765</f>
        <v>0</v>
      </c>
      <c r="H765" s="163"/>
      <c r="I765" s="115" t="s">
        <v>516</v>
      </c>
      <c r="J765" s="115" t="str">
        <f>VLOOKUP(I765,Presupuesto!$B$11:$C$565,2,0)</f>
        <v>AGUINALDO Y DECIMO CUARTO MES</v>
      </c>
      <c r="K765" s="97" t="str">
        <f t="shared" si="24"/>
        <v>Posgrado</v>
      </c>
      <c r="L765" s="97" t="s">
        <v>395</v>
      </c>
    </row>
    <row r="766" spans="3:12" ht="15.75" thickBot="1">
      <c r="C766" s="171" t="s">
        <v>59</v>
      </c>
      <c r="D766" s="162"/>
      <c r="E766" s="153">
        <v>0</v>
      </c>
      <c r="F766" s="116">
        <f>IF(E764&lt;6,"",((E764-6)/12)*(G764/E764))</f>
        <v>0</v>
      </c>
      <c r="G766" s="96">
        <f>F766</f>
        <v>0</v>
      </c>
      <c r="H766" s="163"/>
      <c r="I766" s="100" t="s">
        <v>519</v>
      </c>
      <c r="J766" s="100" t="str">
        <f>VLOOKUP(I766,Presupuesto!$B$11:$C$565,2,0)</f>
        <v>DECIMOCUARTO MES</v>
      </c>
      <c r="K766" s="97" t="str">
        <f t="shared" si="24"/>
        <v>Posgrado</v>
      </c>
      <c r="L766" s="97" t="s">
        <v>395</v>
      </c>
    </row>
    <row r="767" spans="3:12" ht="15.75" thickBot="1">
      <c r="C767" s="136" t="s">
        <v>492</v>
      </c>
      <c r="D767" s="198"/>
      <c r="E767" s="151">
        <v>12</v>
      </c>
      <c r="F767" s="298">
        <f>HLOOKUP($C767,$BZ$2:$CM$3,2,0)</f>
        <v>13238.9</v>
      </c>
      <c r="G767" s="112">
        <f>D767*E767*F767</f>
        <v>0</v>
      </c>
      <c r="H767" s="165"/>
      <c r="I767" s="113" t="s">
        <v>496</v>
      </c>
      <c r="J767" s="113" t="str">
        <f>VLOOKUP(I767,Presupuesto!$B$11:$C$565,2,0)</f>
        <v>SUELDOS Y SALARIOS PERMANENTES</v>
      </c>
      <c r="K767" s="97" t="str">
        <f t="shared" si="24"/>
        <v>Posgrado</v>
      </c>
      <c r="L767" s="97" t="s">
        <v>395</v>
      </c>
    </row>
    <row r="768" spans="3:12">
      <c r="C768" s="170" t="s">
        <v>58</v>
      </c>
      <c r="D768" s="162"/>
      <c r="E768" s="153">
        <v>0</v>
      </c>
      <c r="F768" s="99">
        <f>IF(E767=0,"",(G767/E767)/12*E767)</f>
        <v>0</v>
      </c>
      <c r="G768" s="96">
        <f>F768</f>
        <v>0</v>
      </c>
      <c r="H768" s="163"/>
      <c r="I768" s="115" t="s">
        <v>516</v>
      </c>
      <c r="J768" s="115" t="str">
        <f>VLOOKUP(I768,Presupuesto!$B$11:$C$565,2,0)</f>
        <v>AGUINALDO Y DECIMO CUARTO MES</v>
      </c>
      <c r="K768" s="97" t="str">
        <f t="shared" si="24"/>
        <v>Posgrado</v>
      </c>
      <c r="L768" s="97" t="s">
        <v>395</v>
      </c>
    </row>
    <row r="769" spans="3:12" ht="15.75" thickBot="1">
      <c r="C769" s="171" t="s">
        <v>59</v>
      </c>
      <c r="D769" s="162"/>
      <c r="E769" s="153">
        <v>0</v>
      </c>
      <c r="F769" s="116">
        <f>IF(E767&lt;6,"",((E767-6)/12)*(G767/E767))</f>
        <v>0</v>
      </c>
      <c r="G769" s="96">
        <f>F769</f>
        <v>0</v>
      </c>
      <c r="H769" s="163"/>
      <c r="I769" s="100" t="s">
        <v>519</v>
      </c>
      <c r="J769" s="100" t="str">
        <f>VLOOKUP(I769,Presupuesto!$B$11:$C$565,2,0)</f>
        <v>DECIMOCUARTO MES</v>
      </c>
      <c r="K769" s="97" t="str">
        <f t="shared" si="24"/>
        <v>Posgrado</v>
      </c>
      <c r="L769" s="97" t="s">
        <v>395</v>
      </c>
    </row>
    <row r="770" spans="3:12" ht="15.75" thickBot="1">
      <c r="C770" s="136" t="s">
        <v>493</v>
      </c>
      <c r="D770" s="198"/>
      <c r="E770" s="151">
        <v>12</v>
      </c>
      <c r="F770" s="298">
        <f>HLOOKUP($C770,$BZ$2:$CM$3,2,0)</f>
        <v>12356.31</v>
      </c>
      <c r="G770" s="112">
        <f>D770*E770*F770</f>
        <v>0</v>
      </c>
      <c r="H770" s="165"/>
      <c r="I770" s="113" t="s">
        <v>496</v>
      </c>
      <c r="J770" s="113" t="str">
        <f>VLOOKUP(I770,Presupuesto!$B$11:$C$565,2,0)</f>
        <v>SUELDOS Y SALARIOS PERMANENTES</v>
      </c>
      <c r="K770" s="97" t="str">
        <f t="shared" ref="K770:K787" si="25">$K$737</f>
        <v>Posgrado</v>
      </c>
      <c r="L770" s="97" t="s">
        <v>395</v>
      </c>
    </row>
    <row r="771" spans="3:12">
      <c r="C771" s="170" t="s">
        <v>58</v>
      </c>
      <c r="D771" s="162"/>
      <c r="E771" s="153">
        <v>0</v>
      </c>
      <c r="F771" s="99">
        <f>IF(E770=0,"",(G770/E770)/12*E770)</f>
        <v>0</v>
      </c>
      <c r="G771" s="96">
        <f>F771</f>
        <v>0</v>
      </c>
      <c r="H771" s="163"/>
      <c r="I771" s="115" t="s">
        <v>516</v>
      </c>
      <c r="J771" s="115" t="str">
        <f>VLOOKUP(I771,Presupuesto!$B$11:$C$565,2,0)</f>
        <v>AGUINALDO Y DECIMO CUARTO MES</v>
      </c>
      <c r="K771" s="97" t="str">
        <f t="shared" si="25"/>
        <v>Posgrado</v>
      </c>
      <c r="L771" s="97" t="s">
        <v>395</v>
      </c>
    </row>
    <row r="772" spans="3:12" ht="15.75" thickBot="1">
      <c r="C772" s="171" t="s">
        <v>59</v>
      </c>
      <c r="D772" s="162"/>
      <c r="E772" s="153">
        <v>0</v>
      </c>
      <c r="F772" s="116">
        <f>IF(E770&lt;6,"",((E770-6)/12)*(G770/E770))</f>
        <v>0</v>
      </c>
      <c r="G772" s="96">
        <f>F772</f>
        <v>0</v>
      </c>
      <c r="H772" s="163"/>
      <c r="I772" s="100" t="s">
        <v>519</v>
      </c>
      <c r="J772" s="100" t="str">
        <f>VLOOKUP(I772,Presupuesto!$B$11:$C$565,2,0)</f>
        <v>DECIMOCUARTO MES</v>
      </c>
      <c r="K772" s="97" t="str">
        <f t="shared" si="25"/>
        <v>Posgrado</v>
      </c>
      <c r="L772" s="97" t="s">
        <v>395</v>
      </c>
    </row>
    <row r="773" spans="3:12" ht="15.75" thickBot="1">
      <c r="C773" s="136" t="s">
        <v>494</v>
      </c>
      <c r="D773" s="198"/>
      <c r="E773" s="151">
        <v>12</v>
      </c>
      <c r="F773" s="298">
        <f>HLOOKUP($C773,$BZ$2:$CM$3,2,0)</f>
        <v>463.22</v>
      </c>
      <c r="G773" s="112">
        <f>D773*E773*F773</f>
        <v>0</v>
      </c>
      <c r="H773" s="165"/>
      <c r="I773" s="113" t="s">
        <v>496</v>
      </c>
      <c r="J773" s="113" t="str">
        <f>VLOOKUP(I773,Presupuesto!$B$11:$C$565,2,0)</f>
        <v>SUELDOS Y SALARIOS PERMANENTES</v>
      </c>
      <c r="K773" s="97" t="str">
        <f t="shared" si="25"/>
        <v>Posgrado</v>
      </c>
      <c r="L773" s="97" t="s">
        <v>395</v>
      </c>
    </row>
    <row r="774" spans="3:12">
      <c r="C774" s="170" t="s">
        <v>58</v>
      </c>
      <c r="D774" s="162"/>
      <c r="E774" s="153">
        <v>0</v>
      </c>
      <c r="F774" s="99">
        <f>IF(E773=0,"",(G773/E773)/12*E773)</f>
        <v>0</v>
      </c>
      <c r="G774" s="96">
        <f>F774</f>
        <v>0</v>
      </c>
      <c r="H774" s="163"/>
      <c r="I774" s="115" t="s">
        <v>516</v>
      </c>
      <c r="J774" s="115" t="str">
        <f>VLOOKUP(I774,Presupuesto!$B$11:$C$565,2,0)</f>
        <v>AGUINALDO Y DECIMO CUARTO MES</v>
      </c>
      <c r="K774" s="97" t="str">
        <f t="shared" si="25"/>
        <v>Posgrado</v>
      </c>
      <c r="L774" s="97" t="s">
        <v>395</v>
      </c>
    </row>
    <row r="775" spans="3:12" ht="15.75" thickBot="1">
      <c r="C775" s="171" t="s">
        <v>59</v>
      </c>
      <c r="D775" s="162"/>
      <c r="E775" s="153">
        <v>0</v>
      </c>
      <c r="F775" s="116">
        <f>IF(E773&lt;6,"",((E773-6)/12)*(G773/E773))</f>
        <v>0</v>
      </c>
      <c r="G775" s="96">
        <f>F775</f>
        <v>0</v>
      </c>
      <c r="H775" s="163"/>
      <c r="I775" s="100" t="s">
        <v>519</v>
      </c>
      <c r="J775" s="100" t="str">
        <f>VLOOKUP(I775,Presupuesto!$B$11:$C$565,2,0)</f>
        <v>DECIMOCUARTO MES</v>
      </c>
      <c r="K775" s="97" t="str">
        <f t="shared" si="25"/>
        <v>Posgrado</v>
      </c>
      <c r="L775" s="97" t="s">
        <v>395</v>
      </c>
    </row>
    <row r="776" spans="3:12" ht="15.75" thickBot="1">
      <c r="C776" s="136" t="s">
        <v>495</v>
      </c>
      <c r="D776" s="198"/>
      <c r="E776" s="151">
        <v>12</v>
      </c>
      <c r="F776" s="298">
        <f>HLOOKUP($C776,$BZ$2:$CM$3,2,0)</f>
        <v>2007.3</v>
      </c>
      <c r="G776" s="112">
        <f>D776*E776*F776</f>
        <v>0</v>
      </c>
      <c r="H776" s="165"/>
      <c r="I776" s="113" t="s">
        <v>496</v>
      </c>
      <c r="J776" s="113" t="str">
        <f>VLOOKUP(I776,Presupuesto!$B$11:$C$565,2,0)</f>
        <v>SUELDOS Y SALARIOS PERMANENTES</v>
      </c>
      <c r="K776" s="97" t="str">
        <f t="shared" si="25"/>
        <v>Posgrado</v>
      </c>
      <c r="L776" s="97" t="s">
        <v>395</v>
      </c>
    </row>
    <row r="777" spans="3:12">
      <c r="C777" s="170" t="s">
        <v>58</v>
      </c>
      <c r="D777" s="162"/>
      <c r="E777" s="153">
        <v>0</v>
      </c>
      <c r="F777" s="99">
        <f>IF(E776=0,"",(G776/E776)/12*E776)</f>
        <v>0</v>
      </c>
      <c r="G777" s="96">
        <f>F777</f>
        <v>0</v>
      </c>
      <c r="H777" s="163"/>
      <c r="I777" s="115" t="s">
        <v>516</v>
      </c>
      <c r="J777" s="115" t="str">
        <f>VLOOKUP(I777,Presupuesto!$B$11:$C$565,2,0)</f>
        <v>AGUINALDO Y DECIMO CUARTO MES</v>
      </c>
      <c r="K777" s="97" t="str">
        <f t="shared" si="25"/>
        <v>Posgrado</v>
      </c>
      <c r="L777" s="97" t="s">
        <v>395</v>
      </c>
    </row>
    <row r="778" spans="3:12" ht="15.75" thickBot="1">
      <c r="C778" s="171" t="s">
        <v>59</v>
      </c>
      <c r="D778" s="162"/>
      <c r="E778" s="153">
        <v>0</v>
      </c>
      <c r="F778" s="116">
        <f>IF(E776&lt;6,"",((E776-6)/12)*(G776/E776))</f>
        <v>0</v>
      </c>
      <c r="G778" s="96">
        <f>F778</f>
        <v>0</v>
      </c>
      <c r="H778" s="163"/>
      <c r="I778" s="100" t="s">
        <v>519</v>
      </c>
      <c r="J778" s="100" t="str">
        <f>VLOOKUP(I778,Presupuesto!$B$11:$C$565,2,0)</f>
        <v>DECIMOCUARTO MES</v>
      </c>
      <c r="K778" s="97" t="str">
        <f t="shared" si="25"/>
        <v>Posgrado</v>
      </c>
      <c r="L778" s="97" t="s">
        <v>395</v>
      </c>
    </row>
    <row r="779" spans="3:12" ht="15.75" thickBot="1">
      <c r="C779" s="139" t="s">
        <v>83</v>
      </c>
      <c r="D779" s="198"/>
      <c r="E779" s="151">
        <v>12</v>
      </c>
      <c r="F779" s="138">
        <v>30000</v>
      </c>
      <c r="G779" s="112">
        <f>D779*E779*F779</f>
        <v>0</v>
      </c>
      <c r="H779" s="165"/>
      <c r="I779" s="113" t="s">
        <v>564</v>
      </c>
      <c r="J779" s="113" t="str">
        <f>VLOOKUP(I779,Presupuesto!$B$11:$C$565,2,0)</f>
        <v>CONTRATOS ESPECIALES</v>
      </c>
      <c r="K779" s="97" t="str">
        <f t="shared" si="25"/>
        <v>Posgrado</v>
      </c>
      <c r="L779" s="97" t="s">
        <v>395</v>
      </c>
    </row>
    <row r="780" spans="3:12">
      <c r="C780" s="170" t="s">
        <v>58</v>
      </c>
      <c r="D780" s="162"/>
      <c r="E780" s="153">
        <v>0</v>
      </c>
      <c r="F780" s="116">
        <f>IF(E779=0,"",(G779/E779)/12*E779)</f>
        <v>0</v>
      </c>
      <c r="G780" s="96">
        <f>F780</f>
        <v>0</v>
      </c>
      <c r="H780" s="163"/>
      <c r="I780" s="100" t="s">
        <v>564</v>
      </c>
      <c r="J780" s="100" t="str">
        <f>VLOOKUP(I780,Presupuesto!$B$11:$C$565,2,0)</f>
        <v>CONTRATOS ESPECIALES</v>
      </c>
      <c r="K780" s="97" t="str">
        <f t="shared" si="25"/>
        <v>Posgrado</v>
      </c>
      <c r="L780" s="97" t="s">
        <v>394</v>
      </c>
    </row>
    <row r="781" spans="3:12" ht="15.75" thickBot="1">
      <c r="C781" s="171" t="s">
        <v>59</v>
      </c>
      <c r="D781" s="162"/>
      <c r="E781" s="153">
        <v>0</v>
      </c>
      <c r="F781" s="99">
        <f>IF(E779&lt;6,"",((E779-6)/12)*(G779/E779))</f>
        <v>0</v>
      </c>
      <c r="G781" s="96">
        <f>F781</f>
        <v>0</v>
      </c>
      <c r="H781" s="163"/>
      <c r="I781" s="100" t="s">
        <v>564</v>
      </c>
      <c r="J781" s="100" t="str">
        <f>VLOOKUP(I781,Presupuesto!$B$11:$C$565,2,0)</f>
        <v>CONTRATOS ESPECIALES</v>
      </c>
      <c r="K781" s="97" t="str">
        <f t="shared" si="25"/>
        <v>Posgrado</v>
      </c>
      <c r="L781" s="97" t="s">
        <v>399</v>
      </c>
    </row>
    <row r="782" spans="3:12" ht="15.75" thickBot="1">
      <c r="C782" s="139" t="s">
        <v>60</v>
      </c>
      <c r="D782" s="198"/>
      <c r="E782" s="151">
        <v>12</v>
      </c>
      <c r="F782" s="117">
        <v>30000</v>
      </c>
      <c r="G782" s="112">
        <f>D782*E782*F782</f>
        <v>0</v>
      </c>
      <c r="H782" s="165"/>
      <c r="I782" s="113" t="s">
        <v>705</v>
      </c>
      <c r="J782" s="113" t="str">
        <f>VLOOKUP(I782,Presupuesto!$B$11:$C$565,2,0)</f>
        <v>OTROS SERVICIOS TECNICOS Y PROFESIONALES</v>
      </c>
      <c r="K782" s="97" t="str">
        <f t="shared" si="25"/>
        <v>Posgrado</v>
      </c>
      <c r="L782" s="97" t="s">
        <v>394</v>
      </c>
    </row>
    <row r="783" spans="3:12">
      <c r="C783" s="170" t="s">
        <v>58</v>
      </c>
      <c r="D783" s="162"/>
      <c r="E783" s="153">
        <v>0</v>
      </c>
      <c r="F783" s="99">
        <v>0</v>
      </c>
      <c r="G783" s="96">
        <f>F783</f>
        <v>0</v>
      </c>
      <c r="H783" s="163"/>
      <c r="I783" s="100" t="s">
        <v>705</v>
      </c>
      <c r="J783" s="100" t="str">
        <f>VLOOKUP(I783,Presupuesto!$B$11:$C$565,2,0)</f>
        <v>OTROS SERVICIOS TECNICOS Y PROFESIONALES</v>
      </c>
      <c r="K783" s="97" t="str">
        <f t="shared" si="25"/>
        <v>Posgrado</v>
      </c>
      <c r="L783" s="97" t="s">
        <v>394</v>
      </c>
    </row>
    <row r="784" spans="3:12" ht="15.75" thickBot="1">
      <c r="C784" s="171" t="s">
        <v>59</v>
      </c>
      <c r="D784" s="162"/>
      <c r="E784" s="153">
        <v>0</v>
      </c>
      <c r="F784" s="99">
        <v>0</v>
      </c>
      <c r="G784" s="96">
        <f>F784</f>
        <v>0</v>
      </c>
      <c r="H784" s="163"/>
      <c r="I784" s="100" t="s">
        <v>705</v>
      </c>
      <c r="J784" s="100" t="str">
        <f>VLOOKUP(I784,Presupuesto!$B$11:$C$565,2,0)</f>
        <v>OTROS SERVICIOS TECNICOS Y PROFESIONALES</v>
      </c>
      <c r="K784" s="97" t="str">
        <f t="shared" si="25"/>
        <v>Posgrado</v>
      </c>
      <c r="L784" s="97" t="s">
        <v>394</v>
      </c>
    </row>
    <row r="785" spans="3:12" ht="15.75" thickBot="1">
      <c r="C785" s="139" t="s">
        <v>61</v>
      </c>
      <c r="D785" s="198"/>
      <c r="E785" s="151">
        <v>12</v>
      </c>
      <c r="F785" s="117">
        <v>30000</v>
      </c>
      <c r="G785" s="112">
        <f>D785*E785*F785</f>
        <v>0</v>
      </c>
      <c r="H785" s="165"/>
      <c r="I785" s="113" t="s">
        <v>496</v>
      </c>
      <c r="J785" s="113" t="str">
        <f>VLOOKUP(I785,Presupuesto!$B$11:$C$565,2,0)</f>
        <v>SUELDOS Y SALARIOS PERMANENTES</v>
      </c>
      <c r="K785" s="97" t="str">
        <f t="shared" si="25"/>
        <v>Posgrado</v>
      </c>
      <c r="L785" s="97" t="s">
        <v>394</v>
      </c>
    </row>
    <row r="786" spans="3:12">
      <c r="C786" s="170" t="s">
        <v>58</v>
      </c>
      <c r="D786" s="168"/>
      <c r="E786" s="130">
        <v>0</v>
      </c>
      <c r="F786" s="118">
        <f>IF(E785=0,"",(G785/E785)/12*E785)</f>
        <v>0</v>
      </c>
      <c r="G786" s="119">
        <f>F786</f>
        <v>0</v>
      </c>
      <c r="H786" s="163"/>
      <c r="I786" s="100" t="s">
        <v>516</v>
      </c>
      <c r="J786" s="100" t="str">
        <f>VLOOKUP(I786,Presupuesto!$B$11:$C$565,2,0)</f>
        <v>AGUINALDO Y DECIMO CUARTO MES</v>
      </c>
      <c r="K786" s="97" t="str">
        <f t="shared" si="25"/>
        <v>Posgrado</v>
      </c>
      <c r="L786" s="97" t="s">
        <v>394</v>
      </c>
    </row>
    <row r="787" spans="3:12" ht="15.75" thickBot="1">
      <c r="C787" s="172" t="s">
        <v>59</v>
      </c>
      <c r="D787" s="161"/>
      <c r="E787" s="131">
        <v>0</v>
      </c>
      <c r="F787" s="104">
        <f>IF(E785&lt;6,"",((E785-6)/12)*(G785/E785))</f>
        <v>0</v>
      </c>
      <c r="G787" s="104">
        <f>F787</f>
        <v>0</v>
      </c>
      <c r="H787" s="161"/>
      <c r="I787" s="105" t="s">
        <v>519</v>
      </c>
      <c r="J787" s="123" t="str">
        <f>VLOOKUP(I787,Presupuesto!$B$11:$C$565,2,0)</f>
        <v>DECIMOCUARTO MES</v>
      </c>
      <c r="K787" s="105" t="str">
        <f t="shared" si="25"/>
        <v>Posgrado</v>
      </c>
      <c r="L787" s="123" t="s">
        <v>394</v>
      </c>
    </row>
    <row r="789" spans="3:12" ht="15.75" thickBot="1"/>
    <row r="790" spans="3:12" ht="15.75" thickBot="1">
      <c r="C790" s="69" t="s">
        <v>43</v>
      </c>
      <c r="D790" s="30">
        <f>SUM(G797:G847)</f>
        <v>0</v>
      </c>
      <c r="E790" s="92"/>
      <c r="F790" s="92"/>
      <c r="G790" s="92"/>
      <c r="H790" s="75"/>
      <c r="I790" s="75"/>
      <c r="J790" s="75"/>
    </row>
    <row r="791" spans="3:12">
      <c r="D791" s="31"/>
      <c r="E791" s="92"/>
      <c r="F791" s="92"/>
      <c r="G791" s="92"/>
      <c r="H791" s="75"/>
      <c r="I791" s="75"/>
      <c r="J791" s="75"/>
    </row>
    <row r="792" spans="3:12">
      <c r="D792" s="31"/>
      <c r="E792" s="92"/>
      <c r="F792" s="92"/>
      <c r="G792" s="92"/>
      <c r="H792" s="75"/>
      <c r="I792" s="75"/>
      <c r="J792" s="75"/>
    </row>
    <row r="793" spans="3:12" ht="15.75">
      <c r="C793" s="201" t="s">
        <v>392</v>
      </c>
      <c r="D793" s="353"/>
      <c r="E793" s="92"/>
      <c r="F793" s="92"/>
      <c r="G793" s="92"/>
      <c r="H793" s="75"/>
      <c r="I793" s="75"/>
      <c r="J793" s="75"/>
      <c r="K793" s="152"/>
    </row>
    <row r="794" spans="3:12" ht="18.75">
      <c r="C794" s="207"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2"/>
      <c r="F794" s="92"/>
      <c r="G794" s="92"/>
      <c r="H794" s="75"/>
      <c r="I794" s="75"/>
      <c r="J794" s="75"/>
      <c r="K794" s="152"/>
    </row>
    <row r="795" spans="3:12" ht="15.75" thickBot="1">
      <c r="C795" s="176"/>
      <c r="D795" s="31"/>
      <c r="E795" s="92"/>
      <c r="F795" s="92"/>
      <c r="G795" s="92"/>
      <c r="H795" s="75"/>
      <c r="I795" s="75"/>
      <c r="J795" s="75"/>
      <c r="K795" s="152"/>
    </row>
    <row r="796" spans="3:12" ht="30.75" thickBot="1">
      <c r="C796" s="133" t="s">
        <v>44</v>
      </c>
      <c r="D796" s="137" t="s">
        <v>55</v>
      </c>
      <c r="E796" s="169" t="s">
        <v>56</v>
      </c>
      <c r="F796" s="137" t="s">
        <v>57</v>
      </c>
      <c r="G796" s="134" t="s">
        <v>27</v>
      </c>
      <c r="H796" s="132" t="s">
        <v>131</v>
      </c>
      <c r="I796" s="135" t="s">
        <v>46</v>
      </c>
      <c r="J796" s="135" t="s">
        <v>132</v>
      </c>
      <c r="K796" s="135" t="s">
        <v>410</v>
      </c>
      <c r="L796" s="135" t="s">
        <v>411</v>
      </c>
    </row>
    <row r="797" spans="3:12" ht="15.75" thickBot="1">
      <c r="C797" s="136" t="s">
        <v>482</v>
      </c>
      <c r="D797" s="198"/>
      <c r="E797" s="151">
        <v>12</v>
      </c>
      <c r="F797" s="298">
        <f>HLOOKUP($C797,$BZ$2:$CM$3,2,0)</f>
        <v>43674.39</v>
      </c>
      <c r="G797" s="112">
        <f>D797*E797*F797</f>
        <v>0</v>
      </c>
      <c r="H797" s="165"/>
      <c r="I797" s="113" t="s">
        <v>496</v>
      </c>
      <c r="J797" s="113" t="str">
        <f>VLOOKUP(I797,Presupuesto!$B$11:$C$565,2,0)</f>
        <v>SUELDOS Y SALARIOS PERMANENTES</v>
      </c>
      <c r="K797" s="215" t="s">
        <v>1453</v>
      </c>
      <c r="L797" s="97" t="s">
        <v>394</v>
      </c>
    </row>
    <row r="798" spans="3:12">
      <c r="C798" s="170" t="s">
        <v>58</v>
      </c>
      <c r="D798" s="162"/>
      <c r="E798" s="153">
        <v>0</v>
      </c>
      <c r="F798" s="99">
        <f>IF(E797=0,"",(G797/E797)/12*E797)</f>
        <v>0</v>
      </c>
      <c r="G798" s="96">
        <f>F798</f>
        <v>0</v>
      </c>
      <c r="H798" s="163"/>
      <c r="I798" s="115" t="s">
        <v>516</v>
      </c>
      <c r="J798" s="115" t="str">
        <f>VLOOKUP(I798,Presupuesto!$B$11:$C$565,2,0)</f>
        <v>AGUINALDO Y DECIMO CUARTO MES</v>
      </c>
      <c r="K798" s="97" t="str">
        <f t="shared" ref="K798:K829" si="26">$K$797</f>
        <v>Posgrado</v>
      </c>
      <c r="L798" s="97" t="s">
        <v>412</v>
      </c>
    </row>
    <row r="799" spans="3:12" ht="15.75" thickBot="1">
      <c r="C799" s="171" t="s">
        <v>59</v>
      </c>
      <c r="D799" s="162"/>
      <c r="E799" s="153">
        <v>0</v>
      </c>
      <c r="F799" s="116">
        <f>IF(E797&lt;6,"",((E797-6)/12)*(G797/E797))</f>
        <v>0</v>
      </c>
      <c r="G799" s="96">
        <f>F799</f>
        <v>0</v>
      </c>
      <c r="H799" s="163"/>
      <c r="I799" s="100" t="s">
        <v>519</v>
      </c>
      <c r="J799" s="100" t="str">
        <f>VLOOKUP(I799,Presupuesto!$B$11:$C$565,2,0)</f>
        <v>DECIMOCUARTO MES</v>
      </c>
      <c r="K799" s="97" t="str">
        <f t="shared" si="26"/>
        <v>Posgrado</v>
      </c>
      <c r="L799" s="97" t="s">
        <v>395</v>
      </c>
    </row>
    <row r="800" spans="3:12" ht="15.75" thickBot="1">
      <c r="C800" s="136" t="s">
        <v>483</v>
      </c>
      <c r="D800" s="198"/>
      <c r="E800" s="151">
        <v>12</v>
      </c>
      <c r="F800" s="298">
        <f>HLOOKUP($C800,$BZ$2:$CM$3,2,0)</f>
        <v>39703.99</v>
      </c>
      <c r="G800" s="112">
        <f>D800*E800*F800</f>
        <v>0</v>
      </c>
      <c r="H800" s="165"/>
      <c r="I800" s="113" t="s">
        <v>496</v>
      </c>
      <c r="J800" s="113" t="str">
        <f>VLOOKUP(I800,Presupuesto!$B$11:$C$565,2,0)</f>
        <v>SUELDOS Y SALARIOS PERMANENTES</v>
      </c>
      <c r="K800" s="97" t="str">
        <f t="shared" si="26"/>
        <v>Posgrado</v>
      </c>
      <c r="L800" s="97" t="s">
        <v>395</v>
      </c>
    </row>
    <row r="801" spans="3:12">
      <c r="C801" s="170" t="s">
        <v>58</v>
      </c>
      <c r="D801" s="162"/>
      <c r="E801" s="153">
        <v>0</v>
      </c>
      <c r="F801" s="99">
        <f>IF(E800=0,"",(G800/E800)/12*E800)</f>
        <v>0</v>
      </c>
      <c r="G801" s="96">
        <f>F801</f>
        <v>0</v>
      </c>
      <c r="H801" s="163"/>
      <c r="I801" s="115" t="s">
        <v>516</v>
      </c>
      <c r="J801" s="115" t="str">
        <f>VLOOKUP(I801,Presupuesto!$B$11:$C$565,2,0)</f>
        <v>AGUINALDO Y DECIMO CUARTO MES</v>
      </c>
      <c r="K801" s="97" t="str">
        <f t="shared" si="26"/>
        <v>Posgrado</v>
      </c>
      <c r="L801" s="97" t="s">
        <v>395</v>
      </c>
    </row>
    <row r="802" spans="3:12" ht="15.75" thickBot="1">
      <c r="C802" s="171" t="s">
        <v>59</v>
      </c>
      <c r="D802" s="162"/>
      <c r="E802" s="153">
        <v>0</v>
      </c>
      <c r="F802" s="116">
        <f>IF(E800&lt;6,"",((E800-6)/12)*(G800/E800))</f>
        <v>0</v>
      </c>
      <c r="G802" s="96">
        <f>F802</f>
        <v>0</v>
      </c>
      <c r="H802" s="163"/>
      <c r="I802" s="100" t="s">
        <v>519</v>
      </c>
      <c r="J802" s="100" t="str">
        <f>VLOOKUP(I802,Presupuesto!$B$11:$C$565,2,0)</f>
        <v>DECIMOCUARTO MES</v>
      </c>
      <c r="K802" s="97" t="str">
        <f t="shared" si="26"/>
        <v>Posgrado</v>
      </c>
      <c r="L802" s="97" t="s">
        <v>395</v>
      </c>
    </row>
    <row r="803" spans="3:12" ht="15.75" thickBot="1">
      <c r="C803" s="136" t="s">
        <v>484</v>
      </c>
      <c r="D803" s="198"/>
      <c r="E803" s="151">
        <v>12</v>
      </c>
      <c r="F803" s="298">
        <f>HLOOKUP($C803,$BZ$2:$CM$3,2,0)</f>
        <v>35733.589999999997</v>
      </c>
      <c r="G803" s="112">
        <f>D803*E803*F803</f>
        <v>0</v>
      </c>
      <c r="H803" s="165"/>
      <c r="I803" s="113" t="s">
        <v>496</v>
      </c>
      <c r="J803" s="113" t="str">
        <f>VLOOKUP(I803,Presupuesto!$B$11:$C$565,2,0)</f>
        <v>SUELDOS Y SALARIOS PERMANENTES</v>
      </c>
      <c r="K803" s="97" t="str">
        <f t="shared" si="26"/>
        <v>Posgrado</v>
      </c>
      <c r="L803" s="97" t="s">
        <v>395</v>
      </c>
    </row>
    <row r="804" spans="3:12">
      <c r="C804" s="170" t="s">
        <v>58</v>
      </c>
      <c r="D804" s="162"/>
      <c r="E804" s="153">
        <v>0</v>
      </c>
      <c r="F804" s="99">
        <f>IF(E803=0,"",(G803/E803)/12*E803)</f>
        <v>0</v>
      </c>
      <c r="G804" s="96">
        <f>F804</f>
        <v>0</v>
      </c>
      <c r="H804" s="163"/>
      <c r="I804" s="115" t="s">
        <v>516</v>
      </c>
      <c r="J804" s="115" t="str">
        <f>VLOOKUP(I804,Presupuesto!$B$11:$C$565,2,0)</f>
        <v>AGUINALDO Y DECIMO CUARTO MES</v>
      </c>
      <c r="K804" s="97" t="str">
        <f t="shared" si="26"/>
        <v>Posgrado</v>
      </c>
      <c r="L804" s="97" t="s">
        <v>395</v>
      </c>
    </row>
    <row r="805" spans="3:12" ht="15.75" thickBot="1">
      <c r="C805" s="171" t="s">
        <v>59</v>
      </c>
      <c r="D805" s="162"/>
      <c r="E805" s="153">
        <v>0</v>
      </c>
      <c r="F805" s="116">
        <f>IF(E803&lt;6,"",((E803-6)/12)*(G803/E803))</f>
        <v>0</v>
      </c>
      <c r="G805" s="96">
        <f>F805</f>
        <v>0</v>
      </c>
      <c r="H805" s="163"/>
      <c r="I805" s="100" t="s">
        <v>519</v>
      </c>
      <c r="J805" s="100" t="str">
        <f>VLOOKUP(I805,Presupuesto!$B$11:$C$565,2,0)</f>
        <v>DECIMOCUARTO MES</v>
      </c>
      <c r="K805" s="97" t="str">
        <f t="shared" si="26"/>
        <v>Posgrado</v>
      </c>
      <c r="L805" s="97" t="s">
        <v>395</v>
      </c>
    </row>
    <row r="806" spans="3:12" ht="15.75" thickBot="1">
      <c r="C806" s="136" t="s">
        <v>485</v>
      </c>
      <c r="D806" s="198"/>
      <c r="E806" s="151">
        <v>12</v>
      </c>
      <c r="F806" s="298">
        <f>HLOOKUP($C806,$BZ$2:$CM$3,2,0)</f>
        <v>31763.19</v>
      </c>
      <c r="G806" s="112">
        <f>D806*E806*F806</f>
        <v>0</v>
      </c>
      <c r="H806" s="165"/>
      <c r="I806" s="113" t="s">
        <v>496</v>
      </c>
      <c r="J806" s="113" t="str">
        <f>VLOOKUP(I806,Presupuesto!$B$11:$C$565,2,0)</f>
        <v>SUELDOS Y SALARIOS PERMANENTES</v>
      </c>
      <c r="K806" s="97" t="str">
        <f t="shared" si="26"/>
        <v>Posgrado</v>
      </c>
      <c r="L806" s="97" t="s">
        <v>395</v>
      </c>
    </row>
    <row r="807" spans="3:12">
      <c r="C807" s="170" t="s">
        <v>58</v>
      </c>
      <c r="D807" s="162"/>
      <c r="E807" s="153">
        <v>0</v>
      </c>
      <c r="F807" s="99">
        <f>IF(E806=0,"",(G806/E806)/12*E806)</f>
        <v>0</v>
      </c>
      <c r="G807" s="96">
        <f>F807</f>
        <v>0</v>
      </c>
      <c r="H807" s="163"/>
      <c r="I807" s="115" t="s">
        <v>516</v>
      </c>
      <c r="J807" s="115" t="str">
        <f>VLOOKUP(I807,Presupuesto!$B$11:$C$565,2,0)</f>
        <v>AGUINALDO Y DECIMO CUARTO MES</v>
      </c>
      <c r="K807" s="97" t="str">
        <f t="shared" si="26"/>
        <v>Posgrado</v>
      </c>
      <c r="L807" s="97" t="s">
        <v>395</v>
      </c>
    </row>
    <row r="808" spans="3:12" ht="15.75" thickBot="1">
      <c r="C808" s="171" t="s">
        <v>59</v>
      </c>
      <c r="D808" s="162"/>
      <c r="E808" s="153">
        <v>0</v>
      </c>
      <c r="F808" s="116">
        <f>IF(E806&lt;6,"",((E806-6)/12)*(G806/E806))</f>
        <v>0</v>
      </c>
      <c r="G808" s="96">
        <f>F808</f>
        <v>0</v>
      </c>
      <c r="H808" s="163"/>
      <c r="I808" s="100" t="s">
        <v>519</v>
      </c>
      <c r="J808" s="100" t="str">
        <f>VLOOKUP(I808,Presupuesto!$B$11:$C$565,2,0)</f>
        <v>DECIMOCUARTO MES</v>
      </c>
      <c r="K808" s="97" t="str">
        <f t="shared" si="26"/>
        <v>Posgrado</v>
      </c>
      <c r="L808" s="97" t="s">
        <v>395</v>
      </c>
    </row>
    <row r="809" spans="3:12" ht="15.75" thickBot="1">
      <c r="C809" s="136" t="s">
        <v>486</v>
      </c>
      <c r="D809" s="198"/>
      <c r="E809" s="151">
        <v>12</v>
      </c>
      <c r="F809" s="298">
        <f>HLOOKUP($C809,$BZ$2:$CM$3,2,0)</f>
        <v>29777.99</v>
      </c>
      <c r="G809" s="112">
        <f>D809*E809*F809</f>
        <v>0</v>
      </c>
      <c r="H809" s="165"/>
      <c r="I809" s="113" t="s">
        <v>496</v>
      </c>
      <c r="J809" s="113" t="str">
        <f>VLOOKUP(I809,Presupuesto!$B$11:$C$565,2,0)</f>
        <v>SUELDOS Y SALARIOS PERMANENTES</v>
      </c>
      <c r="K809" s="97" t="str">
        <f t="shared" si="26"/>
        <v>Posgrado</v>
      </c>
      <c r="L809" s="97" t="s">
        <v>395</v>
      </c>
    </row>
    <row r="810" spans="3:12">
      <c r="C810" s="170" t="s">
        <v>58</v>
      </c>
      <c r="D810" s="162"/>
      <c r="E810" s="153">
        <v>0</v>
      </c>
      <c r="F810" s="99">
        <f>IF(E809=0,"",(G809/E809)/12*E809)</f>
        <v>0</v>
      </c>
      <c r="G810" s="96">
        <f>F810</f>
        <v>0</v>
      </c>
      <c r="H810" s="163"/>
      <c r="I810" s="115" t="s">
        <v>516</v>
      </c>
      <c r="J810" s="115" t="str">
        <f>VLOOKUP(I810,Presupuesto!$B$11:$C$565,2,0)</f>
        <v>AGUINALDO Y DECIMO CUARTO MES</v>
      </c>
      <c r="K810" s="97" t="str">
        <f t="shared" si="26"/>
        <v>Posgrado</v>
      </c>
      <c r="L810" s="97" t="s">
        <v>395</v>
      </c>
    </row>
    <row r="811" spans="3:12" ht="15.75" thickBot="1">
      <c r="C811" s="171" t="s">
        <v>59</v>
      </c>
      <c r="D811" s="162"/>
      <c r="E811" s="153">
        <v>0</v>
      </c>
      <c r="F811" s="116">
        <f>IF(E809&lt;6,"",((E809-6)/12)*(G809/E809))</f>
        <v>0</v>
      </c>
      <c r="G811" s="96">
        <f>F811</f>
        <v>0</v>
      </c>
      <c r="H811" s="163"/>
      <c r="I811" s="100" t="s">
        <v>519</v>
      </c>
      <c r="J811" s="100" t="str">
        <f>VLOOKUP(I811,Presupuesto!$B$11:$C$565,2,0)</f>
        <v>DECIMOCUARTO MES</v>
      </c>
      <c r="K811" s="97" t="str">
        <f t="shared" si="26"/>
        <v>Posgrado</v>
      </c>
      <c r="L811" s="97" t="s">
        <v>395</v>
      </c>
    </row>
    <row r="812" spans="3:12" ht="15.75" thickBot="1">
      <c r="C812" s="136" t="s">
        <v>487</v>
      </c>
      <c r="D812" s="198"/>
      <c r="E812" s="151">
        <v>12</v>
      </c>
      <c r="F812" s="298">
        <f>HLOOKUP($C812,$BZ$2:$CM$3,2,0)</f>
        <v>27792.79</v>
      </c>
      <c r="G812" s="112">
        <f>D812*E812*F812</f>
        <v>0</v>
      </c>
      <c r="H812" s="165"/>
      <c r="I812" s="113" t="s">
        <v>496</v>
      </c>
      <c r="J812" s="113" t="str">
        <f>VLOOKUP(I812,Presupuesto!$B$11:$C$565,2,0)</f>
        <v>SUELDOS Y SALARIOS PERMANENTES</v>
      </c>
      <c r="K812" s="97" t="str">
        <f t="shared" si="26"/>
        <v>Posgrado</v>
      </c>
      <c r="L812" s="97" t="s">
        <v>395</v>
      </c>
    </row>
    <row r="813" spans="3:12">
      <c r="C813" s="170" t="s">
        <v>58</v>
      </c>
      <c r="D813" s="162"/>
      <c r="E813" s="153">
        <v>0</v>
      </c>
      <c r="F813" s="99">
        <f>IF(E812=0,"",(G812/E812)/12*E812)</f>
        <v>0</v>
      </c>
      <c r="G813" s="96">
        <f>F813</f>
        <v>0</v>
      </c>
      <c r="H813" s="163"/>
      <c r="I813" s="115" t="s">
        <v>516</v>
      </c>
      <c r="J813" s="115" t="str">
        <f>VLOOKUP(I813,Presupuesto!$B$11:$C$565,2,0)</f>
        <v>AGUINALDO Y DECIMO CUARTO MES</v>
      </c>
      <c r="K813" s="97" t="str">
        <f t="shared" si="26"/>
        <v>Posgrado</v>
      </c>
      <c r="L813" s="97" t="s">
        <v>395</v>
      </c>
    </row>
    <row r="814" spans="3:12" ht="15.75" thickBot="1">
      <c r="C814" s="171" t="s">
        <v>59</v>
      </c>
      <c r="D814" s="162"/>
      <c r="E814" s="153">
        <v>0</v>
      </c>
      <c r="F814" s="116">
        <f>IF(E812&lt;6,"",((E812-6)/12)*(G812/E812))</f>
        <v>0</v>
      </c>
      <c r="G814" s="96">
        <f>F814</f>
        <v>0</v>
      </c>
      <c r="H814" s="163"/>
      <c r="I814" s="100" t="s">
        <v>519</v>
      </c>
      <c r="J814" s="100" t="str">
        <f>VLOOKUP(I814,Presupuesto!$B$11:$C$565,2,0)</f>
        <v>DECIMOCUARTO MES</v>
      </c>
      <c r="K814" s="97" t="str">
        <f t="shared" si="26"/>
        <v>Posgrado</v>
      </c>
      <c r="L814" s="97" t="s">
        <v>395</v>
      </c>
    </row>
    <row r="815" spans="3:12" ht="15.75" thickBot="1">
      <c r="C815" s="136" t="s">
        <v>488</v>
      </c>
      <c r="D815" s="198"/>
      <c r="E815" s="151">
        <v>12</v>
      </c>
      <c r="F815" s="298">
        <f>HLOOKUP($C815,$BZ$2:$CM$3,2,0)</f>
        <v>18859.39</v>
      </c>
      <c r="G815" s="112">
        <f>D815*E815*F815</f>
        <v>0</v>
      </c>
      <c r="H815" s="165"/>
      <c r="I815" s="113" t="s">
        <v>496</v>
      </c>
      <c r="J815" s="113" t="str">
        <f>VLOOKUP(I815,Presupuesto!$B$11:$C$565,2,0)</f>
        <v>SUELDOS Y SALARIOS PERMANENTES</v>
      </c>
      <c r="K815" s="97" t="str">
        <f t="shared" si="26"/>
        <v>Posgrado</v>
      </c>
      <c r="L815" s="97" t="s">
        <v>395</v>
      </c>
    </row>
    <row r="816" spans="3:12">
      <c r="C816" s="170" t="s">
        <v>58</v>
      </c>
      <c r="D816" s="162"/>
      <c r="E816" s="153">
        <v>0</v>
      </c>
      <c r="F816" s="99">
        <f>IF(E815=0,"",(G815/E815)/12*E815)</f>
        <v>0</v>
      </c>
      <c r="G816" s="96">
        <f>F816</f>
        <v>0</v>
      </c>
      <c r="H816" s="163"/>
      <c r="I816" s="115" t="s">
        <v>516</v>
      </c>
      <c r="J816" s="115" t="str">
        <f>VLOOKUP(I816,Presupuesto!$B$11:$C$565,2,0)</f>
        <v>AGUINALDO Y DECIMO CUARTO MES</v>
      </c>
      <c r="K816" s="97" t="str">
        <f t="shared" si="26"/>
        <v>Posgrado</v>
      </c>
      <c r="L816" s="97" t="s">
        <v>395</v>
      </c>
    </row>
    <row r="817" spans="3:12" ht="15.75" thickBot="1">
      <c r="C817" s="171" t="s">
        <v>59</v>
      </c>
      <c r="D817" s="162"/>
      <c r="E817" s="153">
        <v>0</v>
      </c>
      <c r="F817" s="116">
        <f>IF(E815&lt;6,"",((E815-6)/12)*(G815/E815))</f>
        <v>0</v>
      </c>
      <c r="G817" s="96">
        <f>F817</f>
        <v>0</v>
      </c>
      <c r="H817" s="163"/>
      <c r="I817" s="100" t="s">
        <v>519</v>
      </c>
      <c r="J817" s="100" t="str">
        <f>VLOOKUP(I817,Presupuesto!$B$11:$C$565,2,0)</f>
        <v>DECIMOCUARTO MES</v>
      </c>
      <c r="K817" s="97" t="str">
        <f t="shared" si="26"/>
        <v>Posgrado</v>
      </c>
      <c r="L817" s="97" t="s">
        <v>395</v>
      </c>
    </row>
    <row r="818" spans="3:12" ht="15.75" thickBot="1">
      <c r="C818" s="136" t="s">
        <v>489</v>
      </c>
      <c r="D818" s="198"/>
      <c r="E818" s="151">
        <v>12</v>
      </c>
      <c r="F818" s="298">
        <f>HLOOKUP($C818,$BZ$2:$CM$3,2,0)</f>
        <v>17866.8</v>
      </c>
      <c r="G818" s="112">
        <f>D818*E818*F818</f>
        <v>0</v>
      </c>
      <c r="H818" s="165"/>
      <c r="I818" s="113" t="s">
        <v>496</v>
      </c>
      <c r="J818" s="113" t="str">
        <f>VLOOKUP(I818,Presupuesto!$B$11:$C$565,2,0)</f>
        <v>SUELDOS Y SALARIOS PERMANENTES</v>
      </c>
      <c r="K818" s="97" t="str">
        <f t="shared" si="26"/>
        <v>Posgrado</v>
      </c>
      <c r="L818" s="97" t="s">
        <v>395</v>
      </c>
    </row>
    <row r="819" spans="3:12">
      <c r="C819" s="170" t="s">
        <v>58</v>
      </c>
      <c r="D819" s="162"/>
      <c r="E819" s="153">
        <v>0</v>
      </c>
      <c r="F819" s="99">
        <f>IF(E818=0,"",(G818/E818)/12*E818)</f>
        <v>0</v>
      </c>
      <c r="G819" s="96">
        <f>F819</f>
        <v>0</v>
      </c>
      <c r="H819" s="163"/>
      <c r="I819" s="115" t="s">
        <v>516</v>
      </c>
      <c r="J819" s="115" t="str">
        <f>VLOOKUP(I819,Presupuesto!$B$11:$C$565,2,0)</f>
        <v>AGUINALDO Y DECIMO CUARTO MES</v>
      </c>
      <c r="K819" s="97" t="str">
        <f t="shared" si="26"/>
        <v>Posgrado</v>
      </c>
      <c r="L819" s="97" t="s">
        <v>395</v>
      </c>
    </row>
    <row r="820" spans="3:12" ht="15.75" thickBot="1">
      <c r="C820" s="171" t="s">
        <v>59</v>
      </c>
      <c r="D820" s="162"/>
      <c r="E820" s="153">
        <v>0</v>
      </c>
      <c r="F820" s="116">
        <f>IF(E818&lt;6,"",((E818-6)/12)*(G818/E818))</f>
        <v>0</v>
      </c>
      <c r="G820" s="96">
        <f>F820</f>
        <v>0</v>
      </c>
      <c r="H820" s="163"/>
      <c r="I820" s="100" t="s">
        <v>519</v>
      </c>
      <c r="J820" s="100" t="str">
        <f>VLOOKUP(I820,Presupuesto!$B$11:$C$565,2,0)</f>
        <v>DECIMOCUARTO MES</v>
      </c>
      <c r="K820" s="97" t="str">
        <f t="shared" si="26"/>
        <v>Posgrado</v>
      </c>
      <c r="L820" s="97" t="s">
        <v>395</v>
      </c>
    </row>
    <row r="821" spans="3:12" ht="15.75" thickBot="1">
      <c r="C821" s="136" t="s">
        <v>490</v>
      </c>
      <c r="D821" s="198"/>
      <c r="E821" s="151">
        <v>12</v>
      </c>
      <c r="F821" s="298">
        <f>HLOOKUP($C821,$BZ$2:$CM$3,2,0)</f>
        <v>13896.4</v>
      </c>
      <c r="G821" s="112">
        <f>D821*E821*F821</f>
        <v>0</v>
      </c>
      <c r="H821" s="165"/>
      <c r="I821" s="113" t="s">
        <v>496</v>
      </c>
      <c r="J821" s="113" t="str">
        <f>VLOOKUP(I821,Presupuesto!$B$11:$C$565,2,0)</f>
        <v>SUELDOS Y SALARIOS PERMANENTES</v>
      </c>
      <c r="K821" s="97" t="str">
        <f t="shared" si="26"/>
        <v>Posgrado</v>
      </c>
      <c r="L821" s="97" t="s">
        <v>395</v>
      </c>
    </row>
    <row r="822" spans="3:12">
      <c r="C822" s="170" t="s">
        <v>58</v>
      </c>
      <c r="D822" s="162"/>
      <c r="E822" s="153">
        <v>0</v>
      </c>
      <c r="F822" s="99">
        <f>IF(E821=0,"",(G821/E821)/12*E821)</f>
        <v>0</v>
      </c>
      <c r="G822" s="96">
        <f>F822</f>
        <v>0</v>
      </c>
      <c r="H822" s="163"/>
      <c r="I822" s="115" t="s">
        <v>516</v>
      </c>
      <c r="J822" s="115" t="str">
        <f>VLOOKUP(I822,Presupuesto!$B$11:$C$565,2,0)</f>
        <v>AGUINALDO Y DECIMO CUARTO MES</v>
      </c>
      <c r="K822" s="97" t="str">
        <f t="shared" si="26"/>
        <v>Posgrado</v>
      </c>
      <c r="L822" s="97" t="s">
        <v>395</v>
      </c>
    </row>
    <row r="823" spans="3:12" ht="15.75" thickBot="1">
      <c r="C823" s="171" t="s">
        <v>59</v>
      </c>
      <c r="D823" s="162"/>
      <c r="E823" s="153">
        <v>0</v>
      </c>
      <c r="F823" s="116">
        <f>IF(E821&lt;6,"",((E821-6)/12)*(G821/E821))</f>
        <v>0</v>
      </c>
      <c r="G823" s="96">
        <f>F823</f>
        <v>0</v>
      </c>
      <c r="H823" s="163"/>
      <c r="I823" s="100" t="s">
        <v>519</v>
      </c>
      <c r="J823" s="100" t="str">
        <f>VLOOKUP(I823,Presupuesto!$B$11:$C$565,2,0)</f>
        <v>DECIMOCUARTO MES</v>
      </c>
      <c r="K823" s="97" t="str">
        <f t="shared" si="26"/>
        <v>Posgrado</v>
      </c>
      <c r="L823" s="97" t="s">
        <v>395</v>
      </c>
    </row>
    <row r="824" spans="3:12" ht="15.75" thickBot="1">
      <c r="C824" s="136" t="s">
        <v>491</v>
      </c>
      <c r="D824" s="198"/>
      <c r="E824" s="151">
        <v>12</v>
      </c>
      <c r="F824" s="298">
        <f>HLOOKUP($C824,$BZ$2:$CM$3,2,0)</f>
        <v>15004.09</v>
      </c>
      <c r="G824" s="112">
        <f>D824*E824*F824</f>
        <v>0</v>
      </c>
      <c r="H824" s="165"/>
      <c r="I824" s="113" t="s">
        <v>496</v>
      </c>
      <c r="J824" s="113" t="str">
        <f>VLOOKUP(I824,Presupuesto!$B$11:$C$565,2,0)</f>
        <v>SUELDOS Y SALARIOS PERMANENTES</v>
      </c>
      <c r="K824" s="97" t="str">
        <f t="shared" si="26"/>
        <v>Posgrado</v>
      </c>
      <c r="L824" s="97" t="s">
        <v>395</v>
      </c>
    </row>
    <row r="825" spans="3:12">
      <c r="C825" s="170" t="s">
        <v>58</v>
      </c>
      <c r="D825" s="162"/>
      <c r="E825" s="153">
        <v>0</v>
      </c>
      <c r="F825" s="99">
        <f>IF(E824=0,"",(G824/E824)/12*E824)</f>
        <v>0</v>
      </c>
      <c r="G825" s="96">
        <f>F825</f>
        <v>0</v>
      </c>
      <c r="H825" s="163"/>
      <c r="I825" s="115" t="s">
        <v>516</v>
      </c>
      <c r="J825" s="115" t="str">
        <f>VLOOKUP(I825,Presupuesto!$B$11:$C$565,2,0)</f>
        <v>AGUINALDO Y DECIMO CUARTO MES</v>
      </c>
      <c r="K825" s="97" t="str">
        <f t="shared" si="26"/>
        <v>Posgrado</v>
      </c>
      <c r="L825" s="97" t="s">
        <v>395</v>
      </c>
    </row>
    <row r="826" spans="3:12" ht="15.75" thickBot="1">
      <c r="C826" s="171" t="s">
        <v>59</v>
      </c>
      <c r="D826" s="162"/>
      <c r="E826" s="153">
        <v>0</v>
      </c>
      <c r="F826" s="116">
        <f>IF(E824&lt;6,"",((E824-6)/12)*(G824/E824))</f>
        <v>0</v>
      </c>
      <c r="G826" s="96">
        <f>F826</f>
        <v>0</v>
      </c>
      <c r="H826" s="163"/>
      <c r="I826" s="100" t="s">
        <v>519</v>
      </c>
      <c r="J826" s="100" t="str">
        <f>VLOOKUP(I826,Presupuesto!$B$11:$C$565,2,0)</f>
        <v>DECIMOCUARTO MES</v>
      </c>
      <c r="K826" s="97" t="str">
        <f t="shared" si="26"/>
        <v>Posgrado</v>
      </c>
      <c r="L826" s="97" t="s">
        <v>395</v>
      </c>
    </row>
    <row r="827" spans="3:12" ht="15.75" thickBot="1">
      <c r="C827" s="136" t="s">
        <v>492</v>
      </c>
      <c r="D827" s="198"/>
      <c r="E827" s="151">
        <v>12</v>
      </c>
      <c r="F827" s="298">
        <f>HLOOKUP($C827,$BZ$2:$CM$3,2,0)</f>
        <v>13238.9</v>
      </c>
      <c r="G827" s="112">
        <f>D827*E827*F827</f>
        <v>0</v>
      </c>
      <c r="H827" s="165"/>
      <c r="I827" s="113" t="s">
        <v>496</v>
      </c>
      <c r="J827" s="113" t="str">
        <f>VLOOKUP(I827,Presupuesto!$B$11:$C$565,2,0)</f>
        <v>SUELDOS Y SALARIOS PERMANENTES</v>
      </c>
      <c r="K827" s="97" t="str">
        <f t="shared" si="26"/>
        <v>Posgrado</v>
      </c>
      <c r="L827" s="97" t="s">
        <v>395</v>
      </c>
    </row>
    <row r="828" spans="3:12">
      <c r="C828" s="170" t="s">
        <v>58</v>
      </c>
      <c r="D828" s="162"/>
      <c r="E828" s="153">
        <v>0</v>
      </c>
      <c r="F828" s="99">
        <f>IF(E827=0,"",(G827/E827)/12*E827)</f>
        <v>0</v>
      </c>
      <c r="G828" s="96">
        <f>F828</f>
        <v>0</v>
      </c>
      <c r="H828" s="163"/>
      <c r="I828" s="115" t="s">
        <v>516</v>
      </c>
      <c r="J828" s="115" t="str">
        <f>VLOOKUP(I828,Presupuesto!$B$11:$C$565,2,0)</f>
        <v>AGUINALDO Y DECIMO CUARTO MES</v>
      </c>
      <c r="K828" s="97" t="str">
        <f t="shared" si="26"/>
        <v>Posgrado</v>
      </c>
      <c r="L828" s="97" t="s">
        <v>395</v>
      </c>
    </row>
    <row r="829" spans="3:12" ht="15.75" thickBot="1">
      <c r="C829" s="171" t="s">
        <v>59</v>
      </c>
      <c r="D829" s="162"/>
      <c r="E829" s="153">
        <v>0</v>
      </c>
      <c r="F829" s="116">
        <f>IF(E827&lt;6,"",((E827-6)/12)*(G827/E827))</f>
        <v>0</v>
      </c>
      <c r="G829" s="96">
        <f>F829</f>
        <v>0</v>
      </c>
      <c r="H829" s="163"/>
      <c r="I829" s="100" t="s">
        <v>519</v>
      </c>
      <c r="J829" s="100" t="str">
        <f>VLOOKUP(I829,Presupuesto!$B$11:$C$565,2,0)</f>
        <v>DECIMOCUARTO MES</v>
      </c>
      <c r="K829" s="97" t="str">
        <f t="shared" si="26"/>
        <v>Posgrado</v>
      </c>
      <c r="L829" s="97" t="s">
        <v>395</v>
      </c>
    </row>
    <row r="830" spans="3:12" ht="15.75" thickBot="1">
      <c r="C830" s="136" t="s">
        <v>493</v>
      </c>
      <c r="D830" s="198"/>
      <c r="E830" s="151">
        <v>12</v>
      </c>
      <c r="F830" s="298">
        <f>HLOOKUP($C830,$BZ$2:$CM$3,2,0)</f>
        <v>12356.31</v>
      </c>
      <c r="G830" s="112">
        <f>D830*E830*F830</f>
        <v>0</v>
      </c>
      <c r="H830" s="165"/>
      <c r="I830" s="113" t="s">
        <v>496</v>
      </c>
      <c r="J830" s="113" t="str">
        <f>VLOOKUP(I830,Presupuesto!$B$11:$C$565,2,0)</f>
        <v>SUELDOS Y SALARIOS PERMANENTES</v>
      </c>
      <c r="K830" s="97" t="str">
        <f t="shared" ref="K830:K847" si="27">$K$797</f>
        <v>Posgrado</v>
      </c>
      <c r="L830" s="97" t="s">
        <v>395</v>
      </c>
    </row>
    <row r="831" spans="3:12">
      <c r="C831" s="170" t="s">
        <v>58</v>
      </c>
      <c r="D831" s="162"/>
      <c r="E831" s="153">
        <v>0</v>
      </c>
      <c r="F831" s="99">
        <f>IF(E830=0,"",(G830/E830)/12*E830)</f>
        <v>0</v>
      </c>
      <c r="G831" s="96">
        <f>F831</f>
        <v>0</v>
      </c>
      <c r="H831" s="163"/>
      <c r="I831" s="115" t="s">
        <v>516</v>
      </c>
      <c r="J831" s="115" t="str">
        <f>VLOOKUP(I831,Presupuesto!$B$11:$C$565,2,0)</f>
        <v>AGUINALDO Y DECIMO CUARTO MES</v>
      </c>
      <c r="K831" s="97" t="str">
        <f t="shared" si="27"/>
        <v>Posgrado</v>
      </c>
      <c r="L831" s="97" t="s">
        <v>395</v>
      </c>
    </row>
    <row r="832" spans="3:12" ht="15.75" thickBot="1">
      <c r="C832" s="171" t="s">
        <v>59</v>
      </c>
      <c r="D832" s="162"/>
      <c r="E832" s="153">
        <v>0</v>
      </c>
      <c r="F832" s="116">
        <f>IF(E830&lt;6,"",((E830-6)/12)*(G830/E830))</f>
        <v>0</v>
      </c>
      <c r="G832" s="96">
        <f>F832</f>
        <v>0</v>
      </c>
      <c r="H832" s="163"/>
      <c r="I832" s="100" t="s">
        <v>519</v>
      </c>
      <c r="J832" s="100" t="str">
        <f>VLOOKUP(I832,Presupuesto!$B$11:$C$565,2,0)</f>
        <v>DECIMOCUARTO MES</v>
      </c>
      <c r="K832" s="97" t="str">
        <f t="shared" si="27"/>
        <v>Posgrado</v>
      </c>
      <c r="L832" s="97" t="s">
        <v>395</v>
      </c>
    </row>
    <row r="833" spans="3:12" ht="15.75" thickBot="1">
      <c r="C833" s="136" t="s">
        <v>494</v>
      </c>
      <c r="D833" s="198"/>
      <c r="E833" s="151">
        <v>12</v>
      </c>
      <c r="F833" s="298">
        <f>HLOOKUP($C833,$BZ$2:$CM$3,2,0)</f>
        <v>463.22</v>
      </c>
      <c r="G833" s="112">
        <f>D833*E833*F833</f>
        <v>0</v>
      </c>
      <c r="H833" s="165"/>
      <c r="I833" s="113" t="s">
        <v>496</v>
      </c>
      <c r="J833" s="113" t="str">
        <f>VLOOKUP(I833,Presupuesto!$B$11:$C$565,2,0)</f>
        <v>SUELDOS Y SALARIOS PERMANENTES</v>
      </c>
      <c r="K833" s="97" t="str">
        <f t="shared" si="27"/>
        <v>Posgrado</v>
      </c>
      <c r="L833" s="97" t="s">
        <v>395</v>
      </c>
    </row>
    <row r="834" spans="3:12">
      <c r="C834" s="170" t="s">
        <v>58</v>
      </c>
      <c r="D834" s="162"/>
      <c r="E834" s="153">
        <v>0</v>
      </c>
      <c r="F834" s="99">
        <f>IF(E833=0,"",(G833/E833)/12*E833)</f>
        <v>0</v>
      </c>
      <c r="G834" s="96">
        <f>F834</f>
        <v>0</v>
      </c>
      <c r="H834" s="163"/>
      <c r="I834" s="115" t="s">
        <v>516</v>
      </c>
      <c r="J834" s="115" t="str">
        <f>VLOOKUP(I834,Presupuesto!$B$11:$C$565,2,0)</f>
        <v>AGUINALDO Y DECIMO CUARTO MES</v>
      </c>
      <c r="K834" s="97" t="str">
        <f t="shared" si="27"/>
        <v>Posgrado</v>
      </c>
      <c r="L834" s="97" t="s">
        <v>395</v>
      </c>
    </row>
    <row r="835" spans="3:12" ht="15.75" thickBot="1">
      <c r="C835" s="171" t="s">
        <v>59</v>
      </c>
      <c r="D835" s="162"/>
      <c r="E835" s="153">
        <v>0</v>
      </c>
      <c r="F835" s="116">
        <f>IF(E833&lt;6,"",((E833-6)/12)*(G833/E833))</f>
        <v>0</v>
      </c>
      <c r="G835" s="96">
        <f>F835</f>
        <v>0</v>
      </c>
      <c r="H835" s="163"/>
      <c r="I835" s="100" t="s">
        <v>519</v>
      </c>
      <c r="J835" s="100" t="str">
        <f>VLOOKUP(I835,Presupuesto!$B$11:$C$565,2,0)</f>
        <v>DECIMOCUARTO MES</v>
      </c>
      <c r="K835" s="97" t="str">
        <f t="shared" si="27"/>
        <v>Posgrado</v>
      </c>
      <c r="L835" s="97" t="s">
        <v>395</v>
      </c>
    </row>
    <row r="836" spans="3:12" ht="15.75" thickBot="1">
      <c r="C836" s="136" t="s">
        <v>495</v>
      </c>
      <c r="D836" s="198"/>
      <c r="E836" s="151">
        <v>12</v>
      </c>
      <c r="F836" s="298">
        <f>HLOOKUP($C836,$BZ$2:$CM$3,2,0)</f>
        <v>2007.3</v>
      </c>
      <c r="G836" s="112">
        <f>D836*E836*F836</f>
        <v>0</v>
      </c>
      <c r="H836" s="165"/>
      <c r="I836" s="113" t="s">
        <v>496</v>
      </c>
      <c r="J836" s="113" t="str">
        <f>VLOOKUP(I836,Presupuesto!$B$11:$C$565,2,0)</f>
        <v>SUELDOS Y SALARIOS PERMANENTES</v>
      </c>
      <c r="K836" s="97" t="str">
        <f t="shared" si="27"/>
        <v>Posgrado</v>
      </c>
      <c r="L836" s="97" t="s">
        <v>395</v>
      </c>
    </row>
    <row r="837" spans="3:12">
      <c r="C837" s="170" t="s">
        <v>58</v>
      </c>
      <c r="D837" s="162"/>
      <c r="E837" s="153">
        <v>0</v>
      </c>
      <c r="F837" s="99">
        <f>IF(E836=0,"",(G836/E836)/12*E836)</f>
        <v>0</v>
      </c>
      <c r="G837" s="96">
        <f>F837</f>
        <v>0</v>
      </c>
      <c r="H837" s="163"/>
      <c r="I837" s="115" t="s">
        <v>516</v>
      </c>
      <c r="J837" s="115" t="str">
        <f>VLOOKUP(I837,Presupuesto!$B$11:$C$565,2,0)</f>
        <v>AGUINALDO Y DECIMO CUARTO MES</v>
      </c>
      <c r="K837" s="97" t="str">
        <f t="shared" si="27"/>
        <v>Posgrado</v>
      </c>
      <c r="L837" s="97" t="s">
        <v>395</v>
      </c>
    </row>
    <row r="838" spans="3:12" ht="15.75" thickBot="1">
      <c r="C838" s="171" t="s">
        <v>59</v>
      </c>
      <c r="D838" s="162"/>
      <c r="E838" s="153">
        <v>0</v>
      </c>
      <c r="F838" s="116">
        <f>IF(E836&lt;6,"",((E836-6)/12)*(G836/E836))</f>
        <v>0</v>
      </c>
      <c r="G838" s="96">
        <f>F838</f>
        <v>0</v>
      </c>
      <c r="H838" s="163"/>
      <c r="I838" s="100" t="s">
        <v>519</v>
      </c>
      <c r="J838" s="100" t="str">
        <f>VLOOKUP(I838,Presupuesto!$B$11:$C$565,2,0)</f>
        <v>DECIMOCUARTO MES</v>
      </c>
      <c r="K838" s="97" t="str">
        <f t="shared" si="27"/>
        <v>Posgrado</v>
      </c>
      <c r="L838" s="97" t="s">
        <v>395</v>
      </c>
    </row>
    <row r="839" spans="3:12" ht="15.75" thickBot="1">
      <c r="C839" s="139" t="s">
        <v>83</v>
      </c>
      <c r="D839" s="198"/>
      <c r="E839" s="151">
        <v>12</v>
      </c>
      <c r="F839" s="138">
        <v>30000</v>
      </c>
      <c r="G839" s="112">
        <f>D839*E839*F839</f>
        <v>0</v>
      </c>
      <c r="H839" s="165"/>
      <c r="I839" s="113" t="s">
        <v>564</v>
      </c>
      <c r="J839" s="113" t="str">
        <f>VLOOKUP(I839,Presupuesto!$B$11:$C$565,2,0)</f>
        <v>CONTRATOS ESPECIALES</v>
      </c>
      <c r="K839" s="97" t="str">
        <f t="shared" si="27"/>
        <v>Posgrado</v>
      </c>
      <c r="L839" s="97" t="s">
        <v>395</v>
      </c>
    </row>
    <row r="840" spans="3:12">
      <c r="C840" s="170" t="s">
        <v>58</v>
      </c>
      <c r="D840" s="162"/>
      <c r="E840" s="153">
        <v>0</v>
      </c>
      <c r="F840" s="116">
        <f>IF(E839=0,"",(G839/E839)/12*E839)</f>
        <v>0</v>
      </c>
      <c r="G840" s="96">
        <f>F840</f>
        <v>0</v>
      </c>
      <c r="H840" s="163"/>
      <c r="I840" s="100" t="s">
        <v>564</v>
      </c>
      <c r="J840" s="100" t="str">
        <f>VLOOKUP(I840,Presupuesto!$B$11:$C$565,2,0)</f>
        <v>CONTRATOS ESPECIALES</v>
      </c>
      <c r="K840" s="97" t="str">
        <f t="shared" si="27"/>
        <v>Posgrado</v>
      </c>
      <c r="L840" s="97" t="s">
        <v>394</v>
      </c>
    </row>
    <row r="841" spans="3:12" ht="15.75" thickBot="1">
      <c r="C841" s="171" t="s">
        <v>59</v>
      </c>
      <c r="D841" s="162"/>
      <c r="E841" s="153">
        <v>0</v>
      </c>
      <c r="F841" s="99">
        <f>IF(E839&lt;6,"",((E839-6)/12)*(G839/E839))</f>
        <v>0</v>
      </c>
      <c r="G841" s="96">
        <f>F841</f>
        <v>0</v>
      </c>
      <c r="H841" s="163"/>
      <c r="I841" s="100" t="s">
        <v>564</v>
      </c>
      <c r="J841" s="100" t="str">
        <f>VLOOKUP(I841,Presupuesto!$B$11:$C$565,2,0)</f>
        <v>CONTRATOS ESPECIALES</v>
      </c>
      <c r="K841" s="97" t="str">
        <f t="shared" si="27"/>
        <v>Posgrado</v>
      </c>
      <c r="L841" s="97" t="s">
        <v>399</v>
      </c>
    </row>
    <row r="842" spans="3:12" ht="15.75" thickBot="1">
      <c r="C842" s="139" t="s">
        <v>60</v>
      </c>
      <c r="D842" s="198"/>
      <c r="E842" s="151">
        <v>12</v>
      </c>
      <c r="F842" s="117">
        <v>30000</v>
      </c>
      <c r="G842" s="112">
        <f>D842*E842*F842</f>
        <v>0</v>
      </c>
      <c r="H842" s="165"/>
      <c r="I842" s="113" t="s">
        <v>705</v>
      </c>
      <c r="J842" s="113" t="str">
        <f>VLOOKUP(I842,Presupuesto!$B$11:$C$565,2,0)</f>
        <v>OTROS SERVICIOS TECNICOS Y PROFESIONALES</v>
      </c>
      <c r="K842" s="97" t="str">
        <f t="shared" si="27"/>
        <v>Posgrado</v>
      </c>
      <c r="L842" s="97" t="s">
        <v>394</v>
      </c>
    </row>
    <row r="843" spans="3:12">
      <c r="C843" s="170" t="s">
        <v>58</v>
      </c>
      <c r="D843" s="162"/>
      <c r="E843" s="153">
        <v>0</v>
      </c>
      <c r="F843" s="99">
        <v>0</v>
      </c>
      <c r="G843" s="96">
        <f>F843</f>
        <v>0</v>
      </c>
      <c r="H843" s="163"/>
      <c r="I843" s="100" t="s">
        <v>705</v>
      </c>
      <c r="J843" s="100" t="str">
        <f>VLOOKUP(I843,Presupuesto!$B$11:$C$565,2,0)</f>
        <v>OTROS SERVICIOS TECNICOS Y PROFESIONALES</v>
      </c>
      <c r="K843" s="97" t="str">
        <f t="shared" si="27"/>
        <v>Posgrado</v>
      </c>
      <c r="L843" s="97" t="s">
        <v>394</v>
      </c>
    </row>
    <row r="844" spans="3:12" ht="15.75" thickBot="1">
      <c r="C844" s="171" t="s">
        <v>59</v>
      </c>
      <c r="D844" s="162"/>
      <c r="E844" s="153">
        <v>0</v>
      </c>
      <c r="F844" s="99">
        <v>0</v>
      </c>
      <c r="G844" s="96">
        <f>F844</f>
        <v>0</v>
      </c>
      <c r="H844" s="163"/>
      <c r="I844" s="100" t="s">
        <v>705</v>
      </c>
      <c r="J844" s="100" t="str">
        <f>VLOOKUP(I844,Presupuesto!$B$11:$C$565,2,0)</f>
        <v>OTROS SERVICIOS TECNICOS Y PROFESIONALES</v>
      </c>
      <c r="K844" s="97" t="str">
        <f t="shared" si="27"/>
        <v>Posgrado</v>
      </c>
      <c r="L844" s="97" t="s">
        <v>394</v>
      </c>
    </row>
    <row r="845" spans="3:12" ht="15.75" thickBot="1">
      <c r="C845" s="139" t="s">
        <v>61</v>
      </c>
      <c r="D845" s="198"/>
      <c r="E845" s="151">
        <v>12</v>
      </c>
      <c r="F845" s="117">
        <v>30000</v>
      </c>
      <c r="G845" s="112">
        <f>D845*E845*F845</f>
        <v>0</v>
      </c>
      <c r="H845" s="165"/>
      <c r="I845" s="113" t="s">
        <v>496</v>
      </c>
      <c r="J845" s="113" t="str">
        <f>VLOOKUP(I845,Presupuesto!$B$11:$C$565,2,0)</f>
        <v>SUELDOS Y SALARIOS PERMANENTES</v>
      </c>
      <c r="K845" s="97" t="str">
        <f t="shared" si="27"/>
        <v>Posgrado</v>
      </c>
      <c r="L845" s="97" t="s">
        <v>394</v>
      </c>
    </row>
    <row r="846" spans="3:12">
      <c r="C846" s="170" t="s">
        <v>58</v>
      </c>
      <c r="D846" s="168"/>
      <c r="E846" s="130">
        <v>0</v>
      </c>
      <c r="F846" s="118">
        <f>IF(E845=0,"",(G845/E845)/12*E845)</f>
        <v>0</v>
      </c>
      <c r="G846" s="119">
        <f>F846</f>
        <v>0</v>
      </c>
      <c r="H846" s="163"/>
      <c r="I846" s="100" t="s">
        <v>516</v>
      </c>
      <c r="J846" s="100" t="str">
        <f>VLOOKUP(I846,Presupuesto!$B$11:$C$565,2,0)</f>
        <v>AGUINALDO Y DECIMO CUARTO MES</v>
      </c>
      <c r="K846" s="97" t="str">
        <f t="shared" si="27"/>
        <v>Posgrado</v>
      </c>
      <c r="L846" s="97" t="s">
        <v>394</v>
      </c>
    </row>
    <row r="847" spans="3:12" ht="15.75" thickBot="1">
      <c r="C847" s="172" t="s">
        <v>59</v>
      </c>
      <c r="D847" s="161"/>
      <c r="E847" s="131">
        <v>0</v>
      </c>
      <c r="F847" s="104">
        <f>IF(E845&lt;6,"",((E845-6)/12)*(G845/E845))</f>
        <v>0</v>
      </c>
      <c r="G847" s="104">
        <f>F847</f>
        <v>0</v>
      </c>
      <c r="H847" s="161"/>
      <c r="I847" s="105" t="s">
        <v>519</v>
      </c>
      <c r="J847" s="123" t="str">
        <f>VLOOKUP(I847,Presupuesto!$B$11:$C$565,2,0)</f>
        <v>DECIMOCUARTO MES</v>
      </c>
      <c r="K847" s="105" t="str">
        <f t="shared" si="27"/>
        <v>Posgrado</v>
      </c>
      <c r="L847" s="123" t="s">
        <v>394</v>
      </c>
    </row>
    <row r="849" spans="3:12" ht="15.75" thickBot="1"/>
    <row r="850" spans="3:12" ht="15.75" thickBot="1">
      <c r="C850" s="69" t="s">
        <v>43</v>
      </c>
      <c r="D850" s="30">
        <f>SUM(G857:G907)</f>
        <v>0</v>
      </c>
      <c r="E850" s="92"/>
      <c r="F850" s="92"/>
      <c r="G850" s="92"/>
      <c r="H850" s="75"/>
      <c r="I850" s="75"/>
      <c r="J850" s="75"/>
    </row>
    <row r="851" spans="3:12">
      <c r="D851" s="31"/>
      <c r="E851" s="92"/>
      <c r="F851" s="92"/>
      <c r="G851" s="92"/>
      <c r="H851" s="75"/>
      <c r="I851" s="75"/>
      <c r="J851" s="75"/>
    </row>
    <row r="852" spans="3:12">
      <c r="D852" s="31"/>
      <c r="E852" s="92"/>
      <c r="F852" s="92"/>
      <c r="G852" s="92"/>
      <c r="H852" s="75"/>
      <c r="I852" s="75"/>
      <c r="J852" s="75"/>
    </row>
    <row r="853" spans="3:12" ht="15.75">
      <c r="C853" s="201" t="s">
        <v>392</v>
      </c>
      <c r="D853" s="353"/>
      <c r="E853" s="92"/>
      <c r="F853" s="92"/>
      <c r="G853" s="92"/>
      <c r="H853" s="75"/>
      <c r="I853" s="75"/>
      <c r="J853" s="75"/>
    </row>
    <row r="854" spans="3:12" ht="18.75">
      <c r="C854" s="207"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2"/>
      <c r="F854" s="92"/>
      <c r="G854" s="92"/>
      <c r="H854" s="75"/>
      <c r="I854" s="75"/>
      <c r="J854" s="75"/>
      <c r="K854" s="152"/>
    </row>
    <row r="855" spans="3:12" ht="15.75" thickBot="1">
      <c r="C855" s="176"/>
      <c r="D855" s="31"/>
      <c r="E855" s="92"/>
      <c r="F855" s="92"/>
      <c r="G855" s="92"/>
      <c r="H855" s="75"/>
      <c r="I855" s="75"/>
      <c r="J855" s="75"/>
      <c r="K855" s="152"/>
    </row>
    <row r="856" spans="3:12" ht="30.75" thickBot="1">
      <c r="C856" s="133" t="s">
        <v>44</v>
      </c>
      <c r="D856" s="137" t="s">
        <v>55</v>
      </c>
      <c r="E856" s="169" t="s">
        <v>56</v>
      </c>
      <c r="F856" s="137" t="s">
        <v>57</v>
      </c>
      <c r="G856" s="134" t="s">
        <v>27</v>
      </c>
      <c r="H856" s="132" t="s">
        <v>131</v>
      </c>
      <c r="I856" s="135" t="s">
        <v>46</v>
      </c>
      <c r="J856" s="135" t="s">
        <v>132</v>
      </c>
      <c r="K856" s="135" t="s">
        <v>410</v>
      </c>
      <c r="L856" s="135" t="s">
        <v>411</v>
      </c>
    </row>
    <row r="857" spans="3:12" ht="15.75" thickBot="1">
      <c r="C857" s="136" t="s">
        <v>482</v>
      </c>
      <c r="D857" s="198"/>
      <c r="E857" s="151">
        <v>12</v>
      </c>
      <c r="F857" s="298">
        <f>HLOOKUP($C857,$BZ$2:$CM$3,2,0)</f>
        <v>43674.39</v>
      </c>
      <c r="G857" s="112">
        <f>D857*E857*F857</f>
        <v>0</v>
      </c>
      <c r="H857" s="165"/>
      <c r="I857" s="113" t="s">
        <v>496</v>
      </c>
      <c r="J857" s="113" t="str">
        <f>VLOOKUP(I857,Presupuesto!$B$11:$C$565,2,0)</f>
        <v>SUELDOS Y SALARIOS PERMANENTES</v>
      </c>
      <c r="K857" s="215" t="s">
        <v>1453</v>
      </c>
      <c r="L857" s="97" t="s">
        <v>394</v>
      </c>
    </row>
    <row r="858" spans="3:12">
      <c r="C858" s="170" t="s">
        <v>58</v>
      </c>
      <c r="D858" s="162"/>
      <c r="E858" s="153">
        <v>0</v>
      </c>
      <c r="F858" s="99">
        <f>IF(E857=0,"",(G857/E857)/12*E857)</f>
        <v>0</v>
      </c>
      <c r="G858" s="96">
        <f>F858</f>
        <v>0</v>
      </c>
      <c r="H858" s="163"/>
      <c r="I858" s="115" t="s">
        <v>516</v>
      </c>
      <c r="J858" s="115" t="str">
        <f>VLOOKUP(I858,Presupuesto!$B$11:$C$565,2,0)</f>
        <v>AGUINALDO Y DECIMO CUARTO MES</v>
      </c>
      <c r="K858" s="97" t="str">
        <f t="shared" ref="K858:K889" si="28">$K$857</f>
        <v>Posgrado</v>
      </c>
      <c r="L858" s="97" t="s">
        <v>412</v>
      </c>
    </row>
    <row r="859" spans="3:12" ht="15.75" thickBot="1">
      <c r="C859" s="171" t="s">
        <v>59</v>
      </c>
      <c r="D859" s="162"/>
      <c r="E859" s="153">
        <v>0</v>
      </c>
      <c r="F859" s="116">
        <f>IF(E857&lt;6,"",((E857-6)/12)*(G857/E857))</f>
        <v>0</v>
      </c>
      <c r="G859" s="96">
        <f>F859</f>
        <v>0</v>
      </c>
      <c r="H859" s="163"/>
      <c r="I859" s="100" t="s">
        <v>519</v>
      </c>
      <c r="J859" s="100" t="str">
        <f>VLOOKUP(I859,Presupuesto!$B$11:$C$565,2,0)</f>
        <v>DECIMOCUARTO MES</v>
      </c>
      <c r="K859" s="97" t="str">
        <f t="shared" si="28"/>
        <v>Posgrado</v>
      </c>
      <c r="L859" s="97" t="s">
        <v>395</v>
      </c>
    </row>
    <row r="860" spans="3:12" ht="15.75" thickBot="1">
      <c r="C860" s="136" t="s">
        <v>483</v>
      </c>
      <c r="D860" s="198"/>
      <c r="E860" s="151">
        <v>12</v>
      </c>
      <c r="F860" s="298">
        <f>HLOOKUP($C860,$BZ$2:$CM$3,2,0)</f>
        <v>39703.99</v>
      </c>
      <c r="G860" s="112">
        <f>D860*E860*F860</f>
        <v>0</v>
      </c>
      <c r="H860" s="165"/>
      <c r="I860" s="113" t="s">
        <v>496</v>
      </c>
      <c r="J860" s="113" t="str">
        <f>VLOOKUP(I860,Presupuesto!$B$11:$C$565,2,0)</f>
        <v>SUELDOS Y SALARIOS PERMANENTES</v>
      </c>
      <c r="K860" s="97" t="str">
        <f t="shared" si="28"/>
        <v>Posgrado</v>
      </c>
      <c r="L860" s="97" t="s">
        <v>395</v>
      </c>
    </row>
    <row r="861" spans="3:12">
      <c r="C861" s="170" t="s">
        <v>58</v>
      </c>
      <c r="D861" s="162"/>
      <c r="E861" s="153">
        <v>0</v>
      </c>
      <c r="F861" s="99">
        <f>IF(E860=0,"",(G860/E860)/12*E860)</f>
        <v>0</v>
      </c>
      <c r="G861" s="96">
        <f>F861</f>
        <v>0</v>
      </c>
      <c r="H861" s="163"/>
      <c r="I861" s="115" t="s">
        <v>516</v>
      </c>
      <c r="J861" s="115" t="str">
        <f>VLOOKUP(I861,Presupuesto!$B$11:$C$565,2,0)</f>
        <v>AGUINALDO Y DECIMO CUARTO MES</v>
      </c>
      <c r="K861" s="97" t="str">
        <f t="shared" si="28"/>
        <v>Posgrado</v>
      </c>
      <c r="L861" s="97" t="s">
        <v>395</v>
      </c>
    </row>
    <row r="862" spans="3:12" ht="15.75" thickBot="1">
      <c r="C862" s="171" t="s">
        <v>59</v>
      </c>
      <c r="D862" s="162"/>
      <c r="E862" s="153">
        <v>0</v>
      </c>
      <c r="F862" s="116">
        <f>IF(E860&lt;6,"",((E860-6)/12)*(G860/E860))</f>
        <v>0</v>
      </c>
      <c r="G862" s="96">
        <f>F862</f>
        <v>0</v>
      </c>
      <c r="H862" s="163"/>
      <c r="I862" s="100" t="s">
        <v>519</v>
      </c>
      <c r="J862" s="100" t="str">
        <f>VLOOKUP(I862,Presupuesto!$B$11:$C$565,2,0)</f>
        <v>DECIMOCUARTO MES</v>
      </c>
      <c r="K862" s="97" t="str">
        <f t="shared" si="28"/>
        <v>Posgrado</v>
      </c>
      <c r="L862" s="97" t="s">
        <v>395</v>
      </c>
    </row>
    <row r="863" spans="3:12" ht="15.75" thickBot="1">
      <c r="C863" s="136" t="s">
        <v>484</v>
      </c>
      <c r="D863" s="198"/>
      <c r="E863" s="151">
        <v>12</v>
      </c>
      <c r="F863" s="298">
        <f>HLOOKUP($C863,$BZ$2:$CM$3,2,0)</f>
        <v>35733.589999999997</v>
      </c>
      <c r="G863" s="112">
        <f>D863*E863*F863</f>
        <v>0</v>
      </c>
      <c r="H863" s="165"/>
      <c r="I863" s="113" t="s">
        <v>496</v>
      </c>
      <c r="J863" s="113" t="str">
        <f>VLOOKUP(I863,Presupuesto!$B$11:$C$565,2,0)</f>
        <v>SUELDOS Y SALARIOS PERMANENTES</v>
      </c>
      <c r="K863" s="97" t="str">
        <f t="shared" si="28"/>
        <v>Posgrado</v>
      </c>
      <c r="L863" s="97" t="s">
        <v>395</v>
      </c>
    </row>
    <row r="864" spans="3:12">
      <c r="C864" s="170" t="s">
        <v>58</v>
      </c>
      <c r="D864" s="162"/>
      <c r="E864" s="153">
        <v>0</v>
      </c>
      <c r="F864" s="99">
        <f>IF(E863=0,"",(G863/E863)/12*E863)</f>
        <v>0</v>
      </c>
      <c r="G864" s="96">
        <f>F864</f>
        <v>0</v>
      </c>
      <c r="H864" s="163"/>
      <c r="I864" s="115" t="s">
        <v>516</v>
      </c>
      <c r="J864" s="115" t="str">
        <f>VLOOKUP(I864,Presupuesto!$B$11:$C$565,2,0)</f>
        <v>AGUINALDO Y DECIMO CUARTO MES</v>
      </c>
      <c r="K864" s="97" t="str">
        <f t="shared" si="28"/>
        <v>Posgrado</v>
      </c>
      <c r="L864" s="97" t="s">
        <v>395</v>
      </c>
    </row>
    <row r="865" spans="3:12" ht="15.75" thickBot="1">
      <c r="C865" s="171" t="s">
        <v>59</v>
      </c>
      <c r="D865" s="162"/>
      <c r="E865" s="153">
        <v>0</v>
      </c>
      <c r="F865" s="116">
        <f>IF(E863&lt;6,"",((E863-6)/12)*(G863/E863))</f>
        <v>0</v>
      </c>
      <c r="G865" s="96">
        <f>F865</f>
        <v>0</v>
      </c>
      <c r="H865" s="163"/>
      <c r="I865" s="100" t="s">
        <v>519</v>
      </c>
      <c r="J865" s="100" t="str">
        <f>VLOOKUP(I865,Presupuesto!$B$11:$C$565,2,0)</f>
        <v>DECIMOCUARTO MES</v>
      </c>
      <c r="K865" s="97" t="str">
        <f t="shared" si="28"/>
        <v>Posgrado</v>
      </c>
      <c r="L865" s="97" t="s">
        <v>395</v>
      </c>
    </row>
    <row r="866" spans="3:12" ht="15.75" thickBot="1">
      <c r="C866" s="136" t="s">
        <v>485</v>
      </c>
      <c r="D866" s="198"/>
      <c r="E866" s="151">
        <v>12</v>
      </c>
      <c r="F866" s="298">
        <f>HLOOKUP($C866,$BZ$2:$CM$3,2,0)</f>
        <v>31763.19</v>
      </c>
      <c r="G866" s="112">
        <f>D866*E866*F866</f>
        <v>0</v>
      </c>
      <c r="H866" s="165"/>
      <c r="I866" s="113" t="s">
        <v>496</v>
      </c>
      <c r="J866" s="113" t="str">
        <f>VLOOKUP(I866,Presupuesto!$B$11:$C$565,2,0)</f>
        <v>SUELDOS Y SALARIOS PERMANENTES</v>
      </c>
      <c r="K866" s="97" t="str">
        <f t="shared" si="28"/>
        <v>Posgrado</v>
      </c>
      <c r="L866" s="97" t="s">
        <v>395</v>
      </c>
    </row>
    <row r="867" spans="3:12">
      <c r="C867" s="170" t="s">
        <v>58</v>
      </c>
      <c r="D867" s="162"/>
      <c r="E867" s="153">
        <v>0</v>
      </c>
      <c r="F867" s="99">
        <f>IF(E866=0,"",(G866/E866)/12*E866)</f>
        <v>0</v>
      </c>
      <c r="G867" s="96">
        <f>F867</f>
        <v>0</v>
      </c>
      <c r="H867" s="163"/>
      <c r="I867" s="115" t="s">
        <v>516</v>
      </c>
      <c r="J867" s="115" t="str">
        <f>VLOOKUP(I867,Presupuesto!$B$11:$C$565,2,0)</f>
        <v>AGUINALDO Y DECIMO CUARTO MES</v>
      </c>
      <c r="K867" s="97" t="str">
        <f t="shared" si="28"/>
        <v>Posgrado</v>
      </c>
      <c r="L867" s="97" t="s">
        <v>395</v>
      </c>
    </row>
    <row r="868" spans="3:12" ht="15.75" thickBot="1">
      <c r="C868" s="171" t="s">
        <v>59</v>
      </c>
      <c r="D868" s="162"/>
      <c r="E868" s="153">
        <v>0</v>
      </c>
      <c r="F868" s="116">
        <f>IF(E866&lt;6,"",((E866-6)/12)*(G866/E866))</f>
        <v>0</v>
      </c>
      <c r="G868" s="96">
        <f>F868</f>
        <v>0</v>
      </c>
      <c r="H868" s="163"/>
      <c r="I868" s="100" t="s">
        <v>519</v>
      </c>
      <c r="J868" s="100" t="str">
        <f>VLOOKUP(I868,Presupuesto!$B$11:$C$565,2,0)</f>
        <v>DECIMOCUARTO MES</v>
      </c>
      <c r="K868" s="97" t="str">
        <f t="shared" si="28"/>
        <v>Posgrado</v>
      </c>
      <c r="L868" s="97" t="s">
        <v>395</v>
      </c>
    </row>
    <row r="869" spans="3:12" ht="15.75" thickBot="1">
      <c r="C869" s="136" t="s">
        <v>486</v>
      </c>
      <c r="D869" s="198"/>
      <c r="E869" s="151">
        <v>12</v>
      </c>
      <c r="F869" s="298">
        <f>HLOOKUP($C869,$BZ$2:$CM$3,2,0)</f>
        <v>29777.99</v>
      </c>
      <c r="G869" s="112">
        <f>D869*E869*F869</f>
        <v>0</v>
      </c>
      <c r="H869" s="165"/>
      <c r="I869" s="113" t="s">
        <v>496</v>
      </c>
      <c r="J869" s="113" t="str">
        <f>VLOOKUP(I869,Presupuesto!$B$11:$C$565,2,0)</f>
        <v>SUELDOS Y SALARIOS PERMANENTES</v>
      </c>
      <c r="K869" s="97" t="str">
        <f t="shared" si="28"/>
        <v>Posgrado</v>
      </c>
      <c r="L869" s="97" t="s">
        <v>395</v>
      </c>
    </row>
    <row r="870" spans="3:12">
      <c r="C870" s="170" t="s">
        <v>58</v>
      </c>
      <c r="D870" s="162"/>
      <c r="E870" s="153">
        <v>0</v>
      </c>
      <c r="F870" s="99">
        <f>IF(E869=0,"",(G869/E869)/12*E869)</f>
        <v>0</v>
      </c>
      <c r="G870" s="96">
        <f>F870</f>
        <v>0</v>
      </c>
      <c r="H870" s="163"/>
      <c r="I870" s="115" t="s">
        <v>516</v>
      </c>
      <c r="J870" s="115" t="str">
        <f>VLOOKUP(I870,Presupuesto!$B$11:$C$565,2,0)</f>
        <v>AGUINALDO Y DECIMO CUARTO MES</v>
      </c>
      <c r="K870" s="97" t="str">
        <f t="shared" si="28"/>
        <v>Posgrado</v>
      </c>
      <c r="L870" s="97" t="s">
        <v>395</v>
      </c>
    </row>
    <row r="871" spans="3:12" ht="15.75" thickBot="1">
      <c r="C871" s="171" t="s">
        <v>59</v>
      </c>
      <c r="D871" s="162"/>
      <c r="E871" s="153">
        <v>0</v>
      </c>
      <c r="F871" s="116">
        <f>IF(E869&lt;6,"",((E869-6)/12)*(G869/E869))</f>
        <v>0</v>
      </c>
      <c r="G871" s="96">
        <f>F871</f>
        <v>0</v>
      </c>
      <c r="H871" s="163"/>
      <c r="I871" s="100" t="s">
        <v>519</v>
      </c>
      <c r="J871" s="100" t="str">
        <f>VLOOKUP(I871,Presupuesto!$B$11:$C$565,2,0)</f>
        <v>DECIMOCUARTO MES</v>
      </c>
      <c r="K871" s="97" t="str">
        <f t="shared" si="28"/>
        <v>Posgrado</v>
      </c>
      <c r="L871" s="97" t="s">
        <v>395</v>
      </c>
    </row>
    <row r="872" spans="3:12" ht="15.75" thickBot="1">
      <c r="C872" s="136" t="s">
        <v>487</v>
      </c>
      <c r="D872" s="198"/>
      <c r="E872" s="151">
        <v>12</v>
      </c>
      <c r="F872" s="298">
        <f>HLOOKUP($C872,$BZ$2:$CM$3,2,0)</f>
        <v>27792.79</v>
      </c>
      <c r="G872" s="112">
        <f>D872*E872*F872</f>
        <v>0</v>
      </c>
      <c r="H872" s="165"/>
      <c r="I872" s="113" t="s">
        <v>496</v>
      </c>
      <c r="J872" s="113" t="str">
        <f>VLOOKUP(I872,Presupuesto!$B$11:$C$565,2,0)</f>
        <v>SUELDOS Y SALARIOS PERMANENTES</v>
      </c>
      <c r="K872" s="97" t="str">
        <f t="shared" si="28"/>
        <v>Posgrado</v>
      </c>
      <c r="L872" s="97" t="s">
        <v>395</v>
      </c>
    </row>
    <row r="873" spans="3:12">
      <c r="C873" s="170" t="s">
        <v>58</v>
      </c>
      <c r="D873" s="162"/>
      <c r="E873" s="153">
        <v>0</v>
      </c>
      <c r="F873" s="99">
        <f>IF(E872=0,"",(G872/E872)/12*E872)</f>
        <v>0</v>
      </c>
      <c r="G873" s="96">
        <f>F873</f>
        <v>0</v>
      </c>
      <c r="H873" s="163"/>
      <c r="I873" s="115" t="s">
        <v>516</v>
      </c>
      <c r="J873" s="115" t="str">
        <f>VLOOKUP(I873,Presupuesto!$B$11:$C$565,2,0)</f>
        <v>AGUINALDO Y DECIMO CUARTO MES</v>
      </c>
      <c r="K873" s="97" t="str">
        <f t="shared" si="28"/>
        <v>Posgrado</v>
      </c>
      <c r="L873" s="97" t="s">
        <v>395</v>
      </c>
    </row>
    <row r="874" spans="3:12" ht="15.75" thickBot="1">
      <c r="C874" s="171" t="s">
        <v>59</v>
      </c>
      <c r="D874" s="162"/>
      <c r="E874" s="153">
        <v>0</v>
      </c>
      <c r="F874" s="116">
        <f>IF(E872&lt;6,"",((E872-6)/12)*(G872/E872))</f>
        <v>0</v>
      </c>
      <c r="G874" s="96">
        <f>F874</f>
        <v>0</v>
      </c>
      <c r="H874" s="163"/>
      <c r="I874" s="100" t="s">
        <v>519</v>
      </c>
      <c r="J874" s="100" t="str">
        <f>VLOOKUP(I874,Presupuesto!$B$11:$C$565,2,0)</f>
        <v>DECIMOCUARTO MES</v>
      </c>
      <c r="K874" s="97" t="str">
        <f t="shared" si="28"/>
        <v>Posgrado</v>
      </c>
      <c r="L874" s="97" t="s">
        <v>395</v>
      </c>
    </row>
    <row r="875" spans="3:12" ht="15.75" thickBot="1">
      <c r="C875" s="136" t="s">
        <v>488</v>
      </c>
      <c r="D875" s="198"/>
      <c r="E875" s="151">
        <v>12</v>
      </c>
      <c r="F875" s="298">
        <f>HLOOKUP($C875,$BZ$2:$CM$3,2,0)</f>
        <v>18859.39</v>
      </c>
      <c r="G875" s="112">
        <f>D875*E875*F875</f>
        <v>0</v>
      </c>
      <c r="H875" s="165"/>
      <c r="I875" s="113" t="s">
        <v>496</v>
      </c>
      <c r="J875" s="113" t="str">
        <f>VLOOKUP(I875,Presupuesto!$B$11:$C$565,2,0)</f>
        <v>SUELDOS Y SALARIOS PERMANENTES</v>
      </c>
      <c r="K875" s="97" t="str">
        <f t="shared" si="28"/>
        <v>Posgrado</v>
      </c>
      <c r="L875" s="97" t="s">
        <v>395</v>
      </c>
    </row>
    <row r="876" spans="3:12">
      <c r="C876" s="170" t="s">
        <v>58</v>
      </c>
      <c r="D876" s="162"/>
      <c r="E876" s="153">
        <v>0</v>
      </c>
      <c r="F876" s="99">
        <f>IF(E875=0,"",(G875/E875)/12*E875)</f>
        <v>0</v>
      </c>
      <c r="G876" s="96">
        <f>F876</f>
        <v>0</v>
      </c>
      <c r="H876" s="163"/>
      <c r="I876" s="115" t="s">
        <v>516</v>
      </c>
      <c r="J876" s="115" t="str">
        <f>VLOOKUP(I876,Presupuesto!$B$11:$C$565,2,0)</f>
        <v>AGUINALDO Y DECIMO CUARTO MES</v>
      </c>
      <c r="K876" s="97" t="str">
        <f t="shared" si="28"/>
        <v>Posgrado</v>
      </c>
      <c r="L876" s="97" t="s">
        <v>395</v>
      </c>
    </row>
    <row r="877" spans="3:12" ht="15.75" thickBot="1">
      <c r="C877" s="171" t="s">
        <v>59</v>
      </c>
      <c r="D877" s="162"/>
      <c r="E877" s="153">
        <v>0</v>
      </c>
      <c r="F877" s="116">
        <f>IF(E875&lt;6,"",((E875-6)/12)*(G875/E875))</f>
        <v>0</v>
      </c>
      <c r="G877" s="96">
        <f>F877</f>
        <v>0</v>
      </c>
      <c r="H877" s="163"/>
      <c r="I877" s="100" t="s">
        <v>519</v>
      </c>
      <c r="J877" s="100" t="str">
        <f>VLOOKUP(I877,Presupuesto!$B$11:$C$565,2,0)</f>
        <v>DECIMOCUARTO MES</v>
      </c>
      <c r="K877" s="97" t="str">
        <f t="shared" si="28"/>
        <v>Posgrado</v>
      </c>
      <c r="L877" s="97" t="s">
        <v>395</v>
      </c>
    </row>
    <row r="878" spans="3:12" ht="15.75" thickBot="1">
      <c r="C878" s="136" t="s">
        <v>489</v>
      </c>
      <c r="D878" s="198"/>
      <c r="E878" s="151">
        <v>12</v>
      </c>
      <c r="F878" s="298">
        <f>HLOOKUP($C878,$BZ$2:$CM$3,2,0)</f>
        <v>17866.8</v>
      </c>
      <c r="G878" s="112">
        <f>D878*E878*F878</f>
        <v>0</v>
      </c>
      <c r="H878" s="165"/>
      <c r="I878" s="113" t="s">
        <v>496</v>
      </c>
      <c r="J878" s="113" t="str">
        <f>VLOOKUP(I878,Presupuesto!$B$11:$C$565,2,0)</f>
        <v>SUELDOS Y SALARIOS PERMANENTES</v>
      </c>
      <c r="K878" s="97" t="str">
        <f t="shared" si="28"/>
        <v>Posgrado</v>
      </c>
      <c r="L878" s="97" t="s">
        <v>395</v>
      </c>
    </row>
    <row r="879" spans="3:12">
      <c r="C879" s="170" t="s">
        <v>58</v>
      </c>
      <c r="D879" s="162"/>
      <c r="E879" s="153">
        <v>0</v>
      </c>
      <c r="F879" s="99">
        <f>IF(E878=0,"",(G878/E878)/12*E878)</f>
        <v>0</v>
      </c>
      <c r="G879" s="96">
        <f>F879</f>
        <v>0</v>
      </c>
      <c r="H879" s="163"/>
      <c r="I879" s="115" t="s">
        <v>516</v>
      </c>
      <c r="J879" s="115" t="str">
        <f>VLOOKUP(I879,Presupuesto!$B$11:$C$565,2,0)</f>
        <v>AGUINALDO Y DECIMO CUARTO MES</v>
      </c>
      <c r="K879" s="97" t="str">
        <f t="shared" si="28"/>
        <v>Posgrado</v>
      </c>
      <c r="L879" s="97" t="s">
        <v>395</v>
      </c>
    </row>
    <row r="880" spans="3:12" ht="15.75" thickBot="1">
      <c r="C880" s="171" t="s">
        <v>59</v>
      </c>
      <c r="D880" s="162"/>
      <c r="E880" s="153">
        <v>0</v>
      </c>
      <c r="F880" s="116">
        <f>IF(E878&lt;6,"",((E878-6)/12)*(G878/E878))</f>
        <v>0</v>
      </c>
      <c r="G880" s="96">
        <f>F880</f>
        <v>0</v>
      </c>
      <c r="H880" s="163"/>
      <c r="I880" s="100" t="s">
        <v>519</v>
      </c>
      <c r="J880" s="100" t="str">
        <f>VLOOKUP(I880,Presupuesto!$B$11:$C$565,2,0)</f>
        <v>DECIMOCUARTO MES</v>
      </c>
      <c r="K880" s="97" t="str">
        <f t="shared" si="28"/>
        <v>Posgrado</v>
      </c>
      <c r="L880" s="97" t="s">
        <v>395</v>
      </c>
    </row>
    <row r="881" spans="3:12" ht="15.75" thickBot="1">
      <c r="C881" s="136" t="s">
        <v>490</v>
      </c>
      <c r="D881" s="198"/>
      <c r="E881" s="151">
        <v>12</v>
      </c>
      <c r="F881" s="298">
        <f>HLOOKUP($C881,$BZ$2:$CM$3,2,0)</f>
        <v>13896.4</v>
      </c>
      <c r="G881" s="112">
        <f>D881*E881*F881</f>
        <v>0</v>
      </c>
      <c r="H881" s="165"/>
      <c r="I881" s="113" t="s">
        <v>496</v>
      </c>
      <c r="J881" s="113" t="str">
        <f>VLOOKUP(I881,Presupuesto!$B$11:$C$565,2,0)</f>
        <v>SUELDOS Y SALARIOS PERMANENTES</v>
      </c>
      <c r="K881" s="97" t="str">
        <f t="shared" si="28"/>
        <v>Posgrado</v>
      </c>
      <c r="L881" s="97" t="s">
        <v>395</v>
      </c>
    </row>
    <row r="882" spans="3:12">
      <c r="C882" s="170" t="s">
        <v>58</v>
      </c>
      <c r="D882" s="162"/>
      <c r="E882" s="153">
        <v>0</v>
      </c>
      <c r="F882" s="99">
        <f>IF(E881=0,"",(G881/E881)/12*E881)</f>
        <v>0</v>
      </c>
      <c r="G882" s="96">
        <f>F882</f>
        <v>0</v>
      </c>
      <c r="H882" s="163"/>
      <c r="I882" s="115" t="s">
        <v>516</v>
      </c>
      <c r="J882" s="115" t="str">
        <f>VLOOKUP(I882,Presupuesto!$B$11:$C$565,2,0)</f>
        <v>AGUINALDO Y DECIMO CUARTO MES</v>
      </c>
      <c r="K882" s="97" t="str">
        <f t="shared" si="28"/>
        <v>Posgrado</v>
      </c>
      <c r="L882" s="97" t="s">
        <v>395</v>
      </c>
    </row>
    <row r="883" spans="3:12" ht="15.75" thickBot="1">
      <c r="C883" s="171" t="s">
        <v>59</v>
      </c>
      <c r="D883" s="162"/>
      <c r="E883" s="153">
        <v>0</v>
      </c>
      <c r="F883" s="116">
        <f>IF(E881&lt;6,"",((E881-6)/12)*(G881/E881))</f>
        <v>0</v>
      </c>
      <c r="G883" s="96">
        <f>F883</f>
        <v>0</v>
      </c>
      <c r="H883" s="163"/>
      <c r="I883" s="100" t="s">
        <v>519</v>
      </c>
      <c r="J883" s="100" t="str">
        <f>VLOOKUP(I883,Presupuesto!$B$11:$C$565,2,0)</f>
        <v>DECIMOCUARTO MES</v>
      </c>
      <c r="K883" s="97" t="str">
        <f t="shared" si="28"/>
        <v>Posgrado</v>
      </c>
      <c r="L883" s="97" t="s">
        <v>395</v>
      </c>
    </row>
    <row r="884" spans="3:12" ht="15.75" thickBot="1">
      <c r="C884" s="136" t="s">
        <v>491</v>
      </c>
      <c r="D884" s="198"/>
      <c r="E884" s="151">
        <v>12</v>
      </c>
      <c r="F884" s="298">
        <f>HLOOKUP($C884,$BZ$2:$CM$3,2,0)</f>
        <v>15004.09</v>
      </c>
      <c r="G884" s="112">
        <f>D884*E884*F884</f>
        <v>0</v>
      </c>
      <c r="H884" s="165"/>
      <c r="I884" s="113" t="s">
        <v>496</v>
      </c>
      <c r="J884" s="113" t="str">
        <f>VLOOKUP(I884,Presupuesto!$B$11:$C$565,2,0)</f>
        <v>SUELDOS Y SALARIOS PERMANENTES</v>
      </c>
      <c r="K884" s="97" t="str">
        <f t="shared" si="28"/>
        <v>Posgrado</v>
      </c>
      <c r="L884" s="97" t="s">
        <v>395</v>
      </c>
    </row>
    <row r="885" spans="3:12">
      <c r="C885" s="170" t="s">
        <v>58</v>
      </c>
      <c r="D885" s="162"/>
      <c r="E885" s="153">
        <v>0</v>
      </c>
      <c r="F885" s="99">
        <f>IF(E884=0,"",(G884/E884)/12*E884)</f>
        <v>0</v>
      </c>
      <c r="G885" s="96">
        <f>F885</f>
        <v>0</v>
      </c>
      <c r="H885" s="163"/>
      <c r="I885" s="115" t="s">
        <v>516</v>
      </c>
      <c r="J885" s="115" t="str">
        <f>VLOOKUP(I885,Presupuesto!$B$11:$C$565,2,0)</f>
        <v>AGUINALDO Y DECIMO CUARTO MES</v>
      </c>
      <c r="K885" s="97" t="str">
        <f t="shared" si="28"/>
        <v>Posgrado</v>
      </c>
      <c r="L885" s="97" t="s">
        <v>395</v>
      </c>
    </row>
    <row r="886" spans="3:12" ht="15.75" thickBot="1">
      <c r="C886" s="171" t="s">
        <v>59</v>
      </c>
      <c r="D886" s="162"/>
      <c r="E886" s="153">
        <v>0</v>
      </c>
      <c r="F886" s="116">
        <f>IF(E884&lt;6,"",((E884-6)/12)*(G884/E884))</f>
        <v>0</v>
      </c>
      <c r="G886" s="96">
        <f>F886</f>
        <v>0</v>
      </c>
      <c r="H886" s="163"/>
      <c r="I886" s="100" t="s">
        <v>519</v>
      </c>
      <c r="J886" s="100" t="str">
        <f>VLOOKUP(I886,Presupuesto!$B$11:$C$565,2,0)</f>
        <v>DECIMOCUARTO MES</v>
      </c>
      <c r="K886" s="97" t="str">
        <f t="shared" si="28"/>
        <v>Posgrado</v>
      </c>
      <c r="L886" s="97" t="s">
        <v>395</v>
      </c>
    </row>
    <row r="887" spans="3:12" ht="15.75" thickBot="1">
      <c r="C887" s="136" t="s">
        <v>492</v>
      </c>
      <c r="D887" s="198"/>
      <c r="E887" s="151">
        <v>12</v>
      </c>
      <c r="F887" s="298">
        <f>HLOOKUP($C887,$BZ$2:$CM$3,2,0)</f>
        <v>13238.9</v>
      </c>
      <c r="G887" s="112">
        <f>D887*E887*F887</f>
        <v>0</v>
      </c>
      <c r="H887" s="165"/>
      <c r="I887" s="113" t="s">
        <v>496</v>
      </c>
      <c r="J887" s="113" t="str">
        <f>VLOOKUP(I887,Presupuesto!$B$11:$C$565,2,0)</f>
        <v>SUELDOS Y SALARIOS PERMANENTES</v>
      </c>
      <c r="K887" s="97" t="str">
        <f t="shared" si="28"/>
        <v>Posgrado</v>
      </c>
      <c r="L887" s="97" t="s">
        <v>395</v>
      </c>
    </row>
    <row r="888" spans="3:12">
      <c r="C888" s="170" t="s">
        <v>58</v>
      </c>
      <c r="D888" s="162"/>
      <c r="E888" s="153">
        <v>0</v>
      </c>
      <c r="F888" s="99">
        <f>IF(E887=0,"",(G887/E887)/12*E887)</f>
        <v>0</v>
      </c>
      <c r="G888" s="96">
        <f>F888</f>
        <v>0</v>
      </c>
      <c r="H888" s="163"/>
      <c r="I888" s="115" t="s">
        <v>516</v>
      </c>
      <c r="J888" s="115" t="str">
        <f>VLOOKUP(I888,Presupuesto!$B$11:$C$565,2,0)</f>
        <v>AGUINALDO Y DECIMO CUARTO MES</v>
      </c>
      <c r="K888" s="97" t="str">
        <f t="shared" si="28"/>
        <v>Posgrado</v>
      </c>
      <c r="L888" s="97" t="s">
        <v>395</v>
      </c>
    </row>
    <row r="889" spans="3:12" ht="15.75" thickBot="1">
      <c r="C889" s="171" t="s">
        <v>59</v>
      </c>
      <c r="D889" s="162"/>
      <c r="E889" s="153">
        <v>0</v>
      </c>
      <c r="F889" s="116">
        <f>IF(E887&lt;6,"",((E887-6)/12)*(G887/E887))</f>
        <v>0</v>
      </c>
      <c r="G889" s="96">
        <f>F889</f>
        <v>0</v>
      </c>
      <c r="H889" s="163"/>
      <c r="I889" s="100" t="s">
        <v>519</v>
      </c>
      <c r="J889" s="100" t="str">
        <f>VLOOKUP(I889,Presupuesto!$B$11:$C$565,2,0)</f>
        <v>DECIMOCUARTO MES</v>
      </c>
      <c r="K889" s="97" t="str">
        <f t="shared" si="28"/>
        <v>Posgrado</v>
      </c>
      <c r="L889" s="97" t="s">
        <v>395</v>
      </c>
    </row>
    <row r="890" spans="3:12" ht="15.75" thickBot="1">
      <c r="C890" s="136" t="s">
        <v>493</v>
      </c>
      <c r="D890" s="198"/>
      <c r="E890" s="151">
        <v>12</v>
      </c>
      <c r="F890" s="298">
        <f>HLOOKUP($C890,$BZ$2:$CM$3,2,0)</f>
        <v>12356.31</v>
      </c>
      <c r="G890" s="112">
        <f>D890*E890*F890</f>
        <v>0</v>
      </c>
      <c r="H890" s="165"/>
      <c r="I890" s="113" t="s">
        <v>496</v>
      </c>
      <c r="J890" s="113" t="str">
        <f>VLOOKUP(I890,Presupuesto!$B$11:$C$565,2,0)</f>
        <v>SUELDOS Y SALARIOS PERMANENTES</v>
      </c>
      <c r="K890" s="97" t="str">
        <f t="shared" ref="K890:K907" si="29">$K$857</f>
        <v>Posgrado</v>
      </c>
      <c r="L890" s="97" t="s">
        <v>395</v>
      </c>
    </row>
    <row r="891" spans="3:12">
      <c r="C891" s="170" t="s">
        <v>58</v>
      </c>
      <c r="D891" s="162"/>
      <c r="E891" s="153">
        <v>0</v>
      </c>
      <c r="F891" s="99">
        <f>IF(E890=0,"",(G890/E890)/12*E890)</f>
        <v>0</v>
      </c>
      <c r="G891" s="96">
        <f>F891</f>
        <v>0</v>
      </c>
      <c r="H891" s="163"/>
      <c r="I891" s="115" t="s">
        <v>516</v>
      </c>
      <c r="J891" s="115" t="str">
        <f>VLOOKUP(I891,Presupuesto!$B$11:$C$565,2,0)</f>
        <v>AGUINALDO Y DECIMO CUARTO MES</v>
      </c>
      <c r="K891" s="97" t="str">
        <f t="shared" si="29"/>
        <v>Posgrado</v>
      </c>
      <c r="L891" s="97" t="s">
        <v>395</v>
      </c>
    </row>
    <row r="892" spans="3:12" ht="15.75" thickBot="1">
      <c r="C892" s="171" t="s">
        <v>59</v>
      </c>
      <c r="D892" s="162"/>
      <c r="E892" s="153">
        <v>0</v>
      </c>
      <c r="F892" s="116">
        <f>IF(E890&lt;6,"",((E890-6)/12)*(G890/E890))</f>
        <v>0</v>
      </c>
      <c r="G892" s="96">
        <f>F892</f>
        <v>0</v>
      </c>
      <c r="H892" s="163"/>
      <c r="I892" s="100" t="s">
        <v>519</v>
      </c>
      <c r="J892" s="100" t="str">
        <f>VLOOKUP(I892,Presupuesto!$B$11:$C$565,2,0)</f>
        <v>DECIMOCUARTO MES</v>
      </c>
      <c r="K892" s="97" t="str">
        <f t="shared" si="29"/>
        <v>Posgrado</v>
      </c>
      <c r="L892" s="97" t="s">
        <v>395</v>
      </c>
    </row>
    <row r="893" spans="3:12" ht="15.75" thickBot="1">
      <c r="C893" s="136" t="s">
        <v>494</v>
      </c>
      <c r="D893" s="198"/>
      <c r="E893" s="151">
        <v>12</v>
      </c>
      <c r="F893" s="298">
        <f>HLOOKUP($C893,$BZ$2:$CM$3,2,0)</f>
        <v>463.22</v>
      </c>
      <c r="G893" s="112">
        <f>D893*E893*F893</f>
        <v>0</v>
      </c>
      <c r="H893" s="165"/>
      <c r="I893" s="113" t="s">
        <v>496</v>
      </c>
      <c r="J893" s="113" t="str">
        <f>VLOOKUP(I893,Presupuesto!$B$11:$C$565,2,0)</f>
        <v>SUELDOS Y SALARIOS PERMANENTES</v>
      </c>
      <c r="K893" s="97" t="str">
        <f t="shared" si="29"/>
        <v>Posgrado</v>
      </c>
      <c r="L893" s="97" t="s">
        <v>395</v>
      </c>
    </row>
    <row r="894" spans="3:12">
      <c r="C894" s="170" t="s">
        <v>58</v>
      </c>
      <c r="D894" s="162"/>
      <c r="E894" s="153">
        <v>0</v>
      </c>
      <c r="F894" s="99">
        <f>IF(E893=0,"",(G893/E893)/12*E893)</f>
        <v>0</v>
      </c>
      <c r="G894" s="96">
        <f>F894</f>
        <v>0</v>
      </c>
      <c r="H894" s="163"/>
      <c r="I894" s="115" t="s">
        <v>516</v>
      </c>
      <c r="J894" s="115" t="str">
        <f>VLOOKUP(I894,Presupuesto!$B$11:$C$565,2,0)</f>
        <v>AGUINALDO Y DECIMO CUARTO MES</v>
      </c>
      <c r="K894" s="97" t="str">
        <f t="shared" si="29"/>
        <v>Posgrado</v>
      </c>
      <c r="L894" s="97" t="s">
        <v>395</v>
      </c>
    </row>
    <row r="895" spans="3:12" ht="15.75" thickBot="1">
      <c r="C895" s="171" t="s">
        <v>59</v>
      </c>
      <c r="D895" s="162"/>
      <c r="E895" s="153">
        <v>0</v>
      </c>
      <c r="F895" s="116">
        <f>IF(E893&lt;6,"",((E893-6)/12)*(G893/E893))</f>
        <v>0</v>
      </c>
      <c r="G895" s="96">
        <f>F895</f>
        <v>0</v>
      </c>
      <c r="H895" s="163"/>
      <c r="I895" s="100" t="s">
        <v>519</v>
      </c>
      <c r="J895" s="100" t="str">
        <f>VLOOKUP(I895,Presupuesto!$B$11:$C$565,2,0)</f>
        <v>DECIMOCUARTO MES</v>
      </c>
      <c r="K895" s="97" t="str">
        <f t="shared" si="29"/>
        <v>Posgrado</v>
      </c>
      <c r="L895" s="97" t="s">
        <v>395</v>
      </c>
    </row>
    <row r="896" spans="3:12" ht="15.75" thickBot="1">
      <c r="C896" s="136" t="s">
        <v>495</v>
      </c>
      <c r="D896" s="198"/>
      <c r="E896" s="151">
        <v>12</v>
      </c>
      <c r="F896" s="298">
        <f>HLOOKUP($C896,$BZ$2:$CM$3,2,0)</f>
        <v>2007.3</v>
      </c>
      <c r="G896" s="112">
        <f>D896*E896*F896</f>
        <v>0</v>
      </c>
      <c r="H896" s="165"/>
      <c r="I896" s="113" t="s">
        <v>496</v>
      </c>
      <c r="J896" s="113" t="str">
        <f>VLOOKUP(I896,Presupuesto!$B$11:$C$565,2,0)</f>
        <v>SUELDOS Y SALARIOS PERMANENTES</v>
      </c>
      <c r="K896" s="97" t="str">
        <f t="shared" si="29"/>
        <v>Posgrado</v>
      </c>
      <c r="L896" s="97" t="s">
        <v>395</v>
      </c>
    </row>
    <row r="897" spans="3:12">
      <c r="C897" s="170" t="s">
        <v>58</v>
      </c>
      <c r="D897" s="162"/>
      <c r="E897" s="153">
        <v>0</v>
      </c>
      <c r="F897" s="99">
        <f>IF(E896=0,"",(G896/E896)/12*E896)</f>
        <v>0</v>
      </c>
      <c r="G897" s="96">
        <f>F897</f>
        <v>0</v>
      </c>
      <c r="H897" s="163"/>
      <c r="I897" s="115" t="s">
        <v>516</v>
      </c>
      <c r="J897" s="115" t="str">
        <f>VLOOKUP(I897,Presupuesto!$B$11:$C$565,2,0)</f>
        <v>AGUINALDO Y DECIMO CUARTO MES</v>
      </c>
      <c r="K897" s="97" t="str">
        <f t="shared" si="29"/>
        <v>Posgrado</v>
      </c>
      <c r="L897" s="97" t="s">
        <v>395</v>
      </c>
    </row>
    <row r="898" spans="3:12" ht="15.75" thickBot="1">
      <c r="C898" s="171" t="s">
        <v>59</v>
      </c>
      <c r="D898" s="162"/>
      <c r="E898" s="153">
        <v>0</v>
      </c>
      <c r="F898" s="116">
        <f>IF(E896&lt;6,"",((E896-6)/12)*(G896/E896))</f>
        <v>0</v>
      </c>
      <c r="G898" s="96">
        <f>F898</f>
        <v>0</v>
      </c>
      <c r="H898" s="163"/>
      <c r="I898" s="100" t="s">
        <v>519</v>
      </c>
      <c r="J898" s="100" t="str">
        <f>VLOOKUP(I898,Presupuesto!$B$11:$C$565,2,0)</f>
        <v>DECIMOCUARTO MES</v>
      </c>
      <c r="K898" s="97" t="str">
        <f t="shared" si="29"/>
        <v>Posgrado</v>
      </c>
      <c r="L898" s="97" t="s">
        <v>395</v>
      </c>
    </row>
    <row r="899" spans="3:12" ht="15.75" thickBot="1">
      <c r="C899" s="139" t="s">
        <v>83</v>
      </c>
      <c r="D899" s="198"/>
      <c r="E899" s="151">
        <v>12</v>
      </c>
      <c r="F899" s="138">
        <v>30000</v>
      </c>
      <c r="G899" s="112">
        <f>D899*E899*F899</f>
        <v>0</v>
      </c>
      <c r="H899" s="165"/>
      <c r="I899" s="113" t="s">
        <v>564</v>
      </c>
      <c r="J899" s="113" t="str">
        <f>VLOOKUP(I899,Presupuesto!$B$11:$C$565,2,0)</f>
        <v>CONTRATOS ESPECIALES</v>
      </c>
      <c r="K899" s="97" t="str">
        <f t="shared" si="29"/>
        <v>Posgrado</v>
      </c>
      <c r="L899" s="97" t="s">
        <v>395</v>
      </c>
    </row>
    <row r="900" spans="3:12">
      <c r="C900" s="170" t="s">
        <v>58</v>
      </c>
      <c r="D900" s="162"/>
      <c r="E900" s="153">
        <v>0</v>
      </c>
      <c r="F900" s="116">
        <f>IF(E899=0,"",(G899/E899)/12*E899)</f>
        <v>0</v>
      </c>
      <c r="G900" s="96">
        <f>F900</f>
        <v>0</v>
      </c>
      <c r="H900" s="163"/>
      <c r="I900" s="100" t="s">
        <v>564</v>
      </c>
      <c r="J900" s="100" t="str">
        <f>VLOOKUP(I900,Presupuesto!$B$11:$C$565,2,0)</f>
        <v>CONTRATOS ESPECIALES</v>
      </c>
      <c r="K900" s="97" t="str">
        <f t="shared" si="29"/>
        <v>Posgrado</v>
      </c>
      <c r="L900" s="97" t="s">
        <v>394</v>
      </c>
    </row>
    <row r="901" spans="3:12" ht="15.75" thickBot="1">
      <c r="C901" s="171" t="s">
        <v>59</v>
      </c>
      <c r="D901" s="162"/>
      <c r="E901" s="153">
        <v>0</v>
      </c>
      <c r="F901" s="99">
        <f>IF(E899&lt;6,"",((E899-6)/12)*(G899/E899))</f>
        <v>0</v>
      </c>
      <c r="G901" s="96">
        <f>F901</f>
        <v>0</v>
      </c>
      <c r="H901" s="163"/>
      <c r="I901" s="100" t="s">
        <v>564</v>
      </c>
      <c r="J901" s="100" t="str">
        <f>VLOOKUP(I901,Presupuesto!$B$11:$C$565,2,0)</f>
        <v>CONTRATOS ESPECIALES</v>
      </c>
      <c r="K901" s="97" t="str">
        <f t="shared" si="29"/>
        <v>Posgrado</v>
      </c>
      <c r="L901" s="97" t="s">
        <v>399</v>
      </c>
    </row>
    <row r="902" spans="3:12" ht="15.75" thickBot="1">
      <c r="C902" s="139" t="s">
        <v>60</v>
      </c>
      <c r="D902" s="198"/>
      <c r="E902" s="151">
        <v>12</v>
      </c>
      <c r="F902" s="117">
        <v>30000</v>
      </c>
      <c r="G902" s="112">
        <f>D902*E902*F902</f>
        <v>0</v>
      </c>
      <c r="H902" s="165"/>
      <c r="I902" s="113" t="s">
        <v>705</v>
      </c>
      <c r="J902" s="113" t="str">
        <f>VLOOKUP(I902,Presupuesto!$B$11:$C$565,2,0)</f>
        <v>OTROS SERVICIOS TECNICOS Y PROFESIONALES</v>
      </c>
      <c r="K902" s="97" t="str">
        <f t="shared" si="29"/>
        <v>Posgrado</v>
      </c>
      <c r="L902" s="97" t="s">
        <v>394</v>
      </c>
    </row>
    <row r="903" spans="3:12">
      <c r="C903" s="170" t="s">
        <v>58</v>
      </c>
      <c r="D903" s="162"/>
      <c r="E903" s="153">
        <v>0</v>
      </c>
      <c r="F903" s="99">
        <v>0</v>
      </c>
      <c r="G903" s="96">
        <f>F903</f>
        <v>0</v>
      </c>
      <c r="H903" s="163"/>
      <c r="I903" s="100" t="s">
        <v>705</v>
      </c>
      <c r="J903" s="100" t="str">
        <f>VLOOKUP(I903,Presupuesto!$B$11:$C$565,2,0)</f>
        <v>OTROS SERVICIOS TECNICOS Y PROFESIONALES</v>
      </c>
      <c r="K903" s="97" t="str">
        <f t="shared" si="29"/>
        <v>Posgrado</v>
      </c>
      <c r="L903" s="97" t="s">
        <v>394</v>
      </c>
    </row>
    <row r="904" spans="3:12" ht="15.75" thickBot="1">
      <c r="C904" s="171" t="s">
        <v>59</v>
      </c>
      <c r="D904" s="162"/>
      <c r="E904" s="153">
        <v>0</v>
      </c>
      <c r="F904" s="99">
        <v>0</v>
      </c>
      <c r="G904" s="96">
        <f>F904</f>
        <v>0</v>
      </c>
      <c r="H904" s="163"/>
      <c r="I904" s="100" t="s">
        <v>705</v>
      </c>
      <c r="J904" s="100" t="str">
        <f>VLOOKUP(I904,Presupuesto!$B$11:$C$565,2,0)</f>
        <v>OTROS SERVICIOS TECNICOS Y PROFESIONALES</v>
      </c>
      <c r="K904" s="97" t="str">
        <f t="shared" si="29"/>
        <v>Posgrado</v>
      </c>
      <c r="L904" s="97" t="s">
        <v>394</v>
      </c>
    </row>
    <row r="905" spans="3:12" ht="15.75" thickBot="1">
      <c r="C905" s="139" t="s">
        <v>61</v>
      </c>
      <c r="D905" s="198"/>
      <c r="E905" s="151">
        <v>12</v>
      </c>
      <c r="F905" s="117">
        <v>30000</v>
      </c>
      <c r="G905" s="112">
        <f>D905*E905*F905</f>
        <v>0</v>
      </c>
      <c r="H905" s="165"/>
      <c r="I905" s="113" t="s">
        <v>496</v>
      </c>
      <c r="J905" s="113" t="str">
        <f>VLOOKUP(I905,Presupuesto!$B$11:$C$565,2,0)</f>
        <v>SUELDOS Y SALARIOS PERMANENTES</v>
      </c>
      <c r="K905" s="97" t="str">
        <f t="shared" si="29"/>
        <v>Posgrado</v>
      </c>
      <c r="L905" s="97" t="s">
        <v>394</v>
      </c>
    </row>
    <row r="906" spans="3:12">
      <c r="C906" s="170" t="s">
        <v>58</v>
      </c>
      <c r="D906" s="168"/>
      <c r="E906" s="130">
        <v>0</v>
      </c>
      <c r="F906" s="118">
        <f>IF(E905=0,"",(G905/E905)/12*E905)</f>
        <v>0</v>
      </c>
      <c r="G906" s="119">
        <f>F906</f>
        <v>0</v>
      </c>
      <c r="H906" s="163"/>
      <c r="I906" s="100" t="s">
        <v>516</v>
      </c>
      <c r="J906" s="100" t="str">
        <f>VLOOKUP(I906,Presupuesto!$B$11:$C$565,2,0)</f>
        <v>AGUINALDO Y DECIMO CUARTO MES</v>
      </c>
      <c r="K906" s="97" t="str">
        <f t="shared" si="29"/>
        <v>Posgrado</v>
      </c>
      <c r="L906" s="97" t="s">
        <v>394</v>
      </c>
    </row>
    <row r="907" spans="3:12" ht="15.75" thickBot="1">
      <c r="C907" s="172" t="s">
        <v>59</v>
      </c>
      <c r="D907" s="161"/>
      <c r="E907" s="131">
        <v>0</v>
      </c>
      <c r="F907" s="104">
        <f>IF(E905&lt;6,"",((E905-6)/12)*(G905/E905))</f>
        <v>0</v>
      </c>
      <c r="G907" s="104">
        <f>F907</f>
        <v>0</v>
      </c>
      <c r="H907" s="161"/>
      <c r="I907" s="105" t="s">
        <v>519</v>
      </c>
      <c r="J907" s="123" t="str">
        <f>VLOOKUP(I907,Presupuesto!$B$11:$C$565,2,0)</f>
        <v>DECIMOCUARTO MES</v>
      </c>
      <c r="K907" s="105" t="str">
        <f t="shared" si="29"/>
        <v>Posgrado</v>
      </c>
      <c r="L907" s="123" t="s">
        <v>394</v>
      </c>
    </row>
    <row r="909" spans="3:12" ht="15.75" thickBot="1"/>
    <row r="910" spans="3:12" ht="15.75" thickBot="1">
      <c r="C910" s="69" t="s">
        <v>43</v>
      </c>
      <c r="D910" s="30">
        <f>SUM(G917:G967)</f>
        <v>0</v>
      </c>
      <c r="E910" s="92"/>
      <c r="F910" s="92"/>
      <c r="G910" s="92"/>
      <c r="H910" s="75"/>
      <c r="I910" s="75"/>
      <c r="J910" s="75"/>
    </row>
    <row r="911" spans="3:12">
      <c r="D911" s="31"/>
      <c r="E911" s="92"/>
      <c r="F911" s="92"/>
      <c r="G911" s="92"/>
      <c r="H911" s="75"/>
      <c r="I911" s="75"/>
      <c r="J911" s="75"/>
    </row>
    <row r="912" spans="3:12">
      <c r="D912" s="31"/>
      <c r="E912" s="92"/>
      <c r="F912" s="92"/>
      <c r="G912" s="92"/>
      <c r="H912" s="75"/>
      <c r="I912" s="75"/>
      <c r="J912" s="75"/>
    </row>
    <row r="913" spans="3:12" ht="15.75">
      <c r="C913" s="201" t="s">
        <v>392</v>
      </c>
      <c r="D913" s="353"/>
      <c r="E913" s="92"/>
      <c r="F913" s="92"/>
      <c r="G913" s="92"/>
      <c r="H913" s="75"/>
      <c r="I913" s="75"/>
      <c r="J913" s="75"/>
    </row>
    <row r="914" spans="3:12" ht="18.75">
      <c r="C914" s="207"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2"/>
      <c r="F914" s="92"/>
      <c r="G914" s="92"/>
      <c r="H914" s="75"/>
      <c r="I914" s="75"/>
      <c r="J914" s="75"/>
    </row>
    <row r="915" spans="3:12" ht="15.75" thickBot="1">
      <c r="C915" s="176"/>
      <c r="D915" s="31"/>
      <c r="E915" s="92"/>
      <c r="F915" s="92"/>
      <c r="G915" s="92"/>
      <c r="H915" s="75"/>
      <c r="I915" s="75"/>
      <c r="J915" s="75"/>
      <c r="K915" s="152"/>
    </row>
    <row r="916" spans="3:12" ht="30.75" thickBot="1">
      <c r="C916" s="133" t="s">
        <v>44</v>
      </c>
      <c r="D916" s="137" t="s">
        <v>55</v>
      </c>
      <c r="E916" s="169" t="s">
        <v>56</v>
      </c>
      <c r="F916" s="137" t="s">
        <v>57</v>
      </c>
      <c r="G916" s="134" t="s">
        <v>27</v>
      </c>
      <c r="H916" s="132" t="s">
        <v>131</v>
      </c>
      <c r="I916" s="135" t="s">
        <v>46</v>
      </c>
      <c r="J916" s="135" t="s">
        <v>132</v>
      </c>
      <c r="K916" s="135" t="s">
        <v>410</v>
      </c>
      <c r="L916" s="135" t="s">
        <v>411</v>
      </c>
    </row>
    <row r="917" spans="3:12" ht="15.75" thickBot="1">
      <c r="C917" s="136" t="s">
        <v>482</v>
      </c>
      <c r="D917" s="198"/>
      <c r="E917" s="151">
        <v>12</v>
      </c>
      <c r="F917" s="298">
        <f>HLOOKUP($C917,$BZ$2:$CM$3,2,0)</f>
        <v>43674.39</v>
      </c>
      <c r="G917" s="112">
        <f>D917*E917*F917</f>
        <v>0</v>
      </c>
      <c r="H917" s="165"/>
      <c r="I917" s="113" t="s">
        <v>496</v>
      </c>
      <c r="J917" s="113" t="str">
        <f>VLOOKUP(I917,Presupuesto!$B$11:$C$565,2,0)</f>
        <v>SUELDOS Y SALARIOS PERMANENTES</v>
      </c>
      <c r="K917" s="215" t="s">
        <v>1477</v>
      </c>
      <c r="L917" s="97" t="s">
        <v>394</v>
      </c>
    </row>
    <row r="918" spans="3:12">
      <c r="C918" s="170" t="s">
        <v>58</v>
      </c>
      <c r="D918" s="162"/>
      <c r="E918" s="153">
        <v>0</v>
      </c>
      <c r="F918" s="99">
        <f>IF(E917=0,"",(G917/E917)/12*E917)</f>
        <v>0</v>
      </c>
      <c r="G918" s="96">
        <f>F918</f>
        <v>0</v>
      </c>
      <c r="H918" s="163"/>
      <c r="I918" s="115" t="s">
        <v>516</v>
      </c>
      <c r="J918" s="115" t="str">
        <f>VLOOKUP(I918,Presupuesto!$B$11:$C$565,2,0)</f>
        <v>AGUINALDO Y DECIMO CUARTO MES</v>
      </c>
      <c r="K918" s="97" t="str">
        <f t="shared" ref="K918:K949" si="30">$K$917</f>
        <v>Desarrollo del Sistema de Educación Superior</v>
      </c>
      <c r="L918" s="97" t="s">
        <v>412</v>
      </c>
    </row>
    <row r="919" spans="3:12" ht="15.75" thickBot="1">
      <c r="C919" s="171" t="s">
        <v>59</v>
      </c>
      <c r="D919" s="162"/>
      <c r="E919" s="153">
        <v>0</v>
      </c>
      <c r="F919" s="116">
        <f>IF(E917&lt;6,"",((E917-6)/12)*(G917/E917))</f>
        <v>0</v>
      </c>
      <c r="G919" s="96">
        <f>F919</f>
        <v>0</v>
      </c>
      <c r="H919" s="163"/>
      <c r="I919" s="100" t="s">
        <v>519</v>
      </c>
      <c r="J919" s="100" t="str">
        <f>VLOOKUP(I919,Presupuesto!$B$11:$C$565,2,0)</f>
        <v>DECIMOCUARTO MES</v>
      </c>
      <c r="K919" s="97" t="str">
        <f t="shared" si="30"/>
        <v>Desarrollo del Sistema de Educación Superior</v>
      </c>
      <c r="L919" s="97" t="s">
        <v>395</v>
      </c>
    </row>
    <row r="920" spans="3:12" ht="15.75" thickBot="1">
      <c r="C920" s="136" t="s">
        <v>483</v>
      </c>
      <c r="D920" s="198"/>
      <c r="E920" s="151">
        <v>12</v>
      </c>
      <c r="F920" s="298">
        <f>HLOOKUP($C920,$BZ$2:$CM$3,2,0)</f>
        <v>39703.99</v>
      </c>
      <c r="G920" s="112">
        <f>D920*E920*F920</f>
        <v>0</v>
      </c>
      <c r="H920" s="165"/>
      <c r="I920" s="113" t="s">
        <v>496</v>
      </c>
      <c r="J920" s="113" t="str">
        <f>VLOOKUP(I920,Presupuesto!$B$11:$C$565,2,0)</f>
        <v>SUELDOS Y SALARIOS PERMANENTES</v>
      </c>
      <c r="K920" s="97" t="str">
        <f t="shared" si="30"/>
        <v>Desarrollo del Sistema de Educación Superior</v>
      </c>
      <c r="L920" s="97" t="s">
        <v>395</v>
      </c>
    </row>
    <row r="921" spans="3:12">
      <c r="C921" s="170" t="s">
        <v>58</v>
      </c>
      <c r="D921" s="162"/>
      <c r="E921" s="153">
        <v>0</v>
      </c>
      <c r="F921" s="99">
        <f>IF(E920=0,"",(G920/E920)/12*E920)</f>
        <v>0</v>
      </c>
      <c r="G921" s="96">
        <f>F921</f>
        <v>0</v>
      </c>
      <c r="H921" s="163"/>
      <c r="I921" s="115" t="s">
        <v>516</v>
      </c>
      <c r="J921" s="115" t="str">
        <f>VLOOKUP(I921,Presupuesto!$B$11:$C$565,2,0)</f>
        <v>AGUINALDO Y DECIMO CUARTO MES</v>
      </c>
      <c r="K921" s="97" t="str">
        <f t="shared" si="30"/>
        <v>Desarrollo del Sistema de Educación Superior</v>
      </c>
      <c r="L921" s="97" t="s">
        <v>395</v>
      </c>
    </row>
    <row r="922" spans="3:12" ht="15.75" thickBot="1">
      <c r="C922" s="171" t="s">
        <v>59</v>
      </c>
      <c r="D922" s="162"/>
      <c r="E922" s="153">
        <v>0</v>
      </c>
      <c r="F922" s="116">
        <f>IF(E920&lt;6,"",((E920-6)/12)*(G920/E920))</f>
        <v>0</v>
      </c>
      <c r="G922" s="96">
        <f>F922</f>
        <v>0</v>
      </c>
      <c r="H922" s="163"/>
      <c r="I922" s="100" t="s">
        <v>519</v>
      </c>
      <c r="J922" s="100" t="str">
        <f>VLOOKUP(I922,Presupuesto!$B$11:$C$565,2,0)</f>
        <v>DECIMOCUARTO MES</v>
      </c>
      <c r="K922" s="97" t="str">
        <f t="shared" si="30"/>
        <v>Desarrollo del Sistema de Educación Superior</v>
      </c>
      <c r="L922" s="97" t="s">
        <v>395</v>
      </c>
    </row>
    <row r="923" spans="3:12" ht="15.75" thickBot="1">
      <c r="C923" s="136" t="s">
        <v>484</v>
      </c>
      <c r="D923" s="198"/>
      <c r="E923" s="151">
        <v>12</v>
      </c>
      <c r="F923" s="298">
        <f>HLOOKUP($C923,$BZ$2:$CM$3,2,0)</f>
        <v>35733.589999999997</v>
      </c>
      <c r="G923" s="112">
        <f>D923*E923*F923</f>
        <v>0</v>
      </c>
      <c r="H923" s="165"/>
      <c r="I923" s="113" t="s">
        <v>496</v>
      </c>
      <c r="J923" s="113" t="str">
        <f>VLOOKUP(I923,Presupuesto!$B$11:$C$565,2,0)</f>
        <v>SUELDOS Y SALARIOS PERMANENTES</v>
      </c>
      <c r="K923" s="97" t="str">
        <f t="shared" si="30"/>
        <v>Desarrollo del Sistema de Educación Superior</v>
      </c>
      <c r="L923" s="97" t="s">
        <v>395</v>
      </c>
    </row>
    <row r="924" spans="3:12">
      <c r="C924" s="170" t="s">
        <v>58</v>
      </c>
      <c r="D924" s="162"/>
      <c r="E924" s="153">
        <v>0</v>
      </c>
      <c r="F924" s="99">
        <f>IF(E923=0,"",(G923/E923)/12*E923)</f>
        <v>0</v>
      </c>
      <c r="G924" s="96">
        <f>F924</f>
        <v>0</v>
      </c>
      <c r="H924" s="163"/>
      <c r="I924" s="115" t="s">
        <v>516</v>
      </c>
      <c r="J924" s="115" t="str">
        <f>VLOOKUP(I924,Presupuesto!$B$11:$C$565,2,0)</f>
        <v>AGUINALDO Y DECIMO CUARTO MES</v>
      </c>
      <c r="K924" s="97" t="str">
        <f t="shared" si="30"/>
        <v>Desarrollo del Sistema de Educación Superior</v>
      </c>
      <c r="L924" s="97" t="s">
        <v>395</v>
      </c>
    </row>
    <row r="925" spans="3:12" ht="15.75" thickBot="1">
      <c r="C925" s="171" t="s">
        <v>59</v>
      </c>
      <c r="D925" s="162"/>
      <c r="E925" s="153">
        <v>0</v>
      </c>
      <c r="F925" s="116">
        <f>IF(E923&lt;6,"",((E923-6)/12)*(G923/E923))</f>
        <v>0</v>
      </c>
      <c r="G925" s="96">
        <f>F925</f>
        <v>0</v>
      </c>
      <c r="H925" s="163"/>
      <c r="I925" s="100" t="s">
        <v>519</v>
      </c>
      <c r="J925" s="100" t="str">
        <f>VLOOKUP(I925,Presupuesto!$B$11:$C$565,2,0)</f>
        <v>DECIMOCUARTO MES</v>
      </c>
      <c r="K925" s="97" t="str">
        <f t="shared" si="30"/>
        <v>Desarrollo del Sistema de Educación Superior</v>
      </c>
      <c r="L925" s="97" t="s">
        <v>395</v>
      </c>
    </row>
    <row r="926" spans="3:12" ht="15.75" thickBot="1">
      <c r="C926" s="136" t="s">
        <v>485</v>
      </c>
      <c r="D926" s="198"/>
      <c r="E926" s="151">
        <v>12</v>
      </c>
      <c r="F926" s="298">
        <f>HLOOKUP($C926,$BZ$2:$CM$3,2,0)</f>
        <v>31763.19</v>
      </c>
      <c r="G926" s="112">
        <f>D926*E926*F926</f>
        <v>0</v>
      </c>
      <c r="H926" s="165"/>
      <c r="I926" s="113" t="s">
        <v>496</v>
      </c>
      <c r="J926" s="113" t="str">
        <f>VLOOKUP(I926,Presupuesto!$B$11:$C$565,2,0)</f>
        <v>SUELDOS Y SALARIOS PERMANENTES</v>
      </c>
      <c r="K926" s="97" t="str">
        <f t="shared" si="30"/>
        <v>Desarrollo del Sistema de Educación Superior</v>
      </c>
      <c r="L926" s="97" t="s">
        <v>395</v>
      </c>
    </row>
    <row r="927" spans="3:12">
      <c r="C927" s="170" t="s">
        <v>58</v>
      </c>
      <c r="D927" s="162"/>
      <c r="E927" s="153">
        <v>0</v>
      </c>
      <c r="F927" s="99">
        <f>IF(E926=0,"",(G926/E926)/12*E926)</f>
        <v>0</v>
      </c>
      <c r="G927" s="96">
        <f>F927</f>
        <v>0</v>
      </c>
      <c r="H927" s="163"/>
      <c r="I927" s="115" t="s">
        <v>516</v>
      </c>
      <c r="J927" s="115" t="str">
        <f>VLOOKUP(I927,Presupuesto!$B$11:$C$565,2,0)</f>
        <v>AGUINALDO Y DECIMO CUARTO MES</v>
      </c>
      <c r="K927" s="97" t="str">
        <f t="shared" si="30"/>
        <v>Desarrollo del Sistema de Educación Superior</v>
      </c>
      <c r="L927" s="97" t="s">
        <v>395</v>
      </c>
    </row>
    <row r="928" spans="3:12" ht="15.75" thickBot="1">
      <c r="C928" s="171" t="s">
        <v>59</v>
      </c>
      <c r="D928" s="162"/>
      <c r="E928" s="153">
        <v>0</v>
      </c>
      <c r="F928" s="116">
        <f>IF(E926&lt;6,"",((E926-6)/12)*(G926/E926))</f>
        <v>0</v>
      </c>
      <c r="G928" s="96">
        <f>F928</f>
        <v>0</v>
      </c>
      <c r="H928" s="163"/>
      <c r="I928" s="100" t="s">
        <v>519</v>
      </c>
      <c r="J928" s="100" t="str">
        <f>VLOOKUP(I928,Presupuesto!$B$11:$C$565,2,0)</f>
        <v>DECIMOCUARTO MES</v>
      </c>
      <c r="K928" s="97" t="str">
        <f t="shared" si="30"/>
        <v>Desarrollo del Sistema de Educación Superior</v>
      </c>
      <c r="L928" s="97" t="s">
        <v>395</v>
      </c>
    </row>
    <row r="929" spans="3:12" ht="15.75" thickBot="1">
      <c r="C929" s="136" t="s">
        <v>486</v>
      </c>
      <c r="D929" s="198"/>
      <c r="E929" s="151">
        <v>12</v>
      </c>
      <c r="F929" s="298">
        <f>HLOOKUP($C929,$BZ$2:$CM$3,2,0)</f>
        <v>29777.99</v>
      </c>
      <c r="G929" s="112">
        <f>D929*E929*F929</f>
        <v>0</v>
      </c>
      <c r="H929" s="165"/>
      <c r="I929" s="113" t="s">
        <v>496</v>
      </c>
      <c r="J929" s="113" t="str">
        <f>VLOOKUP(I929,Presupuesto!$B$11:$C$565,2,0)</f>
        <v>SUELDOS Y SALARIOS PERMANENTES</v>
      </c>
      <c r="K929" s="97" t="str">
        <f t="shared" si="30"/>
        <v>Desarrollo del Sistema de Educación Superior</v>
      </c>
      <c r="L929" s="97" t="s">
        <v>395</v>
      </c>
    </row>
    <row r="930" spans="3:12">
      <c r="C930" s="170" t="s">
        <v>58</v>
      </c>
      <c r="D930" s="162"/>
      <c r="E930" s="153">
        <v>0</v>
      </c>
      <c r="F930" s="99">
        <f>IF(E929=0,"",(G929/E929)/12*E929)</f>
        <v>0</v>
      </c>
      <c r="G930" s="96">
        <f>F930</f>
        <v>0</v>
      </c>
      <c r="H930" s="163"/>
      <c r="I930" s="115" t="s">
        <v>516</v>
      </c>
      <c r="J930" s="115" t="str">
        <f>VLOOKUP(I930,Presupuesto!$B$11:$C$565,2,0)</f>
        <v>AGUINALDO Y DECIMO CUARTO MES</v>
      </c>
      <c r="K930" s="97" t="str">
        <f t="shared" si="30"/>
        <v>Desarrollo del Sistema de Educación Superior</v>
      </c>
      <c r="L930" s="97" t="s">
        <v>395</v>
      </c>
    </row>
    <row r="931" spans="3:12" ht="15.75" thickBot="1">
      <c r="C931" s="171" t="s">
        <v>59</v>
      </c>
      <c r="D931" s="162"/>
      <c r="E931" s="153">
        <v>0</v>
      </c>
      <c r="F931" s="116">
        <f>IF(E929&lt;6,"",((E929-6)/12)*(G929/E929))</f>
        <v>0</v>
      </c>
      <c r="G931" s="96">
        <f>F931</f>
        <v>0</v>
      </c>
      <c r="H931" s="163"/>
      <c r="I931" s="100" t="s">
        <v>519</v>
      </c>
      <c r="J931" s="100" t="str">
        <f>VLOOKUP(I931,Presupuesto!$B$11:$C$565,2,0)</f>
        <v>DECIMOCUARTO MES</v>
      </c>
      <c r="K931" s="97" t="str">
        <f t="shared" si="30"/>
        <v>Desarrollo del Sistema de Educación Superior</v>
      </c>
      <c r="L931" s="97" t="s">
        <v>395</v>
      </c>
    </row>
    <row r="932" spans="3:12" ht="15.75" thickBot="1">
      <c r="C932" s="136" t="s">
        <v>487</v>
      </c>
      <c r="D932" s="198"/>
      <c r="E932" s="151">
        <v>12</v>
      </c>
      <c r="F932" s="298">
        <f>HLOOKUP($C932,$BZ$2:$CM$3,2,0)</f>
        <v>27792.79</v>
      </c>
      <c r="G932" s="112">
        <f>D932*E932*F932</f>
        <v>0</v>
      </c>
      <c r="H932" s="165"/>
      <c r="I932" s="113" t="s">
        <v>496</v>
      </c>
      <c r="J932" s="113" t="str">
        <f>VLOOKUP(I932,Presupuesto!$B$11:$C$565,2,0)</f>
        <v>SUELDOS Y SALARIOS PERMANENTES</v>
      </c>
      <c r="K932" s="97" t="str">
        <f t="shared" si="30"/>
        <v>Desarrollo del Sistema de Educación Superior</v>
      </c>
      <c r="L932" s="97" t="s">
        <v>395</v>
      </c>
    </row>
    <row r="933" spans="3:12">
      <c r="C933" s="170" t="s">
        <v>58</v>
      </c>
      <c r="D933" s="162"/>
      <c r="E933" s="153">
        <v>0</v>
      </c>
      <c r="F933" s="99">
        <f>IF(E932=0,"",(G932/E932)/12*E932)</f>
        <v>0</v>
      </c>
      <c r="G933" s="96">
        <f>F933</f>
        <v>0</v>
      </c>
      <c r="H933" s="163"/>
      <c r="I933" s="115" t="s">
        <v>516</v>
      </c>
      <c r="J933" s="115" t="str">
        <f>VLOOKUP(I933,Presupuesto!$B$11:$C$565,2,0)</f>
        <v>AGUINALDO Y DECIMO CUARTO MES</v>
      </c>
      <c r="K933" s="97" t="str">
        <f t="shared" si="30"/>
        <v>Desarrollo del Sistema de Educación Superior</v>
      </c>
      <c r="L933" s="97" t="s">
        <v>395</v>
      </c>
    </row>
    <row r="934" spans="3:12" ht="15.75" thickBot="1">
      <c r="C934" s="171" t="s">
        <v>59</v>
      </c>
      <c r="D934" s="162"/>
      <c r="E934" s="153">
        <v>0</v>
      </c>
      <c r="F934" s="116">
        <f>IF(E932&lt;6,"",((E932-6)/12)*(G932/E932))</f>
        <v>0</v>
      </c>
      <c r="G934" s="96">
        <f>F934</f>
        <v>0</v>
      </c>
      <c r="H934" s="163"/>
      <c r="I934" s="100" t="s">
        <v>519</v>
      </c>
      <c r="J934" s="100" t="str">
        <f>VLOOKUP(I934,Presupuesto!$B$11:$C$565,2,0)</f>
        <v>DECIMOCUARTO MES</v>
      </c>
      <c r="K934" s="97" t="str">
        <f t="shared" si="30"/>
        <v>Desarrollo del Sistema de Educación Superior</v>
      </c>
      <c r="L934" s="97" t="s">
        <v>395</v>
      </c>
    </row>
    <row r="935" spans="3:12" ht="15.75" thickBot="1">
      <c r="C935" s="136" t="s">
        <v>488</v>
      </c>
      <c r="D935" s="198"/>
      <c r="E935" s="151">
        <v>12</v>
      </c>
      <c r="F935" s="298">
        <f>HLOOKUP($C935,$BZ$2:$CM$3,2,0)</f>
        <v>18859.39</v>
      </c>
      <c r="G935" s="112">
        <f>D935*E935*F935</f>
        <v>0</v>
      </c>
      <c r="H935" s="165"/>
      <c r="I935" s="113" t="s">
        <v>496</v>
      </c>
      <c r="J935" s="113" t="str">
        <f>VLOOKUP(I935,Presupuesto!$B$11:$C$565,2,0)</f>
        <v>SUELDOS Y SALARIOS PERMANENTES</v>
      </c>
      <c r="K935" s="97" t="str">
        <f t="shared" si="30"/>
        <v>Desarrollo del Sistema de Educación Superior</v>
      </c>
      <c r="L935" s="97" t="s">
        <v>395</v>
      </c>
    </row>
    <row r="936" spans="3:12">
      <c r="C936" s="170" t="s">
        <v>58</v>
      </c>
      <c r="D936" s="162"/>
      <c r="E936" s="153">
        <v>0</v>
      </c>
      <c r="F936" s="99">
        <f>IF(E935=0,"",(G935/E935)/12*E935)</f>
        <v>0</v>
      </c>
      <c r="G936" s="96">
        <f>F936</f>
        <v>0</v>
      </c>
      <c r="H936" s="163"/>
      <c r="I936" s="115" t="s">
        <v>516</v>
      </c>
      <c r="J936" s="115" t="str">
        <f>VLOOKUP(I936,Presupuesto!$B$11:$C$565,2,0)</f>
        <v>AGUINALDO Y DECIMO CUARTO MES</v>
      </c>
      <c r="K936" s="97" t="str">
        <f t="shared" si="30"/>
        <v>Desarrollo del Sistema de Educación Superior</v>
      </c>
      <c r="L936" s="97" t="s">
        <v>395</v>
      </c>
    </row>
    <row r="937" spans="3:12" ht="15.75" thickBot="1">
      <c r="C937" s="171" t="s">
        <v>59</v>
      </c>
      <c r="D937" s="162"/>
      <c r="E937" s="153">
        <v>0</v>
      </c>
      <c r="F937" s="116">
        <f>IF(E935&lt;6,"",((E935-6)/12)*(G935/E935))</f>
        <v>0</v>
      </c>
      <c r="G937" s="96">
        <f>F937</f>
        <v>0</v>
      </c>
      <c r="H937" s="163"/>
      <c r="I937" s="100" t="s">
        <v>519</v>
      </c>
      <c r="J937" s="100" t="str">
        <f>VLOOKUP(I937,Presupuesto!$B$11:$C$565,2,0)</f>
        <v>DECIMOCUARTO MES</v>
      </c>
      <c r="K937" s="97" t="str">
        <f t="shared" si="30"/>
        <v>Desarrollo del Sistema de Educación Superior</v>
      </c>
      <c r="L937" s="97" t="s">
        <v>395</v>
      </c>
    </row>
    <row r="938" spans="3:12" ht="15.75" thickBot="1">
      <c r="C938" s="136" t="s">
        <v>489</v>
      </c>
      <c r="D938" s="198"/>
      <c r="E938" s="151">
        <v>12</v>
      </c>
      <c r="F938" s="298">
        <f>HLOOKUP($C938,$BZ$2:$CM$3,2,0)</f>
        <v>17866.8</v>
      </c>
      <c r="G938" s="112">
        <f>D938*E938*F938</f>
        <v>0</v>
      </c>
      <c r="H938" s="165"/>
      <c r="I938" s="113" t="s">
        <v>496</v>
      </c>
      <c r="J938" s="113" t="str">
        <f>VLOOKUP(I938,Presupuesto!$B$11:$C$565,2,0)</f>
        <v>SUELDOS Y SALARIOS PERMANENTES</v>
      </c>
      <c r="K938" s="97" t="str">
        <f t="shared" si="30"/>
        <v>Desarrollo del Sistema de Educación Superior</v>
      </c>
      <c r="L938" s="97" t="s">
        <v>395</v>
      </c>
    </row>
    <row r="939" spans="3:12">
      <c r="C939" s="170" t="s">
        <v>58</v>
      </c>
      <c r="D939" s="162"/>
      <c r="E939" s="153">
        <v>0</v>
      </c>
      <c r="F939" s="99">
        <f>IF(E938=0,"",(G938/E938)/12*E938)</f>
        <v>0</v>
      </c>
      <c r="G939" s="96">
        <f>F939</f>
        <v>0</v>
      </c>
      <c r="H939" s="163"/>
      <c r="I939" s="115" t="s">
        <v>516</v>
      </c>
      <c r="J939" s="115" t="str">
        <f>VLOOKUP(I939,Presupuesto!$B$11:$C$565,2,0)</f>
        <v>AGUINALDO Y DECIMO CUARTO MES</v>
      </c>
      <c r="K939" s="97" t="str">
        <f t="shared" si="30"/>
        <v>Desarrollo del Sistema de Educación Superior</v>
      </c>
      <c r="L939" s="97" t="s">
        <v>395</v>
      </c>
    </row>
    <row r="940" spans="3:12" ht="15.75" thickBot="1">
      <c r="C940" s="171" t="s">
        <v>59</v>
      </c>
      <c r="D940" s="162"/>
      <c r="E940" s="153">
        <v>0</v>
      </c>
      <c r="F940" s="116">
        <f>IF(E938&lt;6,"",((E938-6)/12)*(G938/E938))</f>
        <v>0</v>
      </c>
      <c r="G940" s="96">
        <f>F940</f>
        <v>0</v>
      </c>
      <c r="H940" s="163"/>
      <c r="I940" s="100" t="s">
        <v>519</v>
      </c>
      <c r="J940" s="100" t="str">
        <f>VLOOKUP(I940,Presupuesto!$B$11:$C$565,2,0)</f>
        <v>DECIMOCUARTO MES</v>
      </c>
      <c r="K940" s="97" t="str">
        <f t="shared" si="30"/>
        <v>Desarrollo del Sistema de Educación Superior</v>
      </c>
      <c r="L940" s="97" t="s">
        <v>395</v>
      </c>
    </row>
    <row r="941" spans="3:12" ht="15.75" thickBot="1">
      <c r="C941" s="136" t="s">
        <v>490</v>
      </c>
      <c r="D941" s="198"/>
      <c r="E941" s="151">
        <v>12</v>
      </c>
      <c r="F941" s="298">
        <f>HLOOKUP($C941,$BZ$2:$CM$3,2,0)</f>
        <v>13896.4</v>
      </c>
      <c r="G941" s="112">
        <f>D941*E941*F941</f>
        <v>0</v>
      </c>
      <c r="H941" s="165"/>
      <c r="I941" s="113" t="s">
        <v>496</v>
      </c>
      <c r="J941" s="113" t="str">
        <f>VLOOKUP(I941,Presupuesto!$B$11:$C$565,2,0)</f>
        <v>SUELDOS Y SALARIOS PERMANENTES</v>
      </c>
      <c r="K941" s="97" t="str">
        <f t="shared" si="30"/>
        <v>Desarrollo del Sistema de Educación Superior</v>
      </c>
      <c r="L941" s="97" t="s">
        <v>395</v>
      </c>
    </row>
    <row r="942" spans="3:12">
      <c r="C942" s="170" t="s">
        <v>58</v>
      </c>
      <c r="D942" s="162"/>
      <c r="E942" s="153">
        <v>0</v>
      </c>
      <c r="F942" s="99">
        <f>IF(E941=0,"",(G941/E941)/12*E941)</f>
        <v>0</v>
      </c>
      <c r="G942" s="96">
        <f>F942</f>
        <v>0</v>
      </c>
      <c r="H942" s="163"/>
      <c r="I942" s="115" t="s">
        <v>516</v>
      </c>
      <c r="J942" s="115" t="str">
        <f>VLOOKUP(I942,Presupuesto!$B$11:$C$565,2,0)</f>
        <v>AGUINALDO Y DECIMO CUARTO MES</v>
      </c>
      <c r="K942" s="97" t="str">
        <f t="shared" si="30"/>
        <v>Desarrollo del Sistema de Educación Superior</v>
      </c>
      <c r="L942" s="97" t="s">
        <v>395</v>
      </c>
    </row>
    <row r="943" spans="3:12" ht="15.75" thickBot="1">
      <c r="C943" s="171" t="s">
        <v>59</v>
      </c>
      <c r="D943" s="162"/>
      <c r="E943" s="153">
        <v>0</v>
      </c>
      <c r="F943" s="116">
        <f>IF(E941&lt;6,"",((E941-6)/12)*(G941/E941))</f>
        <v>0</v>
      </c>
      <c r="G943" s="96">
        <f>F943</f>
        <v>0</v>
      </c>
      <c r="H943" s="163"/>
      <c r="I943" s="100" t="s">
        <v>519</v>
      </c>
      <c r="J943" s="100" t="str">
        <f>VLOOKUP(I943,Presupuesto!$B$11:$C$565,2,0)</f>
        <v>DECIMOCUARTO MES</v>
      </c>
      <c r="K943" s="97" t="str">
        <f t="shared" si="30"/>
        <v>Desarrollo del Sistema de Educación Superior</v>
      </c>
      <c r="L943" s="97" t="s">
        <v>395</v>
      </c>
    </row>
    <row r="944" spans="3:12" ht="15.75" thickBot="1">
      <c r="C944" s="136" t="s">
        <v>491</v>
      </c>
      <c r="D944" s="198"/>
      <c r="E944" s="151">
        <v>12</v>
      </c>
      <c r="F944" s="298">
        <f>HLOOKUP($C944,$BZ$2:$CM$3,2,0)</f>
        <v>15004.09</v>
      </c>
      <c r="G944" s="112">
        <f>D944*E944*F944</f>
        <v>0</v>
      </c>
      <c r="H944" s="165"/>
      <c r="I944" s="113" t="s">
        <v>496</v>
      </c>
      <c r="J944" s="113" t="str">
        <f>VLOOKUP(I944,Presupuesto!$B$11:$C$565,2,0)</f>
        <v>SUELDOS Y SALARIOS PERMANENTES</v>
      </c>
      <c r="K944" s="97" t="str">
        <f t="shared" si="30"/>
        <v>Desarrollo del Sistema de Educación Superior</v>
      </c>
      <c r="L944" s="97" t="s">
        <v>395</v>
      </c>
    </row>
    <row r="945" spans="3:12">
      <c r="C945" s="170" t="s">
        <v>58</v>
      </c>
      <c r="D945" s="162"/>
      <c r="E945" s="153">
        <v>0</v>
      </c>
      <c r="F945" s="99">
        <f>IF(E944=0,"",(G944/E944)/12*E944)</f>
        <v>0</v>
      </c>
      <c r="G945" s="96">
        <f>F945</f>
        <v>0</v>
      </c>
      <c r="H945" s="163"/>
      <c r="I945" s="115" t="s">
        <v>516</v>
      </c>
      <c r="J945" s="115" t="str">
        <f>VLOOKUP(I945,Presupuesto!$B$11:$C$565,2,0)</f>
        <v>AGUINALDO Y DECIMO CUARTO MES</v>
      </c>
      <c r="K945" s="97" t="str">
        <f t="shared" si="30"/>
        <v>Desarrollo del Sistema de Educación Superior</v>
      </c>
      <c r="L945" s="97" t="s">
        <v>395</v>
      </c>
    </row>
    <row r="946" spans="3:12" ht="15.75" thickBot="1">
      <c r="C946" s="171" t="s">
        <v>59</v>
      </c>
      <c r="D946" s="162"/>
      <c r="E946" s="153">
        <v>0</v>
      </c>
      <c r="F946" s="116">
        <f>IF(E944&lt;6,"",((E944-6)/12)*(G944/E944))</f>
        <v>0</v>
      </c>
      <c r="G946" s="96">
        <f>F946</f>
        <v>0</v>
      </c>
      <c r="H946" s="163"/>
      <c r="I946" s="100" t="s">
        <v>519</v>
      </c>
      <c r="J946" s="100" t="str">
        <f>VLOOKUP(I946,Presupuesto!$B$11:$C$565,2,0)</f>
        <v>DECIMOCUARTO MES</v>
      </c>
      <c r="K946" s="97" t="str">
        <f t="shared" si="30"/>
        <v>Desarrollo del Sistema de Educación Superior</v>
      </c>
      <c r="L946" s="97" t="s">
        <v>395</v>
      </c>
    </row>
    <row r="947" spans="3:12" ht="15.75" thickBot="1">
      <c r="C947" s="136" t="s">
        <v>492</v>
      </c>
      <c r="D947" s="198"/>
      <c r="E947" s="151">
        <v>12</v>
      </c>
      <c r="F947" s="298">
        <f>HLOOKUP($C947,$BZ$2:$CM$3,2,0)</f>
        <v>13238.9</v>
      </c>
      <c r="G947" s="112">
        <f>D947*E947*F947</f>
        <v>0</v>
      </c>
      <c r="H947" s="165"/>
      <c r="I947" s="113" t="s">
        <v>496</v>
      </c>
      <c r="J947" s="113" t="str">
        <f>VLOOKUP(I947,Presupuesto!$B$11:$C$565,2,0)</f>
        <v>SUELDOS Y SALARIOS PERMANENTES</v>
      </c>
      <c r="K947" s="97" t="str">
        <f t="shared" si="30"/>
        <v>Desarrollo del Sistema de Educación Superior</v>
      </c>
      <c r="L947" s="97" t="s">
        <v>395</v>
      </c>
    </row>
    <row r="948" spans="3:12">
      <c r="C948" s="170" t="s">
        <v>58</v>
      </c>
      <c r="D948" s="162"/>
      <c r="E948" s="153">
        <v>0</v>
      </c>
      <c r="F948" s="99">
        <f>IF(E947=0,"",(G947/E947)/12*E947)</f>
        <v>0</v>
      </c>
      <c r="G948" s="96">
        <f>F948</f>
        <v>0</v>
      </c>
      <c r="H948" s="163"/>
      <c r="I948" s="115" t="s">
        <v>516</v>
      </c>
      <c r="J948" s="115" t="str">
        <f>VLOOKUP(I948,Presupuesto!$B$11:$C$565,2,0)</f>
        <v>AGUINALDO Y DECIMO CUARTO MES</v>
      </c>
      <c r="K948" s="97" t="str">
        <f t="shared" si="30"/>
        <v>Desarrollo del Sistema de Educación Superior</v>
      </c>
      <c r="L948" s="97" t="s">
        <v>395</v>
      </c>
    </row>
    <row r="949" spans="3:12" ht="15.75" thickBot="1">
      <c r="C949" s="171" t="s">
        <v>59</v>
      </c>
      <c r="D949" s="162"/>
      <c r="E949" s="153">
        <v>0</v>
      </c>
      <c r="F949" s="116">
        <f>IF(E947&lt;6,"",((E947-6)/12)*(G947/E947))</f>
        <v>0</v>
      </c>
      <c r="G949" s="96">
        <f>F949</f>
        <v>0</v>
      </c>
      <c r="H949" s="163"/>
      <c r="I949" s="100" t="s">
        <v>519</v>
      </c>
      <c r="J949" s="100" t="str">
        <f>VLOOKUP(I949,Presupuesto!$B$11:$C$565,2,0)</f>
        <v>DECIMOCUARTO MES</v>
      </c>
      <c r="K949" s="97" t="str">
        <f t="shared" si="30"/>
        <v>Desarrollo del Sistema de Educación Superior</v>
      </c>
      <c r="L949" s="97" t="s">
        <v>395</v>
      </c>
    </row>
    <row r="950" spans="3:12" ht="15.75" thickBot="1">
      <c r="C950" s="136" t="s">
        <v>493</v>
      </c>
      <c r="D950" s="198"/>
      <c r="E950" s="151">
        <v>12</v>
      </c>
      <c r="F950" s="298">
        <f>HLOOKUP($C950,$BZ$2:$CM$3,2,0)</f>
        <v>12356.31</v>
      </c>
      <c r="G950" s="112">
        <f>D950*E950*F950</f>
        <v>0</v>
      </c>
      <c r="H950" s="165"/>
      <c r="I950" s="113" t="s">
        <v>496</v>
      </c>
      <c r="J950" s="113" t="str">
        <f>VLOOKUP(I950,Presupuesto!$B$11:$C$565,2,0)</f>
        <v>SUELDOS Y SALARIOS PERMANENTES</v>
      </c>
      <c r="K950" s="97" t="str">
        <f t="shared" ref="K950:K967" si="31">$K$917</f>
        <v>Desarrollo del Sistema de Educación Superior</v>
      </c>
      <c r="L950" s="97" t="s">
        <v>395</v>
      </c>
    </row>
    <row r="951" spans="3:12">
      <c r="C951" s="170" t="s">
        <v>58</v>
      </c>
      <c r="D951" s="162"/>
      <c r="E951" s="153">
        <v>0</v>
      </c>
      <c r="F951" s="99">
        <f>IF(E950=0,"",(G950/E950)/12*E950)</f>
        <v>0</v>
      </c>
      <c r="G951" s="96">
        <f>F951</f>
        <v>0</v>
      </c>
      <c r="H951" s="163"/>
      <c r="I951" s="115" t="s">
        <v>516</v>
      </c>
      <c r="J951" s="115" t="str">
        <f>VLOOKUP(I951,Presupuesto!$B$11:$C$565,2,0)</f>
        <v>AGUINALDO Y DECIMO CUARTO MES</v>
      </c>
      <c r="K951" s="97" t="str">
        <f t="shared" si="31"/>
        <v>Desarrollo del Sistema de Educación Superior</v>
      </c>
      <c r="L951" s="97" t="s">
        <v>395</v>
      </c>
    </row>
    <row r="952" spans="3:12" ht="15.75" thickBot="1">
      <c r="C952" s="171" t="s">
        <v>59</v>
      </c>
      <c r="D952" s="162"/>
      <c r="E952" s="153">
        <v>0</v>
      </c>
      <c r="F952" s="116">
        <f>IF(E950&lt;6,"",((E950-6)/12)*(G950/E950))</f>
        <v>0</v>
      </c>
      <c r="G952" s="96">
        <f>F952</f>
        <v>0</v>
      </c>
      <c r="H952" s="163"/>
      <c r="I952" s="100" t="s">
        <v>519</v>
      </c>
      <c r="J952" s="100" t="str">
        <f>VLOOKUP(I952,Presupuesto!$B$11:$C$565,2,0)</f>
        <v>DECIMOCUARTO MES</v>
      </c>
      <c r="K952" s="97" t="str">
        <f t="shared" si="31"/>
        <v>Desarrollo del Sistema de Educación Superior</v>
      </c>
      <c r="L952" s="97" t="s">
        <v>395</v>
      </c>
    </row>
    <row r="953" spans="3:12" ht="15.75" thickBot="1">
      <c r="C953" s="136" t="s">
        <v>494</v>
      </c>
      <c r="D953" s="198"/>
      <c r="E953" s="151">
        <v>12</v>
      </c>
      <c r="F953" s="298">
        <f>HLOOKUP($C953,$BZ$2:$CM$3,2,0)</f>
        <v>463.22</v>
      </c>
      <c r="G953" s="112">
        <f>D953*E953*F953</f>
        <v>0</v>
      </c>
      <c r="H953" s="165"/>
      <c r="I953" s="113" t="s">
        <v>496</v>
      </c>
      <c r="J953" s="113" t="str">
        <f>VLOOKUP(I953,Presupuesto!$B$11:$C$565,2,0)</f>
        <v>SUELDOS Y SALARIOS PERMANENTES</v>
      </c>
      <c r="K953" s="97" t="str">
        <f t="shared" si="31"/>
        <v>Desarrollo del Sistema de Educación Superior</v>
      </c>
      <c r="L953" s="97" t="s">
        <v>395</v>
      </c>
    </row>
    <row r="954" spans="3:12">
      <c r="C954" s="170" t="s">
        <v>58</v>
      </c>
      <c r="D954" s="162"/>
      <c r="E954" s="153">
        <v>0</v>
      </c>
      <c r="F954" s="99">
        <f>IF(E953=0,"",(G953/E953)/12*E953)</f>
        <v>0</v>
      </c>
      <c r="G954" s="96">
        <f>F954</f>
        <v>0</v>
      </c>
      <c r="H954" s="163"/>
      <c r="I954" s="115" t="s">
        <v>516</v>
      </c>
      <c r="J954" s="115" t="str">
        <f>VLOOKUP(I954,Presupuesto!$B$11:$C$565,2,0)</f>
        <v>AGUINALDO Y DECIMO CUARTO MES</v>
      </c>
      <c r="K954" s="97" t="str">
        <f t="shared" si="31"/>
        <v>Desarrollo del Sistema de Educación Superior</v>
      </c>
      <c r="L954" s="97" t="s">
        <v>395</v>
      </c>
    </row>
    <row r="955" spans="3:12" ht="15.75" thickBot="1">
      <c r="C955" s="171" t="s">
        <v>59</v>
      </c>
      <c r="D955" s="162"/>
      <c r="E955" s="153">
        <v>0</v>
      </c>
      <c r="F955" s="116">
        <f>IF(E953&lt;6,"",((E953-6)/12)*(G953/E953))</f>
        <v>0</v>
      </c>
      <c r="G955" s="96">
        <f>F955</f>
        <v>0</v>
      </c>
      <c r="H955" s="163"/>
      <c r="I955" s="100" t="s">
        <v>519</v>
      </c>
      <c r="J955" s="100" t="str">
        <f>VLOOKUP(I955,Presupuesto!$B$11:$C$565,2,0)</f>
        <v>DECIMOCUARTO MES</v>
      </c>
      <c r="K955" s="97" t="str">
        <f t="shared" si="31"/>
        <v>Desarrollo del Sistema de Educación Superior</v>
      </c>
      <c r="L955" s="97" t="s">
        <v>395</v>
      </c>
    </row>
    <row r="956" spans="3:12" ht="15.75" thickBot="1">
      <c r="C956" s="136" t="s">
        <v>495</v>
      </c>
      <c r="D956" s="198"/>
      <c r="E956" s="151">
        <v>12</v>
      </c>
      <c r="F956" s="298">
        <f>HLOOKUP($C956,$BZ$2:$CM$3,2,0)</f>
        <v>2007.3</v>
      </c>
      <c r="G956" s="112">
        <f>D956*E956*F956</f>
        <v>0</v>
      </c>
      <c r="H956" s="165"/>
      <c r="I956" s="113" t="s">
        <v>496</v>
      </c>
      <c r="J956" s="113" t="str">
        <f>VLOOKUP(I956,Presupuesto!$B$11:$C$565,2,0)</f>
        <v>SUELDOS Y SALARIOS PERMANENTES</v>
      </c>
      <c r="K956" s="97" t="str">
        <f t="shared" si="31"/>
        <v>Desarrollo del Sistema de Educación Superior</v>
      </c>
      <c r="L956" s="97" t="s">
        <v>395</v>
      </c>
    </row>
    <row r="957" spans="3:12">
      <c r="C957" s="170" t="s">
        <v>58</v>
      </c>
      <c r="D957" s="162"/>
      <c r="E957" s="153">
        <v>0</v>
      </c>
      <c r="F957" s="99">
        <f>IF(E956=0,"",(G956/E956)/12*E956)</f>
        <v>0</v>
      </c>
      <c r="G957" s="96">
        <f>F957</f>
        <v>0</v>
      </c>
      <c r="H957" s="163"/>
      <c r="I957" s="115" t="s">
        <v>516</v>
      </c>
      <c r="J957" s="115" t="str">
        <f>VLOOKUP(I957,Presupuesto!$B$11:$C$565,2,0)</f>
        <v>AGUINALDO Y DECIMO CUARTO MES</v>
      </c>
      <c r="K957" s="97" t="str">
        <f t="shared" si="31"/>
        <v>Desarrollo del Sistema de Educación Superior</v>
      </c>
      <c r="L957" s="97" t="s">
        <v>395</v>
      </c>
    </row>
    <row r="958" spans="3:12" ht="15.75" thickBot="1">
      <c r="C958" s="171" t="s">
        <v>59</v>
      </c>
      <c r="D958" s="162"/>
      <c r="E958" s="153">
        <v>0</v>
      </c>
      <c r="F958" s="116">
        <f>IF(E956&lt;6,"",((E956-6)/12)*(G956/E956))</f>
        <v>0</v>
      </c>
      <c r="G958" s="96">
        <f>F958</f>
        <v>0</v>
      </c>
      <c r="H958" s="163"/>
      <c r="I958" s="100" t="s">
        <v>519</v>
      </c>
      <c r="J958" s="100" t="str">
        <f>VLOOKUP(I958,Presupuesto!$B$11:$C$565,2,0)</f>
        <v>DECIMOCUARTO MES</v>
      </c>
      <c r="K958" s="97" t="str">
        <f t="shared" si="31"/>
        <v>Desarrollo del Sistema de Educación Superior</v>
      </c>
      <c r="L958" s="97" t="s">
        <v>395</v>
      </c>
    </row>
    <row r="959" spans="3:12" ht="15.75" thickBot="1">
      <c r="C959" s="139" t="s">
        <v>83</v>
      </c>
      <c r="D959" s="198"/>
      <c r="E959" s="151">
        <v>12</v>
      </c>
      <c r="F959" s="138">
        <v>30000</v>
      </c>
      <c r="G959" s="112">
        <f>D959*E959*F959</f>
        <v>0</v>
      </c>
      <c r="H959" s="165"/>
      <c r="I959" s="113" t="s">
        <v>564</v>
      </c>
      <c r="J959" s="113" t="str">
        <f>VLOOKUP(I959,Presupuesto!$B$11:$C$565,2,0)</f>
        <v>CONTRATOS ESPECIALES</v>
      </c>
      <c r="K959" s="97" t="str">
        <f t="shared" si="31"/>
        <v>Desarrollo del Sistema de Educación Superior</v>
      </c>
      <c r="L959" s="97" t="s">
        <v>395</v>
      </c>
    </row>
    <row r="960" spans="3:12">
      <c r="C960" s="170" t="s">
        <v>58</v>
      </c>
      <c r="D960" s="162"/>
      <c r="E960" s="153">
        <v>0</v>
      </c>
      <c r="F960" s="116">
        <f>IF(E959=0,"",(G959/E959)/12*E959)</f>
        <v>0</v>
      </c>
      <c r="G960" s="96">
        <f>F960</f>
        <v>0</v>
      </c>
      <c r="H960" s="163"/>
      <c r="I960" s="100" t="s">
        <v>564</v>
      </c>
      <c r="J960" s="100" t="str">
        <f>VLOOKUP(I960,Presupuesto!$B$11:$C$565,2,0)</f>
        <v>CONTRATOS ESPECIALES</v>
      </c>
      <c r="K960" s="97" t="str">
        <f t="shared" si="31"/>
        <v>Desarrollo del Sistema de Educación Superior</v>
      </c>
      <c r="L960" s="97" t="s">
        <v>394</v>
      </c>
    </row>
    <row r="961" spans="3:12" ht="15.75" thickBot="1">
      <c r="C961" s="171" t="s">
        <v>59</v>
      </c>
      <c r="D961" s="162"/>
      <c r="E961" s="153">
        <v>0</v>
      </c>
      <c r="F961" s="99">
        <f>IF(E959&lt;6,"",((E959-6)/12)*(G959/E959))</f>
        <v>0</v>
      </c>
      <c r="G961" s="96">
        <f>F961</f>
        <v>0</v>
      </c>
      <c r="H961" s="163"/>
      <c r="I961" s="100" t="s">
        <v>564</v>
      </c>
      <c r="J961" s="100" t="str">
        <f>VLOOKUP(I961,Presupuesto!$B$11:$C$565,2,0)</f>
        <v>CONTRATOS ESPECIALES</v>
      </c>
      <c r="K961" s="97" t="str">
        <f t="shared" si="31"/>
        <v>Desarrollo del Sistema de Educación Superior</v>
      </c>
      <c r="L961" s="97" t="s">
        <v>399</v>
      </c>
    </row>
    <row r="962" spans="3:12" ht="15.75" thickBot="1">
      <c r="C962" s="139" t="s">
        <v>60</v>
      </c>
      <c r="D962" s="198"/>
      <c r="E962" s="151">
        <v>12</v>
      </c>
      <c r="F962" s="117">
        <v>30000</v>
      </c>
      <c r="G962" s="112">
        <f>D962*E962*F962</f>
        <v>0</v>
      </c>
      <c r="H962" s="165"/>
      <c r="I962" s="113" t="s">
        <v>705</v>
      </c>
      <c r="J962" s="113" t="str">
        <f>VLOOKUP(I962,Presupuesto!$B$11:$C$565,2,0)</f>
        <v>OTROS SERVICIOS TECNICOS Y PROFESIONALES</v>
      </c>
      <c r="K962" s="97" t="str">
        <f t="shared" si="31"/>
        <v>Desarrollo del Sistema de Educación Superior</v>
      </c>
      <c r="L962" s="97" t="s">
        <v>394</v>
      </c>
    </row>
    <row r="963" spans="3:12">
      <c r="C963" s="170" t="s">
        <v>58</v>
      </c>
      <c r="D963" s="162"/>
      <c r="E963" s="153">
        <v>0</v>
      </c>
      <c r="F963" s="99">
        <v>0</v>
      </c>
      <c r="G963" s="96">
        <f>F963</f>
        <v>0</v>
      </c>
      <c r="H963" s="163"/>
      <c r="I963" s="100" t="s">
        <v>705</v>
      </c>
      <c r="J963" s="100" t="str">
        <f>VLOOKUP(I963,Presupuesto!$B$11:$C$565,2,0)</f>
        <v>OTROS SERVICIOS TECNICOS Y PROFESIONALES</v>
      </c>
      <c r="K963" s="97" t="str">
        <f t="shared" si="31"/>
        <v>Desarrollo del Sistema de Educación Superior</v>
      </c>
      <c r="L963" s="97" t="s">
        <v>394</v>
      </c>
    </row>
    <row r="964" spans="3:12" ht="15.75" thickBot="1">
      <c r="C964" s="171" t="s">
        <v>59</v>
      </c>
      <c r="D964" s="162"/>
      <c r="E964" s="153">
        <v>0</v>
      </c>
      <c r="F964" s="99">
        <v>0</v>
      </c>
      <c r="G964" s="96">
        <f>F964</f>
        <v>0</v>
      </c>
      <c r="H964" s="163"/>
      <c r="I964" s="100" t="s">
        <v>705</v>
      </c>
      <c r="J964" s="100" t="str">
        <f>VLOOKUP(I964,Presupuesto!$B$11:$C$565,2,0)</f>
        <v>OTROS SERVICIOS TECNICOS Y PROFESIONALES</v>
      </c>
      <c r="K964" s="97" t="str">
        <f t="shared" si="31"/>
        <v>Desarrollo del Sistema de Educación Superior</v>
      </c>
      <c r="L964" s="97" t="s">
        <v>394</v>
      </c>
    </row>
    <row r="965" spans="3:12" ht="15.75" thickBot="1">
      <c r="C965" s="139" t="s">
        <v>61</v>
      </c>
      <c r="D965" s="198"/>
      <c r="E965" s="151">
        <v>12</v>
      </c>
      <c r="F965" s="117">
        <v>30000</v>
      </c>
      <c r="G965" s="112">
        <f>D965*E965*F965</f>
        <v>0</v>
      </c>
      <c r="H965" s="165"/>
      <c r="I965" s="113" t="s">
        <v>496</v>
      </c>
      <c r="J965" s="113" t="str">
        <f>VLOOKUP(I965,Presupuesto!$B$11:$C$565,2,0)</f>
        <v>SUELDOS Y SALARIOS PERMANENTES</v>
      </c>
      <c r="K965" s="97" t="str">
        <f t="shared" si="31"/>
        <v>Desarrollo del Sistema de Educación Superior</v>
      </c>
      <c r="L965" s="97" t="s">
        <v>394</v>
      </c>
    </row>
    <row r="966" spans="3:12">
      <c r="C966" s="170" t="s">
        <v>58</v>
      </c>
      <c r="D966" s="168"/>
      <c r="E966" s="130">
        <v>0</v>
      </c>
      <c r="F966" s="118">
        <f>IF(E965=0,"",(G965/E965)/12*E965)</f>
        <v>0</v>
      </c>
      <c r="G966" s="119">
        <f>F966</f>
        <v>0</v>
      </c>
      <c r="H966" s="163"/>
      <c r="I966" s="100" t="s">
        <v>516</v>
      </c>
      <c r="J966" s="100" t="str">
        <f>VLOOKUP(I966,Presupuesto!$B$11:$C$565,2,0)</f>
        <v>AGUINALDO Y DECIMO CUARTO MES</v>
      </c>
      <c r="K966" s="97" t="str">
        <f t="shared" si="31"/>
        <v>Desarrollo del Sistema de Educación Superior</v>
      </c>
      <c r="L966" s="97" t="s">
        <v>394</v>
      </c>
    </row>
    <row r="967" spans="3:12" ht="15.75" thickBot="1">
      <c r="C967" s="172" t="s">
        <v>59</v>
      </c>
      <c r="D967" s="161"/>
      <c r="E967" s="131">
        <v>0</v>
      </c>
      <c r="F967" s="104">
        <f>IF(E965&lt;6,"",((E965-6)/12)*(G965/E965))</f>
        <v>0</v>
      </c>
      <c r="G967" s="104">
        <f>F967</f>
        <v>0</v>
      </c>
      <c r="H967" s="161"/>
      <c r="I967" s="105" t="s">
        <v>519</v>
      </c>
      <c r="J967" s="123" t="str">
        <f>VLOOKUP(I967,Presupuesto!$B$11:$C$565,2,0)</f>
        <v>DECIMOCUARTO MES</v>
      </c>
      <c r="K967" s="105" t="str">
        <f t="shared" si="31"/>
        <v>Desarrollo del Sistema de Educación Superior</v>
      </c>
      <c r="L967" s="123"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E4" sqref="E4"/>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1477</v>
      </c>
      <c r="Q2" s="121" t="s">
        <v>1519</v>
      </c>
      <c r="R2" s="442" t="str">
        <f>+Presupuesto!D11</f>
        <v>Recurrente</v>
      </c>
      <c r="S2" s="442"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0" t="s">
        <v>420</v>
      </c>
      <c r="AI2" s="210" t="s">
        <v>421</v>
      </c>
      <c r="AJ2" s="210" t="s">
        <v>422</v>
      </c>
      <c r="AK2" s="210" t="s">
        <v>423</v>
      </c>
      <c r="AL2" s="210" t="s">
        <v>424</v>
      </c>
      <c r="AM2" s="210" t="s">
        <v>427</v>
      </c>
      <c r="AN2" s="210" t="s">
        <v>425</v>
      </c>
      <c r="AO2" s="210" t="s">
        <v>426</v>
      </c>
      <c r="AP2" s="210" t="s">
        <v>428</v>
      </c>
      <c r="AQ2" s="210" t="s">
        <v>429</v>
      </c>
      <c r="AR2" s="210" t="s">
        <v>430</v>
      </c>
      <c r="AS2" s="210" t="s">
        <v>431</v>
      </c>
      <c r="AT2" s="210" t="s">
        <v>432</v>
      </c>
      <c r="AU2" s="210" t="s">
        <v>433</v>
      </c>
      <c r="AV2" s="210" t="s">
        <v>434</v>
      </c>
      <c r="AW2" s="210" t="s">
        <v>435</v>
      </c>
      <c r="AX2" s="210" t="s">
        <v>436</v>
      </c>
      <c r="AY2" s="210" t="s">
        <v>437</v>
      </c>
      <c r="AZ2" s="210" t="s">
        <v>438</v>
      </c>
      <c r="BA2" s="210" t="s">
        <v>439</v>
      </c>
      <c r="BB2" s="210" t="s">
        <v>440</v>
      </c>
      <c r="BC2" s="210" t="s">
        <v>441</v>
      </c>
      <c r="BD2" s="210" t="s">
        <v>442</v>
      </c>
      <c r="BE2" s="210" t="s">
        <v>443</v>
      </c>
      <c r="BF2" s="210" t="s">
        <v>444</v>
      </c>
      <c r="BG2" s="210" t="s">
        <v>445</v>
      </c>
      <c r="BH2" s="210" t="s">
        <v>446</v>
      </c>
      <c r="BI2" s="210" t="s">
        <v>447</v>
      </c>
      <c r="BJ2" s="210" t="s">
        <v>448</v>
      </c>
      <c r="BK2" s="210" t="s">
        <v>449</v>
      </c>
      <c r="BL2" s="210" t="s">
        <v>450</v>
      </c>
      <c r="BM2" s="210" t="s">
        <v>451</v>
      </c>
      <c r="BN2" s="210" t="s">
        <v>452</v>
      </c>
      <c r="BO2" s="210" t="s">
        <v>453</v>
      </c>
      <c r="BP2" s="210" t="s">
        <v>454</v>
      </c>
      <c r="BQ2" s="210" t="s">
        <v>455</v>
      </c>
      <c r="BR2" s="210" t="s">
        <v>456</v>
      </c>
      <c r="BS2" s="210" t="s">
        <v>457</v>
      </c>
      <c r="BT2" s="210" t="s">
        <v>458</v>
      </c>
      <c r="BU2" s="210" t="s">
        <v>459</v>
      </c>
    </row>
    <row r="3" spans="1:555" hidden="1">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5605.2314999999999</v>
      </c>
      <c r="BC3" s="211">
        <f>+'Cuadro Resumen'!D213</f>
        <v>5165.6055000000006</v>
      </c>
      <c r="BD3" s="211">
        <f>+'Cuadro Resumen'!E213</f>
        <v>6594.39</v>
      </c>
      <c r="BE3" s="211">
        <f>+'Cuadro Resumen'!F213</f>
        <v>6154.7640000000001</v>
      </c>
      <c r="BF3" s="211">
        <f>+'Cuadro Resumen'!C214</f>
        <v>4945.7925000000005</v>
      </c>
      <c r="BG3" s="211">
        <f>+'Cuadro Resumen'!D214</f>
        <v>4506.1665000000003</v>
      </c>
      <c r="BH3" s="211">
        <f>+'Cuadro Resumen'!E214</f>
        <v>5934.951</v>
      </c>
      <c r="BI3" s="211">
        <f>+'Cuadro Resumen'!F214</f>
        <v>5495.3249999999998</v>
      </c>
      <c r="BJ3" s="212">
        <f>+'Cuadro Resumen'!C215</f>
        <v>4286.3535000000002</v>
      </c>
      <c r="BK3" s="212">
        <f>+'Cuadro Resumen'!D215</f>
        <v>3956.634</v>
      </c>
      <c r="BL3" s="212">
        <f>+'Cuadro Resumen'!E215</f>
        <v>5275.5120000000006</v>
      </c>
      <c r="BM3" s="212">
        <f>+'Cuadro Resumen'!F215</f>
        <v>4835.8860000000004</v>
      </c>
      <c r="BN3" s="212">
        <f>+'Cuadro Resumen'!C216</f>
        <v>3626.9145000000003</v>
      </c>
      <c r="BO3" s="212">
        <f>+'Cuadro Resumen'!D216</f>
        <v>3297.1950000000002</v>
      </c>
      <c r="BP3" s="212">
        <f>+'Cuadro Resumen'!E216</f>
        <v>4616.0730000000003</v>
      </c>
      <c r="BQ3" s="212">
        <f>+'Cuadro Resumen'!F216</f>
        <v>4286.3535000000002</v>
      </c>
      <c r="BR3" s="212">
        <f>+'Cuadro Resumen'!C217</f>
        <v>3187.2885000000001</v>
      </c>
      <c r="BS3" s="212">
        <f>+'Cuadro Resumen'!D217</f>
        <v>2967.4755</v>
      </c>
      <c r="BT3" s="212">
        <f>+'Cuadro Resumen'!E217</f>
        <v>4066.5405000000001</v>
      </c>
      <c r="BU3" s="212">
        <f>+'Cuadro Resumen'!F217</f>
        <v>3736.8210000000004</v>
      </c>
    </row>
    <row r="5" spans="1:555" ht="52.5">
      <c r="C5" s="86" t="s">
        <v>384</v>
      </c>
      <c r="D5" s="441">
        <f>SUMIF($C:$C,$C$10,D:D)</f>
        <v>100000</v>
      </c>
    </row>
    <row r="8" spans="1:555">
      <c r="C8" s="70" t="s">
        <v>62</v>
      </c>
      <c r="D8" s="70"/>
      <c r="E8" s="70"/>
      <c r="F8" s="70"/>
      <c r="G8" s="78"/>
      <c r="H8" s="70"/>
      <c r="I8" s="70"/>
    </row>
    <row r="9" spans="1:555" ht="15.75" thickBot="1">
      <c r="C9" s="70"/>
      <c r="D9" s="70"/>
      <c r="E9" s="70"/>
      <c r="F9" s="70"/>
      <c r="G9" s="78"/>
      <c r="H9" s="70"/>
      <c r="I9" s="70"/>
    </row>
    <row r="10" spans="1:555" ht="15.75" thickBot="1">
      <c r="C10" s="29" t="s">
        <v>43</v>
      </c>
      <c r="D10" s="30">
        <f>SUM(F17:F26)</f>
        <v>100000</v>
      </c>
      <c r="E10" s="93"/>
      <c r="F10" s="93"/>
      <c r="G10" s="78"/>
      <c r="H10" s="93"/>
      <c r="I10" s="12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392</v>
      </c>
      <c r="D13" s="353" t="s">
        <v>2107</v>
      </c>
      <c r="E13" s="92"/>
      <c r="F13" s="92"/>
      <c r="G13" s="92"/>
      <c r="H13" s="75"/>
      <c r="I13" s="75"/>
      <c r="J13" s="75"/>
      <c r="K13" s="111"/>
    </row>
    <row r="14" spans="1:555" ht="18.7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4. Equipamiento laboratorio de lengua</v>
      </c>
      <c r="D14" s="31"/>
      <c r="E14" s="92"/>
      <c r="F14" s="92"/>
      <c r="G14" s="92"/>
      <c r="H14" s="75"/>
      <c r="I14" s="75"/>
      <c r="J14" s="75"/>
      <c r="K14" s="111"/>
    </row>
    <row r="15" spans="1:555" ht="15.75" thickBot="1">
      <c r="B15" s="92"/>
      <c r="C15" s="70"/>
      <c r="D15" s="31"/>
      <c r="E15" s="92"/>
      <c r="F15" s="92"/>
      <c r="G15" s="92"/>
      <c r="H15" s="75"/>
      <c r="I15" s="75"/>
      <c r="J15" s="75"/>
      <c r="K15" s="111"/>
    </row>
    <row r="16" spans="1:555" ht="30.75" thickBot="1">
      <c r="B16" s="92"/>
      <c r="C16" s="125" t="s">
        <v>44</v>
      </c>
      <c r="D16" s="127" t="s">
        <v>55</v>
      </c>
      <c r="E16" s="127" t="s">
        <v>57</v>
      </c>
      <c r="F16" s="126" t="s">
        <v>27</v>
      </c>
      <c r="G16" s="132" t="s">
        <v>131</v>
      </c>
      <c r="H16" s="127" t="s">
        <v>46</v>
      </c>
      <c r="I16" s="127" t="s">
        <v>132</v>
      </c>
      <c r="J16" s="127" t="s">
        <v>410</v>
      </c>
      <c r="K16" s="127" t="s">
        <v>411</v>
      </c>
    </row>
    <row r="17" spans="2:11">
      <c r="B17" s="92"/>
      <c r="C17" s="94" t="s">
        <v>63</v>
      </c>
      <c r="D17" s="157"/>
      <c r="E17" s="95">
        <v>2800</v>
      </c>
      <c r="F17" s="96">
        <f>D17*E17</f>
        <v>0</v>
      </c>
      <c r="G17" s="160"/>
      <c r="H17" s="97" t="s">
        <v>985</v>
      </c>
      <c r="I17" s="97" t="str">
        <f>VLOOKUP(H17,Presupuesto!$B$11:$C$565,2,0)</f>
        <v>MUEBLES VARIOS DE OFICINA</v>
      </c>
      <c r="J17" s="215" t="s">
        <v>1453</v>
      </c>
      <c r="K17" s="97" t="s">
        <v>404</v>
      </c>
    </row>
    <row r="18" spans="2:11" ht="32.25" customHeight="1">
      <c r="B18" s="92"/>
      <c r="C18" s="98" t="s">
        <v>64</v>
      </c>
      <c r="D18" s="150">
        <v>30</v>
      </c>
      <c r="E18" s="99">
        <v>2400</v>
      </c>
      <c r="F18" s="96">
        <f>D18*E18</f>
        <v>72000</v>
      </c>
      <c r="G18" s="160" t="s">
        <v>129</v>
      </c>
      <c r="H18" s="100" t="s">
        <v>985</v>
      </c>
      <c r="I18" s="97" t="str">
        <f>VLOOKUP(H18,Presupuesto!$B$11:$C$565,2,0)</f>
        <v>MUEBLES VARIOS DE OFICINA</v>
      </c>
      <c r="J18" s="97" t="s">
        <v>472</v>
      </c>
      <c r="K18" s="97" t="s">
        <v>412</v>
      </c>
    </row>
    <row r="19" spans="2:11">
      <c r="B19" s="92"/>
      <c r="C19" s="98" t="s">
        <v>2110</v>
      </c>
      <c r="D19" s="150">
        <v>25</v>
      </c>
      <c r="E19" s="99">
        <v>1000</v>
      </c>
      <c r="F19" s="96">
        <f t="shared" ref="F19:F26" si="0">D19*E19</f>
        <v>25000</v>
      </c>
      <c r="G19" s="160" t="s">
        <v>129</v>
      </c>
      <c r="H19" s="100" t="s">
        <v>985</v>
      </c>
      <c r="I19" s="97" t="str">
        <f>VLOOKUP(H19,Presupuesto!$B$11:$C$565,2,0)</f>
        <v>MUEBLES VARIOS DE OFICINA</v>
      </c>
      <c r="J19" s="97" t="str">
        <f t="shared" ref="J19:J26" si="1">$J$17</f>
        <v>Posgrado</v>
      </c>
      <c r="K19" s="97" t="s">
        <v>395</v>
      </c>
    </row>
    <row r="20" spans="2:11">
      <c r="B20" s="92"/>
      <c r="C20" s="98" t="s">
        <v>66</v>
      </c>
      <c r="D20" s="150"/>
      <c r="E20" s="99">
        <v>6000</v>
      </c>
      <c r="F20" s="96">
        <f t="shared" si="0"/>
        <v>0</v>
      </c>
      <c r="G20" s="160"/>
      <c r="H20" s="100" t="s">
        <v>985</v>
      </c>
      <c r="I20" s="97" t="str">
        <f>VLOOKUP(H20,Presupuesto!$B$11:$C$565,2,0)</f>
        <v>MUEBLES VARIOS DE OFICINA</v>
      </c>
      <c r="J20" s="97" t="str">
        <f t="shared" si="1"/>
        <v>Posgrado</v>
      </c>
      <c r="K20" s="97" t="s">
        <v>395</v>
      </c>
    </row>
    <row r="21" spans="2:11">
      <c r="B21" s="92"/>
      <c r="C21" s="98" t="s">
        <v>67</v>
      </c>
      <c r="D21" s="150">
        <v>1</v>
      </c>
      <c r="E21" s="99">
        <v>3000</v>
      </c>
      <c r="F21" s="96">
        <f t="shared" si="0"/>
        <v>3000</v>
      </c>
      <c r="G21" s="160" t="s">
        <v>129</v>
      </c>
      <c r="H21" s="100" t="s">
        <v>985</v>
      </c>
      <c r="I21" s="97" t="str">
        <f>VLOOKUP(H21,Presupuesto!$B$11:$C$565,2,0)</f>
        <v>MUEBLES VARIOS DE OFICINA</v>
      </c>
      <c r="J21" s="97" t="str">
        <f t="shared" si="1"/>
        <v>Posgrado</v>
      </c>
      <c r="K21" s="97" t="s">
        <v>395</v>
      </c>
    </row>
    <row r="22" spans="2:11">
      <c r="B22" s="92"/>
      <c r="C22" s="98" t="s">
        <v>68</v>
      </c>
      <c r="D22" s="150"/>
      <c r="E22" s="99">
        <v>10000</v>
      </c>
      <c r="F22" s="96">
        <f t="shared" si="0"/>
        <v>0</v>
      </c>
      <c r="G22" s="160"/>
      <c r="H22" s="100" t="s">
        <v>985</v>
      </c>
      <c r="I22" s="97" t="str">
        <f>VLOOKUP(H22,Presupuesto!$B$11:$C$565,2,0)</f>
        <v>MUEBLES VARIOS DE OFICINA</v>
      </c>
      <c r="J22" s="97" t="str">
        <f t="shared" si="1"/>
        <v>Posgrado</v>
      </c>
      <c r="K22" s="97" t="s">
        <v>395</v>
      </c>
    </row>
    <row r="23" spans="2:11">
      <c r="B23" s="92"/>
      <c r="C23" s="98" t="s">
        <v>69</v>
      </c>
      <c r="D23" s="150"/>
      <c r="E23" s="99">
        <v>8000</v>
      </c>
      <c r="F23" s="96">
        <f t="shared" si="0"/>
        <v>0</v>
      </c>
      <c r="G23" s="160"/>
      <c r="H23" s="100" t="s">
        <v>988</v>
      </c>
      <c r="I23" s="97" t="str">
        <f>VLOOKUP(H23,Presupuesto!$B$11:$C$565,2,0)</f>
        <v>EQUIPOS VARIOS DE OFICINA</v>
      </c>
      <c r="J23" s="97" t="str">
        <f t="shared" si="1"/>
        <v>Posgrado</v>
      </c>
      <c r="K23" s="97" t="s">
        <v>395</v>
      </c>
    </row>
    <row r="24" spans="2:11">
      <c r="B24" s="92"/>
      <c r="C24" s="98" t="s">
        <v>70</v>
      </c>
      <c r="D24" s="150"/>
      <c r="E24" s="99">
        <v>2000</v>
      </c>
      <c r="F24" s="96">
        <f t="shared" si="0"/>
        <v>0</v>
      </c>
      <c r="G24" s="160"/>
      <c r="H24" s="100" t="s">
        <v>988</v>
      </c>
      <c r="I24" s="97" t="str">
        <f>VLOOKUP(H24,Presupuesto!$B$11:$C$565,2,0)</f>
        <v>EQUIPOS VARIOS DE OFICINA</v>
      </c>
      <c r="J24" s="97" t="str">
        <f t="shared" si="1"/>
        <v>Posgrado</v>
      </c>
      <c r="K24" s="97" t="s">
        <v>403</v>
      </c>
    </row>
    <row r="25" spans="2:11">
      <c r="B25" s="92"/>
      <c r="C25" s="98" t="s">
        <v>71</v>
      </c>
      <c r="D25" s="150"/>
      <c r="E25" s="99">
        <v>5000</v>
      </c>
      <c r="F25" s="96">
        <f t="shared" si="0"/>
        <v>0</v>
      </c>
      <c r="G25" s="160"/>
      <c r="H25" s="100" t="s">
        <v>988</v>
      </c>
      <c r="I25" s="97" t="str">
        <f>VLOOKUP(H25,Presupuesto!$B$11:$C$565,2,0)</f>
        <v>EQUIPOS VARIOS DE OFICINA</v>
      </c>
      <c r="J25" s="97" t="str">
        <f t="shared" si="1"/>
        <v>Posgrado</v>
      </c>
      <c r="K25" s="97" t="s">
        <v>399</v>
      </c>
    </row>
    <row r="26" spans="2:11" ht="15.75" thickBot="1">
      <c r="B26" s="92"/>
      <c r="C26" s="101" t="s">
        <v>72</v>
      </c>
      <c r="D26" s="158"/>
      <c r="E26" s="103">
        <v>100000</v>
      </c>
      <c r="F26" s="104">
        <f t="shared" si="0"/>
        <v>0</v>
      </c>
      <c r="G26" s="161"/>
      <c r="H26" s="105" t="s">
        <v>988</v>
      </c>
      <c r="I26" s="105" t="str">
        <f>VLOOKUP(H26,Presupuesto!$B$11:$C$565,2,0)</f>
        <v>EQUIPOS VARIOS DE OFICINA</v>
      </c>
      <c r="J26" s="105" t="str">
        <f t="shared" si="1"/>
        <v>Posgrado</v>
      </c>
      <c r="K26" s="123" t="s">
        <v>394</v>
      </c>
    </row>
    <row r="27" spans="2:11">
      <c r="B27" s="92"/>
    </row>
    <row r="28" spans="2:11" ht="15.75" thickBot="1">
      <c r="B28" s="92"/>
      <c r="C28" s="327"/>
      <c r="D28" s="328"/>
      <c r="E28" s="329"/>
      <c r="F28" s="329"/>
      <c r="G28" s="330"/>
      <c r="H28" s="329"/>
      <c r="I28" s="329"/>
      <c r="J28" s="154"/>
      <c r="K28" s="154"/>
    </row>
    <row r="29" spans="2:11" ht="15.75" thickBot="1">
      <c r="B29" s="92"/>
      <c r="C29" s="29" t="s">
        <v>43</v>
      </c>
      <c r="D29" s="30">
        <f>SUM(F36:F45)</f>
        <v>0</v>
      </c>
      <c r="E29" s="176"/>
      <c r="F29" s="176"/>
      <c r="G29" s="78"/>
      <c r="H29" s="176"/>
      <c r="I29" s="176"/>
    </row>
    <row r="30" spans="2:11">
      <c r="C30" s="70"/>
      <c r="D30" s="31"/>
      <c r="E30" s="92"/>
      <c r="F30" s="92"/>
      <c r="G30" s="92"/>
      <c r="H30" s="75"/>
      <c r="I30" s="75"/>
      <c r="J30" s="75"/>
      <c r="K30" s="111"/>
    </row>
    <row r="31" spans="2:11">
      <c r="C31" s="70"/>
      <c r="D31" s="31"/>
      <c r="E31" s="92"/>
      <c r="F31" s="92"/>
      <c r="G31" s="92"/>
      <c r="H31" s="75"/>
      <c r="I31" s="75"/>
      <c r="J31" s="75"/>
      <c r="K31" s="111"/>
    </row>
    <row r="32" spans="2:11" ht="15.75">
      <c r="C32" s="201" t="s">
        <v>392</v>
      </c>
      <c r="D32" s="353"/>
      <c r="E32" s="92"/>
      <c r="F32" s="92"/>
      <c r="G32" s="92"/>
      <c r="H32" s="75"/>
      <c r="I32" s="75"/>
      <c r="J32" s="75"/>
      <c r="K32" s="111"/>
    </row>
    <row r="33" spans="3:11" ht="18.75">
      <c r="C33" s="207"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2"/>
      <c r="F33" s="92"/>
      <c r="G33" s="92"/>
      <c r="H33" s="75"/>
      <c r="I33" s="75"/>
      <c r="J33" s="75"/>
      <c r="K33" s="111"/>
    </row>
    <row r="34" spans="3:11" ht="15.75" thickBot="1">
      <c r="C34" s="70"/>
      <c r="D34" s="31"/>
      <c r="E34" s="92"/>
      <c r="F34" s="92"/>
      <c r="G34" s="92"/>
      <c r="H34" s="75"/>
      <c r="I34" s="75"/>
      <c r="J34" s="75"/>
      <c r="K34" s="111"/>
    </row>
    <row r="35" spans="3:11" ht="30.75" thickBot="1">
      <c r="C35" s="125" t="s">
        <v>44</v>
      </c>
      <c r="D35" s="127" t="s">
        <v>55</v>
      </c>
      <c r="E35" s="127" t="s">
        <v>57</v>
      </c>
      <c r="F35" s="126" t="s">
        <v>27</v>
      </c>
      <c r="G35" s="132" t="s">
        <v>131</v>
      </c>
      <c r="H35" s="127" t="s">
        <v>46</v>
      </c>
      <c r="I35" s="127" t="s">
        <v>132</v>
      </c>
      <c r="J35" s="127" t="s">
        <v>410</v>
      </c>
      <c r="K35" s="127" t="s">
        <v>411</v>
      </c>
    </row>
    <row r="36" spans="3:11">
      <c r="C36" s="94" t="s">
        <v>63</v>
      </c>
      <c r="D36" s="157"/>
      <c r="E36" s="95">
        <v>2800</v>
      </c>
      <c r="F36" s="96">
        <f>D36*E36</f>
        <v>0</v>
      </c>
      <c r="G36" s="160"/>
      <c r="H36" s="97" t="s">
        <v>985</v>
      </c>
      <c r="I36" s="97" t="str">
        <f>VLOOKUP(H36,Presupuesto!$B$11:$C$565,2,0)</f>
        <v>MUEBLES VARIOS DE OFICINA</v>
      </c>
      <c r="J36" s="215" t="s">
        <v>1453</v>
      </c>
      <c r="K36" s="97" t="s">
        <v>404</v>
      </c>
    </row>
    <row r="37" spans="3:11">
      <c r="C37" s="98" t="s">
        <v>64</v>
      </c>
      <c r="D37" s="150"/>
      <c r="E37" s="99">
        <v>2400</v>
      </c>
      <c r="F37" s="96">
        <f>D37*E37</f>
        <v>0</v>
      </c>
      <c r="G37" s="160"/>
      <c r="H37" s="100" t="s">
        <v>985</v>
      </c>
      <c r="I37" s="97" t="str">
        <f>VLOOKUP(H37,Presupuesto!$B$11:$C$565,2,0)</f>
        <v>MUEBLES VARIOS DE OFICINA</v>
      </c>
      <c r="J37" s="97" t="str">
        <f>$J$36</f>
        <v>Posgrado</v>
      </c>
      <c r="K37" s="97" t="s">
        <v>412</v>
      </c>
    </row>
    <row r="38" spans="3:11">
      <c r="C38" s="98" t="s">
        <v>65</v>
      </c>
      <c r="D38" s="150"/>
      <c r="E38" s="99">
        <v>1000</v>
      </c>
      <c r="F38" s="96">
        <f t="shared" ref="F38:F45" si="2">D38*E38</f>
        <v>0</v>
      </c>
      <c r="G38" s="160"/>
      <c r="H38" s="100" t="s">
        <v>985</v>
      </c>
      <c r="I38" s="97" t="str">
        <f>VLOOKUP(H38,Presupuesto!$B$11:$C$565,2,0)</f>
        <v>MUEBLES VARIOS DE OFICINA</v>
      </c>
      <c r="J38" s="97" t="str">
        <f t="shared" ref="J38:J45" si="3">$J$36</f>
        <v>Posgrado</v>
      </c>
      <c r="K38" s="97" t="s">
        <v>395</v>
      </c>
    </row>
    <row r="39" spans="3:11">
      <c r="C39" s="98" t="s">
        <v>66</v>
      </c>
      <c r="D39" s="150"/>
      <c r="E39" s="99">
        <v>6000</v>
      </c>
      <c r="F39" s="96">
        <f t="shared" si="2"/>
        <v>0</v>
      </c>
      <c r="G39" s="160"/>
      <c r="H39" s="100" t="s">
        <v>985</v>
      </c>
      <c r="I39" s="97" t="str">
        <f>VLOOKUP(H39,Presupuesto!$B$11:$C$565,2,0)</f>
        <v>MUEBLES VARIOS DE OFICINA</v>
      </c>
      <c r="J39" s="97" t="str">
        <f t="shared" si="3"/>
        <v>Posgrado</v>
      </c>
      <c r="K39" s="97" t="s">
        <v>395</v>
      </c>
    </row>
    <row r="40" spans="3:11">
      <c r="C40" s="98" t="s">
        <v>67</v>
      </c>
      <c r="D40" s="150"/>
      <c r="E40" s="99">
        <v>3000</v>
      </c>
      <c r="F40" s="96">
        <f t="shared" si="2"/>
        <v>0</v>
      </c>
      <c r="G40" s="160"/>
      <c r="H40" s="100" t="s">
        <v>985</v>
      </c>
      <c r="I40" s="97" t="str">
        <f>VLOOKUP(H40,Presupuesto!$B$11:$C$565,2,0)</f>
        <v>MUEBLES VARIOS DE OFICINA</v>
      </c>
      <c r="J40" s="97" t="str">
        <f t="shared" si="3"/>
        <v>Posgrado</v>
      </c>
      <c r="K40" s="97" t="s">
        <v>395</v>
      </c>
    </row>
    <row r="41" spans="3:11">
      <c r="C41" s="98" t="s">
        <v>68</v>
      </c>
      <c r="D41" s="150"/>
      <c r="E41" s="99">
        <v>10000</v>
      </c>
      <c r="F41" s="96">
        <f t="shared" si="2"/>
        <v>0</v>
      </c>
      <c r="G41" s="160"/>
      <c r="H41" s="100" t="s">
        <v>985</v>
      </c>
      <c r="I41" s="97" t="str">
        <f>VLOOKUP(H41,Presupuesto!$B$11:$C$565,2,0)</f>
        <v>MUEBLES VARIOS DE OFICINA</v>
      </c>
      <c r="J41" s="97" t="str">
        <f t="shared" si="3"/>
        <v>Posgrado</v>
      </c>
      <c r="K41" s="97" t="s">
        <v>395</v>
      </c>
    </row>
    <row r="42" spans="3:11">
      <c r="C42" s="98" t="s">
        <v>69</v>
      </c>
      <c r="D42" s="150"/>
      <c r="E42" s="99">
        <v>8000</v>
      </c>
      <c r="F42" s="96">
        <f t="shared" si="2"/>
        <v>0</v>
      </c>
      <c r="G42" s="160"/>
      <c r="H42" s="100" t="s">
        <v>988</v>
      </c>
      <c r="I42" s="97" t="str">
        <f>VLOOKUP(H42,Presupuesto!$B$11:$C$565,2,0)</f>
        <v>EQUIPOS VARIOS DE OFICINA</v>
      </c>
      <c r="J42" s="97" t="str">
        <f t="shared" si="3"/>
        <v>Posgrado</v>
      </c>
      <c r="K42" s="97" t="s">
        <v>395</v>
      </c>
    </row>
    <row r="43" spans="3:11">
      <c r="C43" s="98" t="s">
        <v>70</v>
      </c>
      <c r="D43" s="150"/>
      <c r="E43" s="99">
        <v>2000</v>
      </c>
      <c r="F43" s="96">
        <f t="shared" si="2"/>
        <v>0</v>
      </c>
      <c r="G43" s="160"/>
      <c r="H43" s="100" t="s">
        <v>988</v>
      </c>
      <c r="I43" s="97" t="str">
        <f>VLOOKUP(H43,Presupuesto!$B$11:$C$565,2,0)</f>
        <v>EQUIPOS VARIOS DE OFICINA</v>
      </c>
      <c r="J43" s="97" t="str">
        <f t="shared" si="3"/>
        <v>Posgrado</v>
      </c>
      <c r="K43" s="97" t="s">
        <v>403</v>
      </c>
    </row>
    <row r="44" spans="3:11">
      <c r="C44" s="98" t="s">
        <v>71</v>
      </c>
      <c r="D44" s="150"/>
      <c r="E44" s="99">
        <v>5000</v>
      </c>
      <c r="F44" s="96">
        <f t="shared" si="2"/>
        <v>0</v>
      </c>
      <c r="G44" s="160"/>
      <c r="H44" s="100" t="s">
        <v>988</v>
      </c>
      <c r="I44" s="97" t="str">
        <f>VLOOKUP(H44,Presupuesto!$B$11:$C$565,2,0)</f>
        <v>EQUIPOS VARIOS DE OFICINA</v>
      </c>
      <c r="J44" s="97" t="str">
        <f t="shared" si="3"/>
        <v>Posgrado</v>
      </c>
      <c r="K44" s="97" t="s">
        <v>399</v>
      </c>
    </row>
    <row r="45" spans="3:11" ht="15.75" thickBot="1">
      <c r="C45" s="101" t="s">
        <v>72</v>
      </c>
      <c r="D45" s="158"/>
      <c r="E45" s="103">
        <v>100000</v>
      </c>
      <c r="F45" s="104">
        <f t="shared" si="2"/>
        <v>0</v>
      </c>
      <c r="G45" s="161"/>
      <c r="H45" s="105" t="s">
        <v>988</v>
      </c>
      <c r="I45" s="105" t="str">
        <f>VLOOKUP(H45,Presupuesto!$B$11:$C$565,2,0)</f>
        <v>EQUIPOS VARIOS DE OFICINA</v>
      </c>
      <c r="J45" s="105" t="str">
        <f t="shared" si="3"/>
        <v>Posgrado</v>
      </c>
      <c r="K45" s="123" t="s">
        <v>394</v>
      </c>
    </row>
    <row r="47" spans="3:11" ht="15.75" thickBot="1"/>
    <row r="48" spans="3:11" ht="15.75" thickBot="1">
      <c r="C48" s="29" t="s">
        <v>43</v>
      </c>
      <c r="D48" s="30">
        <f>SUM(F55:F64)</f>
        <v>0</v>
      </c>
      <c r="E48" s="176"/>
      <c r="F48" s="176"/>
      <c r="G48" s="78"/>
      <c r="H48" s="176"/>
      <c r="I48" s="176"/>
    </row>
    <row r="49" spans="3:11">
      <c r="C49" s="70"/>
      <c r="D49" s="31"/>
      <c r="E49" s="92"/>
      <c r="F49" s="92"/>
      <c r="G49" s="92"/>
      <c r="H49" s="75"/>
      <c r="I49" s="75"/>
      <c r="J49" s="75"/>
      <c r="K49" s="111"/>
    </row>
    <row r="50" spans="3:11">
      <c r="C50" s="70"/>
      <c r="D50" s="31"/>
      <c r="E50" s="92"/>
      <c r="F50" s="92"/>
      <c r="G50" s="92"/>
      <c r="H50" s="75"/>
      <c r="I50" s="75"/>
      <c r="J50" s="75"/>
      <c r="K50" s="111"/>
    </row>
    <row r="51" spans="3:11" ht="15.75">
      <c r="C51" s="201" t="s">
        <v>392</v>
      </c>
      <c r="D51" s="353"/>
      <c r="E51" s="92"/>
      <c r="F51" s="92"/>
      <c r="G51" s="92"/>
      <c r="H51" s="75"/>
      <c r="I51" s="75"/>
      <c r="J51" s="75"/>
      <c r="K51" s="111"/>
    </row>
    <row r="52" spans="3:11" ht="18.75">
      <c r="C52" s="207"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2"/>
      <c r="F52" s="92"/>
      <c r="G52" s="92"/>
      <c r="H52" s="75"/>
      <c r="I52" s="75"/>
      <c r="J52" s="75"/>
      <c r="K52" s="111"/>
    </row>
    <row r="53" spans="3:11" ht="15.75" thickBot="1">
      <c r="C53" s="70"/>
      <c r="D53" s="31"/>
      <c r="E53" s="92"/>
      <c r="F53" s="92"/>
      <c r="G53" s="92"/>
      <c r="H53" s="75"/>
      <c r="I53" s="75"/>
      <c r="J53" s="75"/>
      <c r="K53" s="111"/>
    </row>
    <row r="54" spans="3:11" ht="30.75" thickBot="1">
      <c r="C54" s="125" t="s">
        <v>44</v>
      </c>
      <c r="D54" s="127" t="s">
        <v>55</v>
      </c>
      <c r="E54" s="127" t="s">
        <v>57</v>
      </c>
      <c r="F54" s="126" t="s">
        <v>27</v>
      </c>
      <c r="G54" s="132" t="s">
        <v>131</v>
      </c>
      <c r="H54" s="127" t="s">
        <v>46</v>
      </c>
      <c r="I54" s="127" t="s">
        <v>132</v>
      </c>
      <c r="J54" s="127" t="s">
        <v>410</v>
      </c>
      <c r="K54" s="127" t="s">
        <v>411</v>
      </c>
    </row>
    <row r="55" spans="3:11">
      <c r="C55" s="94" t="s">
        <v>63</v>
      </c>
      <c r="D55" s="157"/>
      <c r="E55" s="95">
        <v>2800</v>
      </c>
      <c r="F55" s="96">
        <f>D55*E55</f>
        <v>0</v>
      </c>
      <c r="G55" s="160"/>
      <c r="H55" s="97" t="s">
        <v>985</v>
      </c>
      <c r="I55" s="97" t="str">
        <f>VLOOKUP(H55,Presupuesto!$B$11:$C$565,2,0)</f>
        <v>MUEBLES VARIOS DE OFICINA</v>
      </c>
      <c r="J55" s="215" t="s">
        <v>1453</v>
      </c>
      <c r="K55" s="97" t="s">
        <v>404</v>
      </c>
    </row>
    <row r="56" spans="3:11">
      <c r="C56" s="98" t="s">
        <v>64</v>
      </c>
      <c r="D56" s="150"/>
      <c r="E56" s="99">
        <v>2400</v>
      </c>
      <c r="F56" s="96">
        <f>D56*E56</f>
        <v>0</v>
      </c>
      <c r="G56" s="160"/>
      <c r="H56" s="100" t="s">
        <v>985</v>
      </c>
      <c r="I56" s="97" t="str">
        <f>VLOOKUP(H56,Presupuesto!$B$11:$C$565,2,0)</f>
        <v>MUEBLES VARIOS DE OFICINA</v>
      </c>
      <c r="J56" s="97" t="str">
        <f>$J$55</f>
        <v>Posgrado</v>
      </c>
      <c r="K56" s="97" t="s">
        <v>412</v>
      </c>
    </row>
    <row r="57" spans="3:11">
      <c r="C57" s="98" t="s">
        <v>65</v>
      </c>
      <c r="D57" s="150"/>
      <c r="E57" s="99">
        <v>1000</v>
      </c>
      <c r="F57" s="96">
        <f t="shared" ref="F57:F64" si="4">D57*E57</f>
        <v>0</v>
      </c>
      <c r="G57" s="160"/>
      <c r="H57" s="100" t="s">
        <v>985</v>
      </c>
      <c r="I57" s="97" t="str">
        <f>VLOOKUP(H57,Presupuesto!$B$11:$C$565,2,0)</f>
        <v>MUEBLES VARIOS DE OFICINA</v>
      </c>
      <c r="J57" s="97" t="str">
        <f t="shared" ref="J57:J64" si="5">$J$17</f>
        <v>Posgrado</v>
      </c>
      <c r="K57" s="97" t="s">
        <v>395</v>
      </c>
    </row>
    <row r="58" spans="3:11">
      <c r="C58" s="98" t="s">
        <v>66</v>
      </c>
      <c r="D58" s="150"/>
      <c r="E58" s="99">
        <v>6000</v>
      </c>
      <c r="F58" s="96">
        <f t="shared" si="4"/>
        <v>0</v>
      </c>
      <c r="G58" s="160"/>
      <c r="H58" s="100" t="s">
        <v>985</v>
      </c>
      <c r="I58" s="97" t="str">
        <f>VLOOKUP(H58,Presupuesto!$B$11:$C$565,2,0)</f>
        <v>MUEBLES VARIOS DE OFICINA</v>
      </c>
      <c r="J58" s="97" t="str">
        <f t="shared" si="5"/>
        <v>Posgrado</v>
      </c>
      <c r="K58" s="97" t="s">
        <v>395</v>
      </c>
    </row>
    <row r="59" spans="3:11">
      <c r="C59" s="98" t="s">
        <v>67</v>
      </c>
      <c r="D59" s="150"/>
      <c r="E59" s="99">
        <v>3000</v>
      </c>
      <c r="F59" s="96">
        <f t="shared" si="4"/>
        <v>0</v>
      </c>
      <c r="G59" s="160"/>
      <c r="H59" s="100" t="s">
        <v>985</v>
      </c>
      <c r="I59" s="97" t="str">
        <f>VLOOKUP(H59,Presupuesto!$B$11:$C$565,2,0)</f>
        <v>MUEBLES VARIOS DE OFICINA</v>
      </c>
      <c r="J59" s="97" t="str">
        <f t="shared" si="5"/>
        <v>Posgrado</v>
      </c>
      <c r="K59" s="97" t="s">
        <v>395</v>
      </c>
    </row>
    <row r="60" spans="3:11">
      <c r="C60" s="98" t="s">
        <v>68</v>
      </c>
      <c r="D60" s="150"/>
      <c r="E60" s="99">
        <v>10000</v>
      </c>
      <c r="F60" s="96">
        <f t="shared" si="4"/>
        <v>0</v>
      </c>
      <c r="G60" s="160"/>
      <c r="H60" s="100" t="s">
        <v>985</v>
      </c>
      <c r="I60" s="97" t="str">
        <f>VLOOKUP(H60,Presupuesto!$B$11:$C$565,2,0)</f>
        <v>MUEBLES VARIOS DE OFICINA</v>
      </c>
      <c r="J60" s="97" t="str">
        <f t="shared" si="5"/>
        <v>Posgrado</v>
      </c>
      <c r="K60" s="97" t="s">
        <v>395</v>
      </c>
    </row>
    <row r="61" spans="3:11">
      <c r="C61" s="98" t="s">
        <v>69</v>
      </c>
      <c r="D61" s="150"/>
      <c r="E61" s="99">
        <v>8000</v>
      </c>
      <c r="F61" s="96">
        <f t="shared" si="4"/>
        <v>0</v>
      </c>
      <c r="G61" s="160"/>
      <c r="H61" s="100" t="s">
        <v>988</v>
      </c>
      <c r="I61" s="97" t="str">
        <f>VLOOKUP(H61,Presupuesto!$B$11:$C$565,2,0)</f>
        <v>EQUIPOS VARIOS DE OFICINA</v>
      </c>
      <c r="J61" s="97" t="str">
        <f t="shared" si="5"/>
        <v>Posgrado</v>
      </c>
      <c r="K61" s="97" t="s">
        <v>395</v>
      </c>
    </row>
    <row r="62" spans="3:11">
      <c r="C62" s="98" t="s">
        <v>70</v>
      </c>
      <c r="D62" s="150"/>
      <c r="E62" s="99">
        <v>2000</v>
      </c>
      <c r="F62" s="96">
        <f t="shared" si="4"/>
        <v>0</v>
      </c>
      <c r="G62" s="160"/>
      <c r="H62" s="100" t="s">
        <v>988</v>
      </c>
      <c r="I62" s="97" t="str">
        <f>VLOOKUP(H62,Presupuesto!$B$11:$C$565,2,0)</f>
        <v>EQUIPOS VARIOS DE OFICINA</v>
      </c>
      <c r="J62" s="97" t="str">
        <f t="shared" si="5"/>
        <v>Posgrado</v>
      </c>
      <c r="K62" s="97" t="s">
        <v>403</v>
      </c>
    </row>
    <row r="63" spans="3:11">
      <c r="C63" s="98" t="s">
        <v>71</v>
      </c>
      <c r="D63" s="150"/>
      <c r="E63" s="99">
        <v>5000</v>
      </c>
      <c r="F63" s="96">
        <f t="shared" si="4"/>
        <v>0</v>
      </c>
      <c r="G63" s="160"/>
      <c r="H63" s="100" t="s">
        <v>988</v>
      </c>
      <c r="I63" s="97" t="str">
        <f>VLOOKUP(H63,Presupuesto!$B$11:$C$565,2,0)</f>
        <v>EQUIPOS VARIOS DE OFICINA</v>
      </c>
      <c r="J63" s="97" t="str">
        <f t="shared" si="5"/>
        <v>Posgrado</v>
      </c>
      <c r="K63" s="97" t="s">
        <v>399</v>
      </c>
    </row>
    <row r="64" spans="3:11" ht="15.75" thickBot="1">
      <c r="C64" s="101" t="s">
        <v>72</v>
      </c>
      <c r="D64" s="158"/>
      <c r="E64" s="103">
        <v>100000</v>
      </c>
      <c r="F64" s="104">
        <f t="shared" si="4"/>
        <v>0</v>
      </c>
      <c r="G64" s="161"/>
      <c r="H64" s="105" t="s">
        <v>988</v>
      </c>
      <c r="I64" s="105" t="str">
        <f>VLOOKUP(H64,Presupuesto!$B$11:$C$565,2,0)</f>
        <v>EQUIPOS VARIOS DE OFICINA</v>
      </c>
      <c r="J64" s="105" t="str">
        <f t="shared" si="5"/>
        <v>Posgrado</v>
      </c>
      <c r="K64" s="123" t="s">
        <v>394</v>
      </c>
    </row>
    <row r="66" spans="3:11" ht="15.75" thickBot="1">
      <c r="C66" s="327"/>
      <c r="D66" s="328"/>
      <c r="E66" s="329"/>
      <c r="F66" s="329"/>
      <c r="G66" s="330"/>
      <c r="H66" s="329"/>
      <c r="I66" s="329"/>
      <c r="J66" s="154"/>
      <c r="K66" s="154"/>
    </row>
    <row r="67" spans="3:11" ht="15.75" thickBot="1">
      <c r="C67" s="29" t="s">
        <v>43</v>
      </c>
      <c r="D67" s="30">
        <f>SUM(F74:F83)</f>
        <v>0</v>
      </c>
      <c r="E67" s="176"/>
      <c r="F67" s="176"/>
      <c r="G67" s="78"/>
      <c r="H67" s="176"/>
      <c r="I67" s="176"/>
    </row>
    <row r="68" spans="3:11">
      <c r="C68" s="70"/>
      <c r="D68" s="31"/>
      <c r="E68" s="92"/>
      <c r="F68" s="92"/>
      <c r="G68" s="92"/>
      <c r="H68" s="75"/>
      <c r="I68" s="75"/>
      <c r="J68" s="75"/>
      <c r="K68" s="111"/>
    </row>
    <row r="69" spans="3:11">
      <c r="C69" s="70"/>
      <c r="D69" s="31"/>
      <c r="E69" s="92"/>
      <c r="F69" s="92"/>
      <c r="G69" s="92"/>
      <c r="H69" s="75"/>
      <c r="I69" s="75"/>
      <c r="J69" s="75"/>
      <c r="K69" s="111"/>
    </row>
    <row r="70" spans="3:11" ht="15.75">
      <c r="C70" s="201" t="s">
        <v>392</v>
      </c>
      <c r="D70" s="353"/>
      <c r="E70" s="92"/>
      <c r="F70" s="92"/>
      <c r="G70" s="92"/>
      <c r="H70" s="75"/>
      <c r="I70" s="75"/>
      <c r="J70" s="75"/>
      <c r="K70" s="111"/>
    </row>
    <row r="71" spans="3:11" ht="18.75">
      <c r="C71" s="207"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2"/>
      <c r="F71" s="92"/>
      <c r="G71" s="92"/>
      <c r="H71" s="75"/>
      <c r="I71" s="75"/>
      <c r="J71" s="75"/>
      <c r="K71" s="111"/>
    </row>
    <row r="72" spans="3:11" ht="15.75" thickBot="1">
      <c r="C72" s="70"/>
      <c r="D72" s="31"/>
      <c r="E72" s="92"/>
      <c r="F72" s="92"/>
      <c r="G72" s="92"/>
      <c r="H72" s="75"/>
      <c r="I72" s="75"/>
      <c r="J72" s="75"/>
      <c r="K72" s="111"/>
    </row>
    <row r="73" spans="3:11" ht="30.75" thickBot="1">
      <c r="C73" s="125" t="s">
        <v>44</v>
      </c>
      <c r="D73" s="127" t="s">
        <v>55</v>
      </c>
      <c r="E73" s="127" t="s">
        <v>57</v>
      </c>
      <c r="F73" s="126" t="s">
        <v>27</v>
      </c>
      <c r="G73" s="132" t="s">
        <v>131</v>
      </c>
      <c r="H73" s="127" t="s">
        <v>46</v>
      </c>
      <c r="I73" s="127" t="s">
        <v>132</v>
      </c>
      <c r="J73" s="127" t="s">
        <v>410</v>
      </c>
      <c r="K73" s="127" t="s">
        <v>411</v>
      </c>
    </row>
    <row r="74" spans="3:11">
      <c r="C74" s="94" t="s">
        <v>63</v>
      </c>
      <c r="D74" s="157"/>
      <c r="E74" s="95">
        <v>2800</v>
      </c>
      <c r="F74" s="96">
        <f>D74*E74</f>
        <v>0</v>
      </c>
      <c r="G74" s="160"/>
      <c r="H74" s="97" t="s">
        <v>985</v>
      </c>
      <c r="I74" s="97" t="str">
        <f>VLOOKUP(H74,Presupuesto!$B$11:$C$565,2,0)</f>
        <v>MUEBLES VARIOS DE OFICINA</v>
      </c>
      <c r="J74" s="215" t="s">
        <v>1453</v>
      </c>
      <c r="K74" s="97" t="s">
        <v>404</v>
      </c>
    </row>
    <row r="75" spans="3:11">
      <c r="C75" s="98" t="s">
        <v>64</v>
      </c>
      <c r="D75" s="150"/>
      <c r="E75" s="99">
        <v>2400</v>
      </c>
      <c r="F75" s="96">
        <f>D75*E75</f>
        <v>0</v>
      </c>
      <c r="G75" s="160"/>
      <c r="H75" s="100" t="s">
        <v>985</v>
      </c>
      <c r="I75" s="97" t="str">
        <f>VLOOKUP(H75,Presupuesto!$B$11:$C$565,2,0)</f>
        <v>MUEBLES VARIOS DE OFICINA</v>
      </c>
      <c r="J75" s="97" t="str">
        <f>$J$74</f>
        <v>Posgrado</v>
      </c>
      <c r="K75" s="97" t="s">
        <v>412</v>
      </c>
    </row>
    <row r="76" spans="3:11">
      <c r="C76" s="98" t="s">
        <v>65</v>
      </c>
      <c r="D76" s="150"/>
      <c r="E76" s="99">
        <v>1000</v>
      </c>
      <c r="F76" s="96">
        <f t="shared" ref="F76:F83" si="6">D76*E76</f>
        <v>0</v>
      </c>
      <c r="G76" s="160"/>
      <c r="H76" s="100" t="s">
        <v>985</v>
      </c>
      <c r="I76" s="97" t="str">
        <f>VLOOKUP(H76,Presupuesto!$B$11:$C$565,2,0)</f>
        <v>MUEBLES VARIOS DE OFICINA</v>
      </c>
      <c r="J76" s="97" t="str">
        <f t="shared" ref="J76:J83" si="7">$J$74</f>
        <v>Posgrado</v>
      </c>
      <c r="K76" s="97" t="s">
        <v>395</v>
      </c>
    </row>
    <row r="77" spans="3:11">
      <c r="C77" s="98" t="s">
        <v>66</v>
      </c>
      <c r="D77" s="150"/>
      <c r="E77" s="99">
        <v>6000</v>
      </c>
      <c r="F77" s="96">
        <f t="shared" si="6"/>
        <v>0</v>
      </c>
      <c r="G77" s="160"/>
      <c r="H77" s="100" t="s">
        <v>985</v>
      </c>
      <c r="I77" s="97" t="str">
        <f>VLOOKUP(H77,Presupuesto!$B$11:$C$565,2,0)</f>
        <v>MUEBLES VARIOS DE OFICINA</v>
      </c>
      <c r="J77" s="97" t="str">
        <f t="shared" si="7"/>
        <v>Posgrado</v>
      </c>
      <c r="K77" s="97" t="s">
        <v>395</v>
      </c>
    </row>
    <row r="78" spans="3:11">
      <c r="C78" s="98" t="s">
        <v>67</v>
      </c>
      <c r="D78" s="150"/>
      <c r="E78" s="99">
        <v>3000</v>
      </c>
      <c r="F78" s="96">
        <f t="shared" si="6"/>
        <v>0</v>
      </c>
      <c r="G78" s="160"/>
      <c r="H78" s="100" t="s">
        <v>985</v>
      </c>
      <c r="I78" s="97" t="str">
        <f>VLOOKUP(H78,Presupuesto!$B$11:$C$565,2,0)</f>
        <v>MUEBLES VARIOS DE OFICINA</v>
      </c>
      <c r="J78" s="97" t="str">
        <f t="shared" si="7"/>
        <v>Posgrado</v>
      </c>
      <c r="K78" s="97" t="s">
        <v>395</v>
      </c>
    </row>
    <row r="79" spans="3:11">
      <c r="C79" s="98" t="s">
        <v>68</v>
      </c>
      <c r="D79" s="150"/>
      <c r="E79" s="99">
        <v>10000</v>
      </c>
      <c r="F79" s="96">
        <f t="shared" si="6"/>
        <v>0</v>
      </c>
      <c r="G79" s="160"/>
      <c r="H79" s="100" t="s">
        <v>985</v>
      </c>
      <c r="I79" s="97" t="str">
        <f>VLOOKUP(H79,Presupuesto!$B$11:$C$565,2,0)</f>
        <v>MUEBLES VARIOS DE OFICINA</v>
      </c>
      <c r="J79" s="97" t="str">
        <f t="shared" si="7"/>
        <v>Posgrado</v>
      </c>
      <c r="K79" s="97" t="s">
        <v>395</v>
      </c>
    </row>
    <row r="80" spans="3:11">
      <c r="C80" s="98" t="s">
        <v>69</v>
      </c>
      <c r="D80" s="150"/>
      <c r="E80" s="99">
        <v>8000</v>
      </c>
      <c r="F80" s="96">
        <f t="shared" si="6"/>
        <v>0</v>
      </c>
      <c r="G80" s="160"/>
      <c r="H80" s="100" t="s">
        <v>988</v>
      </c>
      <c r="I80" s="97" t="str">
        <f>VLOOKUP(H80,Presupuesto!$B$11:$C$565,2,0)</f>
        <v>EQUIPOS VARIOS DE OFICINA</v>
      </c>
      <c r="J80" s="97" t="str">
        <f t="shared" si="7"/>
        <v>Posgrado</v>
      </c>
      <c r="K80" s="97" t="s">
        <v>395</v>
      </c>
    </row>
    <row r="81" spans="3:11">
      <c r="C81" s="98" t="s">
        <v>70</v>
      </c>
      <c r="D81" s="150"/>
      <c r="E81" s="99">
        <v>2000</v>
      </c>
      <c r="F81" s="96">
        <f t="shared" si="6"/>
        <v>0</v>
      </c>
      <c r="G81" s="160"/>
      <c r="H81" s="100" t="s">
        <v>988</v>
      </c>
      <c r="I81" s="97" t="str">
        <f>VLOOKUP(H81,Presupuesto!$B$11:$C$565,2,0)</f>
        <v>EQUIPOS VARIOS DE OFICINA</v>
      </c>
      <c r="J81" s="97" t="str">
        <f t="shared" si="7"/>
        <v>Posgrado</v>
      </c>
      <c r="K81" s="97" t="s">
        <v>403</v>
      </c>
    </row>
    <row r="82" spans="3:11">
      <c r="C82" s="98" t="s">
        <v>71</v>
      </c>
      <c r="D82" s="150"/>
      <c r="E82" s="99">
        <v>5000</v>
      </c>
      <c r="F82" s="96">
        <f t="shared" si="6"/>
        <v>0</v>
      </c>
      <c r="G82" s="160"/>
      <c r="H82" s="100" t="s">
        <v>988</v>
      </c>
      <c r="I82" s="97" t="str">
        <f>VLOOKUP(H82,Presupuesto!$B$11:$C$565,2,0)</f>
        <v>EQUIPOS VARIOS DE OFICINA</v>
      </c>
      <c r="J82" s="97" t="str">
        <f t="shared" si="7"/>
        <v>Posgrado</v>
      </c>
      <c r="K82" s="97" t="s">
        <v>399</v>
      </c>
    </row>
    <row r="83" spans="3:11" ht="15.75" thickBot="1">
      <c r="C83" s="101" t="s">
        <v>72</v>
      </c>
      <c r="D83" s="158"/>
      <c r="E83" s="103">
        <v>100000</v>
      </c>
      <c r="F83" s="104">
        <f t="shared" si="6"/>
        <v>0</v>
      </c>
      <c r="G83" s="161"/>
      <c r="H83" s="105" t="s">
        <v>988</v>
      </c>
      <c r="I83" s="105" t="str">
        <f>VLOOKUP(H83,Presupuesto!$B$11:$C$565,2,0)</f>
        <v>EQUIPOS VARIOS DE OFICINA</v>
      </c>
      <c r="J83" s="105" t="str">
        <f t="shared" si="7"/>
        <v>Posgrado</v>
      </c>
      <c r="K83" s="123" t="s">
        <v>394</v>
      </c>
    </row>
    <row r="85" spans="3:11" ht="15.75" thickBot="1"/>
    <row r="86" spans="3:11" ht="15.75" thickBot="1">
      <c r="C86" s="29" t="s">
        <v>43</v>
      </c>
      <c r="D86" s="30">
        <f>SUM(F93:F102)</f>
        <v>0</v>
      </c>
      <c r="E86" s="176"/>
      <c r="F86" s="176"/>
      <c r="G86" s="78"/>
      <c r="H86" s="176"/>
      <c r="I86" s="176"/>
    </row>
    <row r="87" spans="3:11">
      <c r="C87" s="70"/>
      <c r="D87" s="31"/>
      <c r="E87" s="92"/>
      <c r="F87" s="92"/>
      <c r="G87" s="92"/>
      <c r="H87" s="75"/>
      <c r="I87" s="75"/>
      <c r="J87" s="75"/>
      <c r="K87" s="111"/>
    </row>
    <row r="88" spans="3:11">
      <c r="C88" s="70"/>
      <c r="D88" s="31"/>
      <c r="E88" s="92"/>
      <c r="F88" s="92"/>
      <c r="G88" s="92"/>
      <c r="H88" s="75"/>
      <c r="I88" s="75"/>
      <c r="J88" s="75"/>
      <c r="K88" s="111"/>
    </row>
    <row r="89" spans="3:11" ht="15.75">
      <c r="C89" s="201" t="s">
        <v>392</v>
      </c>
      <c r="D89" s="353"/>
      <c r="E89" s="92"/>
      <c r="F89" s="92"/>
      <c r="G89" s="92"/>
      <c r="H89" s="75"/>
      <c r="I89" s="75"/>
      <c r="J89" s="75"/>
      <c r="K89" s="111"/>
    </row>
    <row r="90" spans="3:11" ht="18.75">
      <c r="C90" s="207"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2"/>
      <c r="F90" s="92"/>
      <c r="G90" s="92"/>
      <c r="H90" s="75"/>
      <c r="I90" s="75"/>
      <c r="J90" s="75"/>
      <c r="K90" s="111"/>
    </row>
    <row r="91" spans="3:11" ht="15.75" thickBot="1">
      <c r="C91" s="70"/>
      <c r="D91" s="31"/>
      <c r="E91" s="92"/>
      <c r="F91" s="92"/>
      <c r="G91" s="92"/>
      <c r="H91" s="75"/>
      <c r="I91" s="75"/>
      <c r="J91" s="75"/>
      <c r="K91" s="111"/>
    </row>
    <row r="92" spans="3:11" ht="30.75" thickBot="1">
      <c r="C92" s="125" t="s">
        <v>44</v>
      </c>
      <c r="D92" s="127" t="s">
        <v>55</v>
      </c>
      <c r="E92" s="127" t="s">
        <v>57</v>
      </c>
      <c r="F92" s="126" t="s">
        <v>27</v>
      </c>
      <c r="G92" s="132" t="s">
        <v>131</v>
      </c>
      <c r="H92" s="127" t="s">
        <v>46</v>
      </c>
      <c r="I92" s="127" t="s">
        <v>132</v>
      </c>
      <c r="J92" s="127" t="s">
        <v>410</v>
      </c>
      <c r="K92" s="127" t="s">
        <v>411</v>
      </c>
    </row>
    <row r="93" spans="3:11">
      <c r="C93" s="94" t="s">
        <v>63</v>
      </c>
      <c r="D93" s="157"/>
      <c r="E93" s="95">
        <v>2800</v>
      </c>
      <c r="F93" s="96">
        <f>D93*E93</f>
        <v>0</v>
      </c>
      <c r="G93" s="160"/>
      <c r="H93" s="97" t="s">
        <v>985</v>
      </c>
      <c r="I93" s="97" t="str">
        <f>VLOOKUP(H93,Presupuesto!$B$11:$C$565,2,0)</f>
        <v>MUEBLES VARIOS DE OFICINA</v>
      </c>
      <c r="J93" s="215" t="s">
        <v>1453</v>
      </c>
      <c r="K93" s="97" t="s">
        <v>404</v>
      </c>
    </row>
    <row r="94" spans="3:11">
      <c r="C94" s="98" t="s">
        <v>64</v>
      </c>
      <c r="D94" s="150"/>
      <c r="E94" s="99">
        <v>2400</v>
      </c>
      <c r="F94" s="96">
        <f>D94*E94</f>
        <v>0</v>
      </c>
      <c r="G94" s="160"/>
      <c r="H94" s="100" t="s">
        <v>985</v>
      </c>
      <c r="I94" s="97" t="str">
        <f>VLOOKUP(H94,Presupuesto!$B$11:$C$565,2,0)</f>
        <v>MUEBLES VARIOS DE OFICINA</v>
      </c>
      <c r="J94" s="97" t="str">
        <f>$J$93</f>
        <v>Posgrado</v>
      </c>
      <c r="K94" s="97" t="s">
        <v>412</v>
      </c>
    </row>
    <row r="95" spans="3:11">
      <c r="C95" s="98" t="s">
        <v>65</v>
      </c>
      <c r="D95" s="150"/>
      <c r="E95" s="99">
        <v>1000</v>
      </c>
      <c r="F95" s="96">
        <f t="shared" ref="F95:F102" si="8">D95*E95</f>
        <v>0</v>
      </c>
      <c r="G95" s="160"/>
      <c r="H95" s="100" t="s">
        <v>985</v>
      </c>
      <c r="I95" s="97" t="str">
        <f>VLOOKUP(H95,Presupuesto!$B$11:$C$565,2,0)</f>
        <v>MUEBLES VARIOS DE OFICINA</v>
      </c>
      <c r="J95" s="97" t="str">
        <f t="shared" ref="J95:J102" si="9">$J$93</f>
        <v>Posgrado</v>
      </c>
      <c r="K95" s="97" t="s">
        <v>395</v>
      </c>
    </row>
    <row r="96" spans="3:11">
      <c r="C96" s="98" t="s">
        <v>66</v>
      </c>
      <c r="D96" s="150"/>
      <c r="E96" s="99">
        <v>6000</v>
      </c>
      <c r="F96" s="96">
        <f t="shared" si="8"/>
        <v>0</v>
      </c>
      <c r="G96" s="160"/>
      <c r="H96" s="100" t="s">
        <v>985</v>
      </c>
      <c r="I96" s="97" t="str">
        <f>VLOOKUP(H96,Presupuesto!$B$11:$C$565,2,0)</f>
        <v>MUEBLES VARIOS DE OFICINA</v>
      </c>
      <c r="J96" s="97" t="str">
        <f t="shared" si="9"/>
        <v>Posgrado</v>
      </c>
      <c r="K96" s="97" t="s">
        <v>395</v>
      </c>
    </row>
    <row r="97" spans="3:11">
      <c r="C97" s="98" t="s">
        <v>67</v>
      </c>
      <c r="D97" s="150"/>
      <c r="E97" s="99">
        <v>3000</v>
      </c>
      <c r="F97" s="96">
        <f t="shared" si="8"/>
        <v>0</v>
      </c>
      <c r="G97" s="160"/>
      <c r="H97" s="100" t="s">
        <v>985</v>
      </c>
      <c r="I97" s="97" t="str">
        <f>VLOOKUP(H97,Presupuesto!$B$11:$C$565,2,0)</f>
        <v>MUEBLES VARIOS DE OFICINA</v>
      </c>
      <c r="J97" s="97" t="str">
        <f t="shared" si="9"/>
        <v>Posgrado</v>
      </c>
      <c r="K97" s="97" t="s">
        <v>395</v>
      </c>
    </row>
    <row r="98" spans="3:11">
      <c r="C98" s="98" t="s">
        <v>68</v>
      </c>
      <c r="D98" s="150"/>
      <c r="E98" s="99">
        <v>10000</v>
      </c>
      <c r="F98" s="96">
        <f t="shared" si="8"/>
        <v>0</v>
      </c>
      <c r="G98" s="160"/>
      <c r="H98" s="100" t="s">
        <v>985</v>
      </c>
      <c r="I98" s="97" t="str">
        <f>VLOOKUP(H98,Presupuesto!$B$11:$C$565,2,0)</f>
        <v>MUEBLES VARIOS DE OFICINA</v>
      </c>
      <c r="J98" s="97" t="str">
        <f t="shared" si="9"/>
        <v>Posgrado</v>
      </c>
      <c r="K98" s="97" t="s">
        <v>395</v>
      </c>
    </row>
    <row r="99" spans="3:11">
      <c r="C99" s="98" t="s">
        <v>69</v>
      </c>
      <c r="D99" s="150"/>
      <c r="E99" s="99">
        <v>8000</v>
      </c>
      <c r="F99" s="96">
        <f t="shared" si="8"/>
        <v>0</v>
      </c>
      <c r="G99" s="160"/>
      <c r="H99" s="100" t="s">
        <v>988</v>
      </c>
      <c r="I99" s="97" t="str">
        <f>VLOOKUP(H99,Presupuesto!$B$11:$C$565,2,0)</f>
        <v>EQUIPOS VARIOS DE OFICINA</v>
      </c>
      <c r="J99" s="97" t="str">
        <f t="shared" si="9"/>
        <v>Posgrado</v>
      </c>
      <c r="K99" s="97" t="s">
        <v>395</v>
      </c>
    </row>
    <row r="100" spans="3:11">
      <c r="C100" s="98" t="s">
        <v>70</v>
      </c>
      <c r="D100" s="150"/>
      <c r="E100" s="99">
        <v>2000</v>
      </c>
      <c r="F100" s="96">
        <f t="shared" si="8"/>
        <v>0</v>
      </c>
      <c r="G100" s="160"/>
      <c r="H100" s="100" t="s">
        <v>988</v>
      </c>
      <c r="I100" s="97" t="str">
        <f>VLOOKUP(H100,Presupuesto!$B$11:$C$565,2,0)</f>
        <v>EQUIPOS VARIOS DE OFICINA</v>
      </c>
      <c r="J100" s="97" t="str">
        <f t="shared" si="9"/>
        <v>Posgrado</v>
      </c>
      <c r="K100" s="97" t="s">
        <v>403</v>
      </c>
    </row>
    <row r="101" spans="3:11">
      <c r="C101" s="98" t="s">
        <v>71</v>
      </c>
      <c r="D101" s="150"/>
      <c r="E101" s="99">
        <v>5000</v>
      </c>
      <c r="F101" s="96">
        <f t="shared" si="8"/>
        <v>0</v>
      </c>
      <c r="G101" s="160"/>
      <c r="H101" s="100" t="s">
        <v>988</v>
      </c>
      <c r="I101" s="97" t="str">
        <f>VLOOKUP(H101,Presupuesto!$B$11:$C$565,2,0)</f>
        <v>EQUIPOS VARIOS DE OFICINA</v>
      </c>
      <c r="J101" s="97" t="str">
        <f t="shared" si="9"/>
        <v>Posgrado</v>
      </c>
      <c r="K101" s="97" t="s">
        <v>399</v>
      </c>
    </row>
    <row r="102" spans="3:11" ht="15.75" thickBot="1">
      <c r="C102" s="101" t="s">
        <v>72</v>
      </c>
      <c r="D102" s="158"/>
      <c r="E102" s="103">
        <v>100000</v>
      </c>
      <c r="F102" s="104">
        <f t="shared" si="8"/>
        <v>0</v>
      </c>
      <c r="G102" s="161"/>
      <c r="H102" s="105" t="s">
        <v>988</v>
      </c>
      <c r="I102" s="105" t="str">
        <f>VLOOKUP(H102,Presupuesto!$B$11:$C$565,2,0)</f>
        <v>EQUIPOS VARIOS DE OFICINA</v>
      </c>
      <c r="J102" s="105" t="str">
        <f t="shared" si="9"/>
        <v>Posgrado</v>
      </c>
      <c r="K102" s="123" t="s">
        <v>394</v>
      </c>
    </row>
    <row r="104" spans="3:11" ht="15.75" thickBot="1">
      <c r="C104" s="327"/>
      <c r="D104" s="328"/>
      <c r="E104" s="329"/>
      <c r="F104" s="329"/>
      <c r="G104" s="330"/>
      <c r="H104" s="329"/>
      <c r="I104" s="329"/>
      <c r="J104" s="154"/>
      <c r="K104" s="154"/>
    </row>
    <row r="105" spans="3:11" ht="15.75" thickBot="1">
      <c r="C105" s="29" t="s">
        <v>43</v>
      </c>
      <c r="D105" s="30">
        <f>SUM(F112:F121)</f>
        <v>0</v>
      </c>
      <c r="E105" s="176"/>
      <c r="F105" s="176"/>
      <c r="G105" s="78"/>
      <c r="H105" s="176"/>
      <c r="I105" s="176"/>
    </row>
    <row r="106" spans="3:11">
      <c r="C106" s="70"/>
      <c r="D106" s="31"/>
      <c r="E106" s="92"/>
      <c r="F106" s="92"/>
      <c r="G106" s="92"/>
      <c r="H106" s="75"/>
      <c r="I106" s="75"/>
      <c r="J106" s="75"/>
      <c r="K106" s="111"/>
    </row>
    <row r="107" spans="3:11">
      <c r="C107" s="70"/>
      <c r="D107" s="31"/>
      <c r="E107" s="92"/>
      <c r="F107" s="92"/>
      <c r="G107" s="92"/>
      <c r="H107" s="75"/>
      <c r="I107" s="75"/>
      <c r="J107" s="75"/>
      <c r="K107" s="111"/>
    </row>
    <row r="108" spans="3:11" ht="15.75">
      <c r="C108" s="201" t="s">
        <v>392</v>
      </c>
      <c r="D108" s="353"/>
      <c r="E108" s="92"/>
      <c r="F108" s="92"/>
      <c r="G108" s="92"/>
      <c r="H108" s="75"/>
      <c r="I108" s="75"/>
      <c r="J108" s="75"/>
      <c r="K108" s="111"/>
    </row>
    <row r="109" spans="3:11" ht="18.75">
      <c r="C109" s="207"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2"/>
      <c r="F109" s="92"/>
      <c r="G109" s="92"/>
      <c r="H109" s="75"/>
      <c r="I109" s="75"/>
      <c r="J109" s="75"/>
      <c r="K109" s="111"/>
    </row>
    <row r="110" spans="3:11" ht="15.75" thickBot="1">
      <c r="C110" s="70"/>
      <c r="D110" s="31"/>
      <c r="E110" s="92"/>
      <c r="F110" s="92"/>
      <c r="G110" s="92"/>
      <c r="H110" s="75"/>
      <c r="I110" s="75"/>
      <c r="J110" s="75"/>
      <c r="K110" s="111"/>
    </row>
    <row r="111" spans="3:11" ht="30.75" thickBot="1">
      <c r="C111" s="125" t="s">
        <v>44</v>
      </c>
      <c r="D111" s="127" t="s">
        <v>55</v>
      </c>
      <c r="E111" s="127" t="s">
        <v>57</v>
      </c>
      <c r="F111" s="126" t="s">
        <v>27</v>
      </c>
      <c r="G111" s="132" t="s">
        <v>131</v>
      </c>
      <c r="H111" s="127" t="s">
        <v>46</v>
      </c>
      <c r="I111" s="127" t="s">
        <v>132</v>
      </c>
      <c r="J111" s="127" t="s">
        <v>410</v>
      </c>
      <c r="K111" s="127" t="s">
        <v>411</v>
      </c>
    </row>
    <row r="112" spans="3:11">
      <c r="C112" s="94" t="s">
        <v>63</v>
      </c>
      <c r="D112" s="157"/>
      <c r="E112" s="95">
        <v>2800</v>
      </c>
      <c r="F112" s="96">
        <f>D112*E112</f>
        <v>0</v>
      </c>
      <c r="G112" s="160"/>
      <c r="H112" s="97" t="s">
        <v>985</v>
      </c>
      <c r="I112" s="97" t="str">
        <f>VLOOKUP(H112,Presupuesto!$B$11:$C$565,2,0)</f>
        <v>MUEBLES VARIOS DE OFICINA</v>
      </c>
      <c r="J112" s="215" t="s">
        <v>1453</v>
      </c>
      <c r="K112" s="97" t="s">
        <v>404</v>
      </c>
    </row>
    <row r="113" spans="3:11">
      <c r="C113" s="98" t="s">
        <v>64</v>
      </c>
      <c r="D113" s="150"/>
      <c r="E113" s="99">
        <v>2400</v>
      </c>
      <c r="F113" s="96">
        <f>D113*E113</f>
        <v>0</v>
      </c>
      <c r="G113" s="160"/>
      <c r="H113" s="100" t="s">
        <v>985</v>
      </c>
      <c r="I113" s="97" t="str">
        <f>VLOOKUP(H113,Presupuesto!$B$11:$C$565,2,0)</f>
        <v>MUEBLES VARIOS DE OFICINA</v>
      </c>
      <c r="J113" s="97" t="str">
        <f>$J$112</f>
        <v>Posgrado</v>
      </c>
      <c r="K113" s="97" t="s">
        <v>412</v>
      </c>
    </row>
    <row r="114" spans="3:11">
      <c r="C114" s="98" t="s">
        <v>65</v>
      </c>
      <c r="D114" s="150"/>
      <c r="E114" s="99">
        <v>1000</v>
      </c>
      <c r="F114" s="96">
        <f t="shared" ref="F114:F121" si="10">D114*E114</f>
        <v>0</v>
      </c>
      <c r="G114" s="160"/>
      <c r="H114" s="100" t="s">
        <v>985</v>
      </c>
      <c r="I114" s="97" t="str">
        <f>VLOOKUP(H114,Presupuesto!$B$11:$C$565,2,0)</f>
        <v>MUEBLES VARIOS DE OFICINA</v>
      </c>
      <c r="J114" s="97" t="str">
        <f t="shared" ref="J114:J121" si="11">$J$112</f>
        <v>Posgrado</v>
      </c>
      <c r="K114" s="97" t="s">
        <v>395</v>
      </c>
    </row>
    <row r="115" spans="3:11">
      <c r="C115" s="98" t="s">
        <v>66</v>
      </c>
      <c r="D115" s="150"/>
      <c r="E115" s="99">
        <v>6000</v>
      </c>
      <c r="F115" s="96">
        <f t="shared" si="10"/>
        <v>0</v>
      </c>
      <c r="G115" s="160"/>
      <c r="H115" s="100" t="s">
        <v>985</v>
      </c>
      <c r="I115" s="97" t="str">
        <f>VLOOKUP(H115,Presupuesto!$B$11:$C$565,2,0)</f>
        <v>MUEBLES VARIOS DE OFICINA</v>
      </c>
      <c r="J115" s="97" t="str">
        <f t="shared" si="11"/>
        <v>Posgrado</v>
      </c>
      <c r="K115" s="97" t="s">
        <v>395</v>
      </c>
    </row>
    <row r="116" spans="3:11">
      <c r="C116" s="98" t="s">
        <v>67</v>
      </c>
      <c r="D116" s="150"/>
      <c r="E116" s="99">
        <v>3000</v>
      </c>
      <c r="F116" s="96">
        <f t="shared" si="10"/>
        <v>0</v>
      </c>
      <c r="G116" s="160"/>
      <c r="H116" s="100" t="s">
        <v>985</v>
      </c>
      <c r="I116" s="97" t="str">
        <f>VLOOKUP(H116,Presupuesto!$B$11:$C$565,2,0)</f>
        <v>MUEBLES VARIOS DE OFICINA</v>
      </c>
      <c r="J116" s="97" t="str">
        <f t="shared" si="11"/>
        <v>Posgrado</v>
      </c>
      <c r="K116" s="97" t="s">
        <v>395</v>
      </c>
    </row>
    <row r="117" spans="3:11">
      <c r="C117" s="98" t="s">
        <v>68</v>
      </c>
      <c r="D117" s="150"/>
      <c r="E117" s="99">
        <v>10000</v>
      </c>
      <c r="F117" s="96">
        <f t="shared" si="10"/>
        <v>0</v>
      </c>
      <c r="G117" s="160"/>
      <c r="H117" s="100" t="s">
        <v>985</v>
      </c>
      <c r="I117" s="97" t="str">
        <f>VLOOKUP(H117,Presupuesto!$B$11:$C$565,2,0)</f>
        <v>MUEBLES VARIOS DE OFICINA</v>
      </c>
      <c r="J117" s="97" t="str">
        <f t="shared" si="11"/>
        <v>Posgrado</v>
      </c>
      <c r="K117" s="97" t="s">
        <v>395</v>
      </c>
    </row>
    <row r="118" spans="3:11">
      <c r="C118" s="98" t="s">
        <v>69</v>
      </c>
      <c r="D118" s="150"/>
      <c r="E118" s="99">
        <v>8000</v>
      </c>
      <c r="F118" s="96">
        <f t="shared" si="10"/>
        <v>0</v>
      </c>
      <c r="G118" s="160"/>
      <c r="H118" s="100" t="s">
        <v>988</v>
      </c>
      <c r="I118" s="97" t="str">
        <f>VLOOKUP(H118,Presupuesto!$B$11:$C$565,2,0)</f>
        <v>EQUIPOS VARIOS DE OFICINA</v>
      </c>
      <c r="J118" s="97" t="str">
        <f t="shared" si="11"/>
        <v>Posgrado</v>
      </c>
      <c r="K118" s="97" t="s">
        <v>395</v>
      </c>
    </row>
    <row r="119" spans="3:11">
      <c r="C119" s="98" t="s">
        <v>70</v>
      </c>
      <c r="D119" s="150"/>
      <c r="E119" s="99">
        <v>2000</v>
      </c>
      <c r="F119" s="96">
        <f t="shared" si="10"/>
        <v>0</v>
      </c>
      <c r="G119" s="160"/>
      <c r="H119" s="100" t="s">
        <v>988</v>
      </c>
      <c r="I119" s="97" t="str">
        <f>VLOOKUP(H119,Presupuesto!$B$11:$C$565,2,0)</f>
        <v>EQUIPOS VARIOS DE OFICINA</v>
      </c>
      <c r="J119" s="97" t="str">
        <f t="shared" si="11"/>
        <v>Posgrado</v>
      </c>
      <c r="K119" s="97" t="s">
        <v>403</v>
      </c>
    </row>
    <row r="120" spans="3:11">
      <c r="C120" s="98" t="s">
        <v>71</v>
      </c>
      <c r="D120" s="150"/>
      <c r="E120" s="99">
        <v>5000</v>
      </c>
      <c r="F120" s="96">
        <f t="shared" si="10"/>
        <v>0</v>
      </c>
      <c r="G120" s="160"/>
      <c r="H120" s="100" t="s">
        <v>988</v>
      </c>
      <c r="I120" s="97" t="str">
        <f>VLOOKUP(H120,Presupuesto!$B$11:$C$565,2,0)</f>
        <v>EQUIPOS VARIOS DE OFICINA</v>
      </c>
      <c r="J120" s="97" t="str">
        <f t="shared" si="11"/>
        <v>Posgrado</v>
      </c>
      <c r="K120" s="97" t="s">
        <v>399</v>
      </c>
    </row>
    <row r="121" spans="3:11" ht="15.75" thickBot="1">
      <c r="C121" s="101" t="s">
        <v>72</v>
      </c>
      <c r="D121" s="158"/>
      <c r="E121" s="103">
        <v>100000</v>
      </c>
      <c r="F121" s="104">
        <f t="shared" si="10"/>
        <v>0</v>
      </c>
      <c r="G121" s="161"/>
      <c r="H121" s="105" t="s">
        <v>988</v>
      </c>
      <c r="I121" s="105" t="str">
        <f>VLOOKUP(H121,Presupuesto!$B$11:$C$565,2,0)</f>
        <v>EQUIPOS VARIOS DE OFICINA</v>
      </c>
      <c r="J121" s="105" t="str">
        <f t="shared" si="11"/>
        <v>Posgrado</v>
      </c>
      <c r="K121" s="123" t="s">
        <v>394</v>
      </c>
    </row>
    <row r="123" spans="3:11" ht="15.75" thickBot="1"/>
    <row r="124" spans="3:11" ht="15.75" thickBot="1">
      <c r="C124" s="29" t="s">
        <v>43</v>
      </c>
      <c r="D124" s="30">
        <f>SUM(F131:F140)</f>
        <v>0</v>
      </c>
      <c r="E124" s="176"/>
      <c r="F124" s="176"/>
      <c r="G124" s="78"/>
      <c r="H124" s="176"/>
      <c r="I124" s="176"/>
    </row>
    <row r="125" spans="3:11">
      <c r="C125" s="70"/>
      <c r="D125" s="31"/>
      <c r="E125" s="92"/>
      <c r="F125" s="92"/>
      <c r="G125" s="92"/>
      <c r="H125" s="75"/>
      <c r="I125" s="75"/>
      <c r="J125" s="75"/>
      <c r="K125" s="111"/>
    </row>
    <row r="126" spans="3:11">
      <c r="C126" s="70"/>
      <c r="D126" s="31"/>
      <c r="E126" s="92"/>
      <c r="F126" s="92"/>
      <c r="G126" s="92"/>
      <c r="H126" s="75"/>
      <c r="I126" s="75"/>
      <c r="J126" s="75"/>
      <c r="K126" s="111"/>
    </row>
    <row r="127" spans="3:11" ht="15.75">
      <c r="C127" s="201" t="s">
        <v>392</v>
      </c>
      <c r="D127" s="353"/>
      <c r="E127" s="92"/>
      <c r="F127" s="92"/>
      <c r="G127" s="92"/>
      <c r="H127" s="75"/>
      <c r="I127" s="75"/>
      <c r="J127" s="75"/>
      <c r="K127" s="111"/>
    </row>
    <row r="128" spans="3:11" ht="18.75">
      <c r="C128" s="207"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2"/>
      <c r="F128" s="92"/>
      <c r="G128" s="92"/>
      <c r="H128" s="75"/>
      <c r="I128" s="75"/>
      <c r="J128" s="75"/>
      <c r="K128" s="111"/>
    </row>
    <row r="129" spans="3:11" ht="15.75" thickBot="1">
      <c r="C129" s="70"/>
      <c r="D129" s="31"/>
      <c r="E129" s="92"/>
      <c r="F129" s="92"/>
      <c r="G129" s="92"/>
      <c r="H129" s="75"/>
      <c r="I129" s="75"/>
      <c r="J129" s="75"/>
      <c r="K129" s="111"/>
    </row>
    <row r="130" spans="3:11" ht="30.75" thickBot="1">
      <c r="C130" s="125" t="s">
        <v>44</v>
      </c>
      <c r="D130" s="127" t="s">
        <v>55</v>
      </c>
      <c r="E130" s="127" t="s">
        <v>57</v>
      </c>
      <c r="F130" s="126" t="s">
        <v>27</v>
      </c>
      <c r="G130" s="132" t="s">
        <v>131</v>
      </c>
      <c r="H130" s="127" t="s">
        <v>46</v>
      </c>
      <c r="I130" s="127" t="s">
        <v>132</v>
      </c>
      <c r="J130" s="127" t="s">
        <v>410</v>
      </c>
      <c r="K130" s="127" t="s">
        <v>411</v>
      </c>
    </row>
    <row r="131" spans="3:11">
      <c r="C131" s="94" t="s">
        <v>63</v>
      </c>
      <c r="D131" s="157"/>
      <c r="E131" s="95">
        <v>2800</v>
      </c>
      <c r="F131" s="96">
        <f>D131*E131</f>
        <v>0</v>
      </c>
      <c r="G131" s="160"/>
      <c r="H131" s="97" t="s">
        <v>985</v>
      </c>
      <c r="I131" s="97" t="str">
        <f>VLOOKUP(H131,Presupuesto!$B$11:$C$565,2,0)</f>
        <v>MUEBLES VARIOS DE OFICINA</v>
      </c>
      <c r="J131" s="215" t="s">
        <v>1453</v>
      </c>
      <c r="K131" s="97" t="s">
        <v>404</v>
      </c>
    </row>
    <row r="132" spans="3:11">
      <c r="C132" s="98" t="s">
        <v>64</v>
      </c>
      <c r="D132" s="150"/>
      <c r="E132" s="99">
        <v>2400</v>
      </c>
      <c r="F132" s="96">
        <f>D132*E132</f>
        <v>0</v>
      </c>
      <c r="G132" s="160"/>
      <c r="H132" s="100" t="s">
        <v>985</v>
      </c>
      <c r="I132" s="97" t="str">
        <f>VLOOKUP(H132,Presupuesto!$B$11:$C$565,2,0)</f>
        <v>MUEBLES VARIOS DE OFICINA</v>
      </c>
      <c r="J132" s="97" t="str">
        <f>$J$131</f>
        <v>Posgrado</v>
      </c>
      <c r="K132" s="97" t="s">
        <v>412</v>
      </c>
    </row>
    <row r="133" spans="3:11">
      <c r="C133" s="98" t="s">
        <v>65</v>
      </c>
      <c r="D133" s="150"/>
      <c r="E133" s="99">
        <v>1000</v>
      </c>
      <c r="F133" s="96">
        <f t="shared" ref="F133:F140" si="12">D133*E133</f>
        <v>0</v>
      </c>
      <c r="G133" s="160"/>
      <c r="H133" s="100" t="s">
        <v>985</v>
      </c>
      <c r="I133" s="97" t="str">
        <f>VLOOKUP(H133,Presupuesto!$B$11:$C$565,2,0)</f>
        <v>MUEBLES VARIOS DE OFICINA</v>
      </c>
      <c r="J133" s="97" t="str">
        <f t="shared" ref="J133:J140" si="13">$J$131</f>
        <v>Posgrado</v>
      </c>
      <c r="K133" s="97" t="s">
        <v>395</v>
      </c>
    </row>
    <row r="134" spans="3:11">
      <c r="C134" s="98" t="s">
        <v>66</v>
      </c>
      <c r="D134" s="150"/>
      <c r="E134" s="99">
        <v>6000</v>
      </c>
      <c r="F134" s="96">
        <f t="shared" si="12"/>
        <v>0</v>
      </c>
      <c r="G134" s="160"/>
      <c r="H134" s="100" t="s">
        <v>985</v>
      </c>
      <c r="I134" s="97" t="str">
        <f>VLOOKUP(H134,Presupuesto!$B$11:$C$565,2,0)</f>
        <v>MUEBLES VARIOS DE OFICINA</v>
      </c>
      <c r="J134" s="97" t="str">
        <f t="shared" si="13"/>
        <v>Posgrado</v>
      </c>
      <c r="K134" s="97" t="s">
        <v>395</v>
      </c>
    </row>
    <row r="135" spans="3:11">
      <c r="C135" s="98" t="s">
        <v>67</v>
      </c>
      <c r="D135" s="150"/>
      <c r="E135" s="99">
        <v>3000</v>
      </c>
      <c r="F135" s="96">
        <f t="shared" si="12"/>
        <v>0</v>
      </c>
      <c r="G135" s="160"/>
      <c r="H135" s="100" t="s">
        <v>985</v>
      </c>
      <c r="I135" s="97" t="str">
        <f>VLOOKUP(H135,Presupuesto!$B$11:$C$565,2,0)</f>
        <v>MUEBLES VARIOS DE OFICINA</v>
      </c>
      <c r="J135" s="97" t="str">
        <f t="shared" si="13"/>
        <v>Posgrado</v>
      </c>
      <c r="K135" s="97" t="s">
        <v>395</v>
      </c>
    </row>
    <row r="136" spans="3:11">
      <c r="C136" s="98" t="s">
        <v>68</v>
      </c>
      <c r="D136" s="150"/>
      <c r="E136" s="99">
        <v>10000</v>
      </c>
      <c r="F136" s="96">
        <f t="shared" si="12"/>
        <v>0</v>
      </c>
      <c r="G136" s="160"/>
      <c r="H136" s="100" t="s">
        <v>985</v>
      </c>
      <c r="I136" s="97" t="str">
        <f>VLOOKUP(H136,Presupuesto!$B$11:$C$565,2,0)</f>
        <v>MUEBLES VARIOS DE OFICINA</v>
      </c>
      <c r="J136" s="97" t="str">
        <f t="shared" si="13"/>
        <v>Posgrado</v>
      </c>
      <c r="K136" s="97" t="s">
        <v>395</v>
      </c>
    </row>
    <row r="137" spans="3:11">
      <c r="C137" s="98" t="s">
        <v>69</v>
      </c>
      <c r="D137" s="150"/>
      <c r="E137" s="99">
        <v>8000</v>
      </c>
      <c r="F137" s="96">
        <f t="shared" si="12"/>
        <v>0</v>
      </c>
      <c r="G137" s="160"/>
      <c r="H137" s="100" t="s">
        <v>988</v>
      </c>
      <c r="I137" s="97" t="str">
        <f>VLOOKUP(H137,Presupuesto!$B$11:$C$565,2,0)</f>
        <v>EQUIPOS VARIOS DE OFICINA</v>
      </c>
      <c r="J137" s="97" t="str">
        <f t="shared" si="13"/>
        <v>Posgrado</v>
      </c>
      <c r="K137" s="97" t="s">
        <v>395</v>
      </c>
    </row>
    <row r="138" spans="3:11">
      <c r="C138" s="98" t="s">
        <v>70</v>
      </c>
      <c r="D138" s="150"/>
      <c r="E138" s="99">
        <v>2000</v>
      </c>
      <c r="F138" s="96">
        <f t="shared" si="12"/>
        <v>0</v>
      </c>
      <c r="G138" s="160"/>
      <c r="H138" s="100" t="s">
        <v>988</v>
      </c>
      <c r="I138" s="97" t="str">
        <f>VLOOKUP(H138,Presupuesto!$B$11:$C$565,2,0)</f>
        <v>EQUIPOS VARIOS DE OFICINA</v>
      </c>
      <c r="J138" s="97" t="str">
        <f t="shared" si="13"/>
        <v>Posgrado</v>
      </c>
      <c r="K138" s="97" t="s">
        <v>403</v>
      </c>
    </row>
    <row r="139" spans="3:11">
      <c r="C139" s="98" t="s">
        <v>71</v>
      </c>
      <c r="D139" s="150"/>
      <c r="E139" s="99">
        <v>5000</v>
      </c>
      <c r="F139" s="96">
        <f t="shared" si="12"/>
        <v>0</v>
      </c>
      <c r="G139" s="160"/>
      <c r="H139" s="100" t="s">
        <v>988</v>
      </c>
      <c r="I139" s="97" t="str">
        <f>VLOOKUP(H139,Presupuesto!$B$11:$C$565,2,0)</f>
        <v>EQUIPOS VARIOS DE OFICINA</v>
      </c>
      <c r="J139" s="97" t="str">
        <f t="shared" si="13"/>
        <v>Posgrado</v>
      </c>
      <c r="K139" s="97" t="s">
        <v>399</v>
      </c>
    </row>
    <row r="140" spans="3:11" ht="15.75" thickBot="1">
      <c r="C140" s="101" t="s">
        <v>72</v>
      </c>
      <c r="D140" s="158"/>
      <c r="E140" s="103">
        <v>100000</v>
      </c>
      <c r="F140" s="104">
        <f t="shared" si="12"/>
        <v>0</v>
      </c>
      <c r="G140" s="161"/>
      <c r="H140" s="105" t="s">
        <v>988</v>
      </c>
      <c r="I140" s="105" t="str">
        <f>VLOOKUP(H140,Presupuesto!$B$11:$C$565,2,0)</f>
        <v>EQUIPOS VARIOS DE OFICINA</v>
      </c>
      <c r="J140" s="105" t="str">
        <f t="shared" si="13"/>
        <v>Posgrado</v>
      </c>
      <c r="K140" s="123" t="s">
        <v>394</v>
      </c>
    </row>
    <row r="142" spans="3:11" ht="15.75" thickBot="1">
      <c r="C142" s="327"/>
      <c r="D142" s="328"/>
      <c r="E142" s="329"/>
      <c r="F142" s="329"/>
      <c r="G142" s="330"/>
      <c r="H142" s="329"/>
      <c r="I142" s="329"/>
      <c r="J142" s="154"/>
      <c r="K142" s="154"/>
    </row>
    <row r="143" spans="3:11" ht="15.75" thickBot="1">
      <c r="C143" s="29" t="s">
        <v>43</v>
      </c>
      <c r="D143" s="30">
        <f>SUM(F150:F159)</f>
        <v>0</v>
      </c>
      <c r="E143" s="176"/>
      <c r="F143" s="176"/>
      <c r="G143" s="78"/>
      <c r="H143" s="176"/>
      <c r="I143" s="176"/>
    </row>
    <row r="144" spans="3:11">
      <c r="C144" s="70"/>
      <c r="D144" s="31"/>
      <c r="E144" s="92"/>
      <c r="F144" s="92"/>
      <c r="G144" s="92"/>
      <c r="H144" s="75"/>
      <c r="I144" s="75"/>
      <c r="J144" s="75"/>
      <c r="K144" s="111"/>
    </row>
    <row r="145" spans="3:11">
      <c r="C145" s="70"/>
      <c r="D145" s="31"/>
      <c r="E145" s="92"/>
      <c r="F145" s="92"/>
      <c r="G145" s="92"/>
      <c r="H145" s="75"/>
      <c r="I145" s="75"/>
      <c r="J145" s="75"/>
      <c r="K145" s="111"/>
    </row>
    <row r="146" spans="3:11" ht="15.75">
      <c r="C146" s="201" t="s">
        <v>392</v>
      </c>
      <c r="D146" s="353"/>
      <c r="E146" s="92"/>
      <c r="F146" s="92"/>
      <c r="G146" s="92"/>
      <c r="H146" s="75"/>
      <c r="I146" s="75"/>
      <c r="J146" s="75"/>
      <c r="K146" s="111"/>
    </row>
    <row r="147" spans="3:11" ht="18.75">
      <c r="C147" s="207"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2"/>
      <c r="F147" s="92"/>
      <c r="G147" s="92"/>
      <c r="H147" s="75"/>
      <c r="I147" s="75"/>
      <c r="J147" s="75"/>
      <c r="K147" s="111"/>
    </row>
    <row r="148" spans="3:11" ht="15.75" thickBot="1">
      <c r="C148" s="70"/>
      <c r="D148" s="31"/>
      <c r="E148" s="92"/>
      <c r="F148" s="92"/>
      <c r="G148" s="92"/>
      <c r="H148" s="75"/>
      <c r="I148" s="75"/>
      <c r="J148" s="75"/>
      <c r="K148" s="111"/>
    </row>
    <row r="149" spans="3:11" ht="30.75" thickBot="1">
      <c r="C149" s="125" t="s">
        <v>44</v>
      </c>
      <c r="D149" s="127" t="s">
        <v>55</v>
      </c>
      <c r="E149" s="127" t="s">
        <v>57</v>
      </c>
      <c r="F149" s="126" t="s">
        <v>27</v>
      </c>
      <c r="G149" s="132" t="s">
        <v>131</v>
      </c>
      <c r="H149" s="127" t="s">
        <v>46</v>
      </c>
      <c r="I149" s="127" t="s">
        <v>132</v>
      </c>
      <c r="J149" s="127" t="s">
        <v>410</v>
      </c>
      <c r="K149" s="127" t="s">
        <v>411</v>
      </c>
    </row>
    <row r="150" spans="3:11">
      <c r="C150" s="94" t="s">
        <v>63</v>
      </c>
      <c r="D150" s="157"/>
      <c r="E150" s="95">
        <v>2800</v>
      </c>
      <c r="F150" s="96">
        <f>D150*E150</f>
        <v>0</v>
      </c>
      <c r="G150" s="160"/>
      <c r="H150" s="97" t="s">
        <v>985</v>
      </c>
      <c r="I150" s="97" t="str">
        <f>VLOOKUP(H150,Presupuesto!$B$11:$C$565,2,0)</f>
        <v>MUEBLES VARIOS DE OFICINA</v>
      </c>
      <c r="J150" s="215" t="s">
        <v>1453</v>
      </c>
      <c r="K150" s="97" t="s">
        <v>404</v>
      </c>
    </row>
    <row r="151" spans="3:11">
      <c r="C151" s="98" t="s">
        <v>64</v>
      </c>
      <c r="D151" s="150"/>
      <c r="E151" s="99">
        <v>2400</v>
      </c>
      <c r="F151" s="96">
        <f>D151*E151</f>
        <v>0</v>
      </c>
      <c r="G151" s="160"/>
      <c r="H151" s="100" t="s">
        <v>985</v>
      </c>
      <c r="I151" s="97" t="str">
        <f>VLOOKUP(H151,Presupuesto!$B$11:$C$565,2,0)</f>
        <v>MUEBLES VARIOS DE OFICINA</v>
      </c>
      <c r="J151" s="97" t="str">
        <f>$J$150</f>
        <v>Posgrado</v>
      </c>
      <c r="K151" s="97" t="s">
        <v>412</v>
      </c>
    </row>
    <row r="152" spans="3:11">
      <c r="C152" s="98" t="s">
        <v>65</v>
      </c>
      <c r="D152" s="150"/>
      <c r="E152" s="99">
        <v>1000</v>
      </c>
      <c r="F152" s="96">
        <f t="shared" ref="F152:F159" si="14">D152*E152</f>
        <v>0</v>
      </c>
      <c r="G152" s="160"/>
      <c r="H152" s="100" t="s">
        <v>985</v>
      </c>
      <c r="I152" s="97" t="str">
        <f>VLOOKUP(H152,Presupuesto!$B$11:$C$565,2,0)</f>
        <v>MUEBLES VARIOS DE OFICINA</v>
      </c>
      <c r="J152" s="97" t="str">
        <f t="shared" ref="J152:J159" si="15">$J$150</f>
        <v>Posgrado</v>
      </c>
      <c r="K152" s="97" t="s">
        <v>395</v>
      </c>
    </row>
    <row r="153" spans="3:11">
      <c r="C153" s="98" t="s">
        <v>66</v>
      </c>
      <c r="D153" s="150"/>
      <c r="E153" s="99">
        <v>6000</v>
      </c>
      <c r="F153" s="96">
        <f t="shared" si="14"/>
        <v>0</v>
      </c>
      <c r="G153" s="160"/>
      <c r="H153" s="100" t="s">
        <v>985</v>
      </c>
      <c r="I153" s="97" t="str">
        <f>VLOOKUP(H153,Presupuesto!$B$11:$C$565,2,0)</f>
        <v>MUEBLES VARIOS DE OFICINA</v>
      </c>
      <c r="J153" s="97" t="str">
        <f t="shared" si="15"/>
        <v>Posgrado</v>
      </c>
      <c r="K153" s="97" t="s">
        <v>395</v>
      </c>
    </row>
    <row r="154" spans="3:11">
      <c r="C154" s="98" t="s">
        <v>67</v>
      </c>
      <c r="D154" s="150"/>
      <c r="E154" s="99">
        <v>3000</v>
      </c>
      <c r="F154" s="96">
        <f t="shared" si="14"/>
        <v>0</v>
      </c>
      <c r="G154" s="160"/>
      <c r="H154" s="100" t="s">
        <v>985</v>
      </c>
      <c r="I154" s="97" t="str">
        <f>VLOOKUP(H154,Presupuesto!$B$11:$C$565,2,0)</f>
        <v>MUEBLES VARIOS DE OFICINA</v>
      </c>
      <c r="J154" s="97" t="str">
        <f t="shared" si="15"/>
        <v>Posgrado</v>
      </c>
      <c r="K154" s="97" t="s">
        <v>395</v>
      </c>
    </row>
    <row r="155" spans="3:11">
      <c r="C155" s="98" t="s">
        <v>68</v>
      </c>
      <c r="D155" s="150"/>
      <c r="E155" s="99">
        <v>10000</v>
      </c>
      <c r="F155" s="96">
        <f t="shared" si="14"/>
        <v>0</v>
      </c>
      <c r="G155" s="160"/>
      <c r="H155" s="100" t="s">
        <v>985</v>
      </c>
      <c r="I155" s="97" t="str">
        <f>VLOOKUP(H155,Presupuesto!$B$11:$C$565,2,0)</f>
        <v>MUEBLES VARIOS DE OFICINA</v>
      </c>
      <c r="J155" s="97" t="str">
        <f t="shared" si="15"/>
        <v>Posgrado</v>
      </c>
      <c r="K155" s="97" t="s">
        <v>395</v>
      </c>
    </row>
    <row r="156" spans="3:11">
      <c r="C156" s="98" t="s">
        <v>69</v>
      </c>
      <c r="D156" s="150"/>
      <c r="E156" s="99">
        <v>8000</v>
      </c>
      <c r="F156" s="96">
        <f t="shared" si="14"/>
        <v>0</v>
      </c>
      <c r="G156" s="160"/>
      <c r="H156" s="100" t="s">
        <v>988</v>
      </c>
      <c r="I156" s="97" t="str">
        <f>VLOOKUP(H156,Presupuesto!$B$11:$C$565,2,0)</f>
        <v>EQUIPOS VARIOS DE OFICINA</v>
      </c>
      <c r="J156" s="97" t="str">
        <f t="shared" si="15"/>
        <v>Posgrado</v>
      </c>
      <c r="K156" s="97" t="s">
        <v>395</v>
      </c>
    </row>
    <row r="157" spans="3:11">
      <c r="C157" s="98" t="s">
        <v>70</v>
      </c>
      <c r="D157" s="150"/>
      <c r="E157" s="99">
        <v>2000</v>
      </c>
      <c r="F157" s="96">
        <f t="shared" si="14"/>
        <v>0</v>
      </c>
      <c r="G157" s="160"/>
      <c r="H157" s="100" t="s">
        <v>988</v>
      </c>
      <c r="I157" s="97" t="str">
        <f>VLOOKUP(H157,Presupuesto!$B$11:$C$565,2,0)</f>
        <v>EQUIPOS VARIOS DE OFICINA</v>
      </c>
      <c r="J157" s="97" t="str">
        <f t="shared" si="15"/>
        <v>Posgrado</v>
      </c>
      <c r="K157" s="97" t="s">
        <v>403</v>
      </c>
    </row>
    <row r="158" spans="3:11">
      <c r="C158" s="98" t="s">
        <v>71</v>
      </c>
      <c r="D158" s="150"/>
      <c r="E158" s="99">
        <v>5000</v>
      </c>
      <c r="F158" s="96">
        <f t="shared" si="14"/>
        <v>0</v>
      </c>
      <c r="G158" s="160"/>
      <c r="H158" s="100" t="s">
        <v>988</v>
      </c>
      <c r="I158" s="97" t="str">
        <f>VLOOKUP(H158,Presupuesto!$B$11:$C$565,2,0)</f>
        <v>EQUIPOS VARIOS DE OFICINA</v>
      </c>
      <c r="J158" s="97" t="str">
        <f t="shared" si="15"/>
        <v>Posgrado</v>
      </c>
      <c r="K158" s="97" t="s">
        <v>399</v>
      </c>
    </row>
    <row r="159" spans="3:11" ht="15.75" thickBot="1">
      <c r="C159" s="101" t="s">
        <v>72</v>
      </c>
      <c r="D159" s="158"/>
      <c r="E159" s="103">
        <v>100000</v>
      </c>
      <c r="F159" s="104">
        <f t="shared" si="14"/>
        <v>0</v>
      </c>
      <c r="G159" s="161"/>
      <c r="H159" s="105" t="s">
        <v>988</v>
      </c>
      <c r="I159" s="105" t="str">
        <f>VLOOKUP(H159,Presupuesto!$B$11:$C$565,2,0)</f>
        <v>EQUIPOS VARIOS DE OFICINA</v>
      </c>
      <c r="J159" s="105" t="str">
        <f t="shared" si="15"/>
        <v>Posgrado</v>
      </c>
      <c r="K159" s="123" t="s">
        <v>394</v>
      </c>
    </row>
    <row r="161" spans="3:11" ht="15.75" thickBot="1"/>
    <row r="162" spans="3:11" ht="15.75" thickBot="1">
      <c r="C162" s="29" t="s">
        <v>43</v>
      </c>
      <c r="D162" s="30">
        <f>SUM(F169:F178)</f>
        <v>0</v>
      </c>
      <c r="E162" s="176"/>
      <c r="F162" s="176"/>
      <c r="G162" s="78"/>
      <c r="H162" s="176"/>
      <c r="I162" s="176"/>
    </row>
    <row r="163" spans="3:11">
      <c r="C163" s="70"/>
      <c r="D163" s="31"/>
      <c r="E163" s="92"/>
      <c r="F163" s="92"/>
      <c r="G163" s="92"/>
      <c r="H163" s="75"/>
      <c r="I163" s="75"/>
      <c r="J163" s="75"/>
      <c r="K163" s="111"/>
    </row>
    <row r="164" spans="3:11">
      <c r="C164" s="70"/>
      <c r="D164" s="31"/>
      <c r="E164" s="92"/>
      <c r="F164" s="92"/>
      <c r="G164" s="92"/>
      <c r="H164" s="75"/>
      <c r="I164" s="75"/>
      <c r="J164" s="75"/>
      <c r="K164" s="111"/>
    </row>
    <row r="165" spans="3:11" ht="15.75">
      <c r="C165" s="201" t="s">
        <v>392</v>
      </c>
      <c r="D165" s="353"/>
      <c r="E165" s="92"/>
      <c r="F165" s="92"/>
      <c r="G165" s="92"/>
      <c r="H165" s="75"/>
      <c r="I165" s="75"/>
      <c r="J165" s="75"/>
      <c r="K165" s="111"/>
    </row>
    <row r="166" spans="3:11" ht="18.75">
      <c r="C166" s="207"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2"/>
      <c r="F166" s="92"/>
      <c r="G166" s="92"/>
      <c r="H166" s="75"/>
      <c r="I166" s="75"/>
      <c r="J166" s="75"/>
      <c r="K166" s="111"/>
    </row>
    <row r="167" spans="3:11" ht="15.75" thickBot="1">
      <c r="C167" s="70"/>
      <c r="D167" s="31"/>
      <c r="E167" s="92"/>
      <c r="F167" s="92"/>
      <c r="G167" s="92"/>
      <c r="H167" s="75"/>
      <c r="I167" s="75"/>
      <c r="J167" s="75"/>
      <c r="K167" s="111"/>
    </row>
    <row r="168" spans="3:11" ht="30.75" thickBot="1">
      <c r="C168" s="125" t="s">
        <v>44</v>
      </c>
      <c r="D168" s="127" t="s">
        <v>55</v>
      </c>
      <c r="E168" s="127" t="s">
        <v>57</v>
      </c>
      <c r="F168" s="126" t="s">
        <v>27</v>
      </c>
      <c r="G168" s="132" t="s">
        <v>131</v>
      </c>
      <c r="H168" s="127" t="s">
        <v>46</v>
      </c>
      <c r="I168" s="127" t="s">
        <v>132</v>
      </c>
      <c r="J168" s="127" t="s">
        <v>410</v>
      </c>
      <c r="K168" s="127" t="s">
        <v>411</v>
      </c>
    </row>
    <row r="169" spans="3:11">
      <c r="C169" s="94" t="s">
        <v>63</v>
      </c>
      <c r="D169" s="157"/>
      <c r="E169" s="95">
        <v>2800</v>
      </c>
      <c r="F169" s="96">
        <f>D169*E169</f>
        <v>0</v>
      </c>
      <c r="G169" s="160"/>
      <c r="H169" s="97" t="s">
        <v>985</v>
      </c>
      <c r="I169" s="97" t="str">
        <f>VLOOKUP(H169,Presupuesto!$B$11:$C$565,2,0)</f>
        <v>MUEBLES VARIOS DE OFICINA</v>
      </c>
      <c r="J169" s="215" t="s">
        <v>1453</v>
      </c>
      <c r="K169" s="97" t="s">
        <v>404</v>
      </c>
    </row>
    <row r="170" spans="3:11">
      <c r="C170" s="98" t="s">
        <v>64</v>
      </c>
      <c r="D170" s="150"/>
      <c r="E170" s="99">
        <v>2400</v>
      </c>
      <c r="F170" s="96">
        <f>D170*E170</f>
        <v>0</v>
      </c>
      <c r="G170" s="160"/>
      <c r="H170" s="100" t="s">
        <v>985</v>
      </c>
      <c r="I170" s="97" t="str">
        <f>VLOOKUP(H170,Presupuesto!$B$11:$C$565,2,0)</f>
        <v>MUEBLES VARIOS DE OFICINA</v>
      </c>
      <c r="J170" s="97" t="str">
        <f>$J$169</f>
        <v>Posgrado</v>
      </c>
      <c r="K170" s="97" t="s">
        <v>412</v>
      </c>
    </row>
    <row r="171" spans="3:11">
      <c r="C171" s="98" t="s">
        <v>65</v>
      </c>
      <c r="D171" s="150"/>
      <c r="E171" s="99">
        <v>1000</v>
      </c>
      <c r="F171" s="96">
        <f t="shared" ref="F171:F178" si="16">D171*E171</f>
        <v>0</v>
      </c>
      <c r="G171" s="160"/>
      <c r="H171" s="100" t="s">
        <v>985</v>
      </c>
      <c r="I171" s="97" t="str">
        <f>VLOOKUP(H171,Presupuesto!$B$11:$C$565,2,0)</f>
        <v>MUEBLES VARIOS DE OFICINA</v>
      </c>
      <c r="J171" s="97" t="str">
        <f t="shared" ref="J171:J178" si="17">$J$169</f>
        <v>Posgrado</v>
      </c>
      <c r="K171" s="97" t="s">
        <v>395</v>
      </c>
    </row>
    <row r="172" spans="3:11">
      <c r="C172" s="98" t="s">
        <v>66</v>
      </c>
      <c r="D172" s="150"/>
      <c r="E172" s="99">
        <v>6000</v>
      </c>
      <c r="F172" s="96">
        <f t="shared" si="16"/>
        <v>0</v>
      </c>
      <c r="G172" s="160"/>
      <c r="H172" s="100" t="s">
        <v>985</v>
      </c>
      <c r="I172" s="97" t="str">
        <f>VLOOKUP(H172,Presupuesto!$B$11:$C$565,2,0)</f>
        <v>MUEBLES VARIOS DE OFICINA</v>
      </c>
      <c r="J172" s="97" t="str">
        <f t="shared" si="17"/>
        <v>Posgrado</v>
      </c>
      <c r="K172" s="97" t="s">
        <v>395</v>
      </c>
    </row>
    <row r="173" spans="3:11">
      <c r="C173" s="98" t="s">
        <v>67</v>
      </c>
      <c r="D173" s="150"/>
      <c r="E173" s="99">
        <v>3000</v>
      </c>
      <c r="F173" s="96">
        <f t="shared" si="16"/>
        <v>0</v>
      </c>
      <c r="G173" s="160"/>
      <c r="H173" s="100" t="s">
        <v>985</v>
      </c>
      <c r="I173" s="97" t="str">
        <f>VLOOKUP(H173,Presupuesto!$B$11:$C$565,2,0)</f>
        <v>MUEBLES VARIOS DE OFICINA</v>
      </c>
      <c r="J173" s="97" t="str">
        <f t="shared" si="17"/>
        <v>Posgrado</v>
      </c>
      <c r="K173" s="97" t="s">
        <v>395</v>
      </c>
    </row>
    <row r="174" spans="3:11">
      <c r="C174" s="98" t="s">
        <v>68</v>
      </c>
      <c r="D174" s="150"/>
      <c r="E174" s="99">
        <v>10000</v>
      </c>
      <c r="F174" s="96">
        <f t="shared" si="16"/>
        <v>0</v>
      </c>
      <c r="G174" s="160"/>
      <c r="H174" s="100" t="s">
        <v>985</v>
      </c>
      <c r="I174" s="97" t="str">
        <f>VLOOKUP(H174,Presupuesto!$B$11:$C$565,2,0)</f>
        <v>MUEBLES VARIOS DE OFICINA</v>
      </c>
      <c r="J174" s="97" t="str">
        <f t="shared" si="17"/>
        <v>Posgrado</v>
      </c>
      <c r="K174" s="97" t="s">
        <v>395</v>
      </c>
    </row>
    <row r="175" spans="3:11">
      <c r="C175" s="98" t="s">
        <v>69</v>
      </c>
      <c r="D175" s="150"/>
      <c r="E175" s="99">
        <v>8000</v>
      </c>
      <c r="F175" s="96">
        <f t="shared" si="16"/>
        <v>0</v>
      </c>
      <c r="G175" s="160"/>
      <c r="H175" s="100" t="s">
        <v>988</v>
      </c>
      <c r="I175" s="97" t="str">
        <f>VLOOKUP(H175,Presupuesto!$B$11:$C$565,2,0)</f>
        <v>EQUIPOS VARIOS DE OFICINA</v>
      </c>
      <c r="J175" s="97" t="str">
        <f t="shared" si="17"/>
        <v>Posgrado</v>
      </c>
      <c r="K175" s="97" t="s">
        <v>395</v>
      </c>
    </row>
    <row r="176" spans="3:11">
      <c r="C176" s="98" t="s">
        <v>70</v>
      </c>
      <c r="D176" s="150"/>
      <c r="E176" s="99">
        <v>2000</v>
      </c>
      <c r="F176" s="96">
        <f t="shared" si="16"/>
        <v>0</v>
      </c>
      <c r="G176" s="160"/>
      <c r="H176" s="100" t="s">
        <v>988</v>
      </c>
      <c r="I176" s="97" t="str">
        <f>VLOOKUP(H176,Presupuesto!$B$11:$C$565,2,0)</f>
        <v>EQUIPOS VARIOS DE OFICINA</v>
      </c>
      <c r="J176" s="97" t="str">
        <f t="shared" si="17"/>
        <v>Posgrado</v>
      </c>
      <c r="K176" s="97" t="s">
        <v>403</v>
      </c>
    </row>
    <row r="177" spans="3:11">
      <c r="C177" s="98" t="s">
        <v>71</v>
      </c>
      <c r="D177" s="150"/>
      <c r="E177" s="99">
        <v>5000</v>
      </c>
      <c r="F177" s="96">
        <f t="shared" si="16"/>
        <v>0</v>
      </c>
      <c r="G177" s="160"/>
      <c r="H177" s="100" t="s">
        <v>988</v>
      </c>
      <c r="I177" s="97" t="str">
        <f>VLOOKUP(H177,Presupuesto!$B$11:$C$565,2,0)</f>
        <v>EQUIPOS VARIOS DE OFICINA</v>
      </c>
      <c r="J177" s="97" t="str">
        <f t="shared" si="17"/>
        <v>Posgrado</v>
      </c>
      <c r="K177" s="97" t="s">
        <v>399</v>
      </c>
    </row>
    <row r="178" spans="3:11" ht="15.75" thickBot="1">
      <c r="C178" s="101" t="s">
        <v>72</v>
      </c>
      <c r="D178" s="158"/>
      <c r="E178" s="103">
        <v>100000</v>
      </c>
      <c r="F178" s="104">
        <f t="shared" si="16"/>
        <v>0</v>
      </c>
      <c r="G178" s="161"/>
      <c r="H178" s="105" t="s">
        <v>988</v>
      </c>
      <c r="I178" s="105" t="str">
        <f>VLOOKUP(H178,Presupuesto!$B$11:$C$565,2,0)</f>
        <v>EQUIPOS VARIOS DE OFICINA</v>
      </c>
      <c r="J178" s="105" t="str">
        <f t="shared" si="17"/>
        <v>Posgrado</v>
      </c>
      <c r="K178" s="123" t="s">
        <v>394</v>
      </c>
    </row>
    <row r="180" spans="3:11" ht="15.75" thickBot="1">
      <c r="C180" s="327"/>
      <c r="D180" s="328"/>
      <c r="E180" s="329"/>
      <c r="F180" s="329"/>
      <c r="G180" s="330"/>
      <c r="H180" s="329"/>
      <c r="I180" s="329"/>
      <c r="J180" s="154"/>
      <c r="K180" s="154"/>
    </row>
    <row r="181" spans="3:11" ht="15.75" thickBot="1">
      <c r="C181" s="29" t="s">
        <v>43</v>
      </c>
      <c r="D181" s="30">
        <f>SUM(F188:F197)</f>
        <v>0</v>
      </c>
      <c r="E181" s="176"/>
      <c r="F181" s="176"/>
      <c r="G181" s="78"/>
      <c r="H181" s="176"/>
      <c r="I181" s="176"/>
    </row>
    <row r="182" spans="3:11">
      <c r="C182" s="70"/>
      <c r="D182" s="31"/>
      <c r="E182" s="92"/>
      <c r="F182" s="92"/>
      <c r="G182" s="92"/>
      <c r="H182" s="75"/>
      <c r="I182" s="75"/>
      <c r="J182" s="75"/>
      <c r="K182" s="111"/>
    </row>
    <row r="183" spans="3:11">
      <c r="C183" s="70"/>
      <c r="D183" s="31"/>
      <c r="E183" s="92"/>
      <c r="F183" s="92"/>
      <c r="G183" s="92"/>
      <c r="H183" s="75"/>
      <c r="I183" s="75"/>
      <c r="J183" s="75"/>
      <c r="K183" s="111"/>
    </row>
    <row r="184" spans="3:11" ht="15.75">
      <c r="C184" s="201" t="s">
        <v>392</v>
      </c>
      <c r="D184" s="353"/>
      <c r="E184" s="92"/>
      <c r="F184" s="92"/>
      <c r="G184" s="92"/>
      <c r="H184" s="75"/>
      <c r="I184" s="75"/>
      <c r="J184" s="75"/>
      <c r="K184" s="111"/>
    </row>
    <row r="185" spans="3:11" ht="18.75">
      <c r="C185" s="207"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2"/>
      <c r="F185" s="92"/>
      <c r="G185" s="92"/>
      <c r="H185" s="75"/>
      <c r="I185" s="75"/>
      <c r="J185" s="75"/>
      <c r="K185" s="111"/>
    </row>
    <row r="186" spans="3:11" ht="15.75" thickBot="1">
      <c r="C186" s="70"/>
      <c r="D186" s="31"/>
      <c r="E186" s="92"/>
      <c r="F186" s="92"/>
      <c r="G186" s="92"/>
      <c r="H186" s="75"/>
      <c r="I186" s="75"/>
      <c r="J186" s="75"/>
      <c r="K186" s="111"/>
    </row>
    <row r="187" spans="3:11" ht="30.75" thickBot="1">
      <c r="C187" s="125" t="s">
        <v>44</v>
      </c>
      <c r="D187" s="127" t="s">
        <v>55</v>
      </c>
      <c r="E187" s="127" t="s">
        <v>57</v>
      </c>
      <c r="F187" s="126" t="s">
        <v>27</v>
      </c>
      <c r="G187" s="132" t="s">
        <v>131</v>
      </c>
      <c r="H187" s="127" t="s">
        <v>46</v>
      </c>
      <c r="I187" s="127" t="s">
        <v>132</v>
      </c>
      <c r="J187" s="127" t="s">
        <v>410</v>
      </c>
      <c r="K187" s="127" t="s">
        <v>411</v>
      </c>
    </row>
    <row r="188" spans="3:11">
      <c r="C188" s="94" t="s">
        <v>63</v>
      </c>
      <c r="D188" s="157"/>
      <c r="E188" s="95">
        <v>2800</v>
      </c>
      <c r="F188" s="96">
        <f>D188*E188</f>
        <v>0</v>
      </c>
      <c r="G188" s="160"/>
      <c r="H188" s="97" t="s">
        <v>985</v>
      </c>
      <c r="I188" s="97" t="str">
        <f>VLOOKUP(H188,Presupuesto!$B$11:$C$565,2,0)</f>
        <v>MUEBLES VARIOS DE OFICINA</v>
      </c>
      <c r="J188" s="215" t="s">
        <v>1453</v>
      </c>
      <c r="K188" s="97" t="s">
        <v>404</v>
      </c>
    </row>
    <row r="189" spans="3:11">
      <c r="C189" s="98" t="s">
        <v>64</v>
      </c>
      <c r="D189" s="150"/>
      <c r="E189" s="99">
        <v>2400</v>
      </c>
      <c r="F189" s="96">
        <f>D189*E189</f>
        <v>0</v>
      </c>
      <c r="G189" s="160"/>
      <c r="H189" s="100" t="s">
        <v>985</v>
      </c>
      <c r="I189" s="97" t="str">
        <f>VLOOKUP(H189,Presupuesto!$B$11:$C$565,2,0)</f>
        <v>MUEBLES VARIOS DE OFICINA</v>
      </c>
      <c r="J189" s="97" t="str">
        <f>$J$188</f>
        <v>Posgrado</v>
      </c>
      <c r="K189" s="97" t="s">
        <v>412</v>
      </c>
    </row>
    <row r="190" spans="3:11">
      <c r="C190" s="98" t="s">
        <v>65</v>
      </c>
      <c r="D190" s="150"/>
      <c r="E190" s="99">
        <v>1000</v>
      </c>
      <c r="F190" s="96">
        <f t="shared" ref="F190:F197" si="18">D190*E190</f>
        <v>0</v>
      </c>
      <c r="G190" s="160"/>
      <c r="H190" s="100" t="s">
        <v>985</v>
      </c>
      <c r="I190" s="97" t="str">
        <f>VLOOKUP(H190,Presupuesto!$B$11:$C$565,2,0)</f>
        <v>MUEBLES VARIOS DE OFICINA</v>
      </c>
      <c r="J190" s="97" t="str">
        <f t="shared" ref="J190:J197" si="19">$J$188</f>
        <v>Posgrado</v>
      </c>
      <c r="K190" s="97" t="s">
        <v>395</v>
      </c>
    </row>
    <row r="191" spans="3:11">
      <c r="C191" s="98" t="s">
        <v>66</v>
      </c>
      <c r="D191" s="150"/>
      <c r="E191" s="99">
        <v>6000</v>
      </c>
      <c r="F191" s="96">
        <f t="shared" si="18"/>
        <v>0</v>
      </c>
      <c r="G191" s="160"/>
      <c r="H191" s="100" t="s">
        <v>985</v>
      </c>
      <c r="I191" s="97" t="str">
        <f>VLOOKUP(H191,Presupuesto!$B$11:$C$565,2,0)</f>
        <v>MUEBLES VARIOS DE OFICINA</v>
      </c>
      <c r="J191" s="97" t="str">
        <f t="shared" si="19"/>
        <v>Posgrado</v>
      </c>
      <c r="K191" s="97" t="s">
        <v>395</v>
      </c>
    </row>
    <row r="192" spans="3:11">
      <c r="C192" s="98" t="s">
        <v>67</v>
      </c>
      <c r="D192" s="150"/>
      <c r="E192" s="99">
        <v>3000</v>
      </c>
      <c r="F192" s="96">
        <f t="shared" si="18"/>
        <v>0</v>
      </c>
      <c r="G192" s="160"/>
      <c r="H192" s="100" t="s">
        <v>985</v>
      </c>
      <c r="I192" s="97" t="str">
        <f>VLOOKUP(H192,Presupuesto!$B$11:$C$565,2,0)</f>
        <v>MUEBLES VARIOS DE OFICINA</v>
      </c>
      <c r="J192" s="97" t="str">
        <f t="shared" si="19"/>
        <v>Posgrado</v>
      </c>
      <c r="K192" s="97" t="s">
        <v>395</v>
      </c>
    </row>
    <row r="193" spans="3:11">
      <c r="C193" s="98" t="s">
        <v>68</v>
      </c>
      <c r="D193" s="150"/>
      <c r="E193" s="99">
        <v>10000</v>
      </c>
      <c r="F193" s="96">
        <f t="shared" si="18"/>
        <v>0</v>
      </c>
      <c r="G193" s="160"/>
      <c r="H193" s="100" t="s">
        <v>985</v>
      </c>
      <c r="I193" s="97" t="str">
        <f>VLOOKUP(H193,Presupuesto!$B$11:$C$565,2,0)</f>
        <v>MUEBLES VARIOS DE OFICINA</v>
      </c>
      <c r="J193" s="97" t="str">
        <f t="shared" si="19"/>
        <v>Posgrado</v>
      </c>
      <c r="K193" s="97" t="s">
        <v>395</v>
      </c>
    </row>
    <row r="194" spans="3:11">
      <c r="C194" s="98" t="s">
        <v>69</v>
      </c>
      <c r="D194" s="150"/>
      <c r="E194" s="99">
        <v>8000</v>
      </c>
      <c r="F194" s="96">
        <f t="shared" si="18"/>
        <v>0</v>
      </c>
      <c r="G194" s="160"/>
      <c r="H194" s="100" t="s">
        <v>988</v>
      </c>
      <c r="I194" s="97" t="str">
        <f>VLOOKUP(H194,Presupuesto!$B$11:$C$565,2,0)</f>
        <v>EQUIPOS VARIOS DE OFICINA</v>
      </c>
      <c r="J194" s="97" t="str">
        <f t="shared" si="19"/>
        <v>Posgrado</v>
      </c>
      <c r="K194" s="97" t="s">
        <v>395</v>
      </c>
    </row>
    <row r="195" spans="3:11">
      <c r="C195" s="98" t="s">
        <v>70</v>
      </c>
      <c r="D195" s="150"/>
      <c r="E195" s="99">
        <v>2000</v>
      </c>
      <c r="F195" s="96">
        <f t="shared" si="18"/>
        <v>0</v>
      </c>
      <c r="G195" s="160"/>
      <c r="H195" s="100" t="s">
        <v>988</v>
      </c>
      <c r="I195" s="97" t="str">
        <f>VLOOKUP(H195,Presupuesto!$B$11:$C$565,2,0)</f>
        <v>EQUIPOS VARIOS DE OFICINA</v>
      </c>
      <c r="J195" s="97" t="str">
        <f t="shared" si="19"/>
        <v>Posgrado</v>
      </c>
      <c r="K195" s="97" t="s">
        <v>403</v>
      </c>
    </row>
    <row r="196" spans="3:11">
      <c r="C196" s="98" t="s">
        <v>71</v>
      </c>
      <c r="D196" s="150"/>
      <c r="E196" s="99">
        <v>5000</v>
      </c>
      <c r="F196" s="96">
        <f t="shared" si="18"/>
        <v>0</v>
      </c>
      <c r="G196" s="160"/>
      <c r="H196" s="100" t="s">
        <v>988</v>
      </c>
      <c r="I196" s="97" t="str">
        <f>VLOOKUP(H196,Presupuesto!$B$11:$C$565,2,0)</f>
        <v>EQUIPOS VARIOS DE OFICINA</v>
      </c>
      <c r="J196" s="97" t="str">
        <f t="shared" si="19"/>
        <v>Posgrado</v>
      </c>
      <c r="K196" s="97" t="s">
        <v>399</v>
      </c>
    </row>
    <row r="197" spans="3:11" ht="15.75" thickBot="1">
      <c r="C197" s="101" t="s">
        <v>72</v>
      </c>
      <c r="D197" s="158"/>
      <c r="E197" s="103">
        <v>100000</v>
      </c>
      <c r="F197" s="104">
        <f t="shared" si="18"/>
        <v>0</v>
      </c>
      <c r="G197" s="161"/>
      <c r="H197" s="105" t="s">
        <v>988</v>
      </c>
      <c r="I197" s="105" t="str">
        <f>VLOOKUP(H197,Presupuesto!$B$11:$C$565,2,0)</f>
        <v>EQUIPOS VARIOS DE OFICINA</v>
      </c>
      <c r="J197" s="105" t="str">
        <f t="shared" si="19"/>
        <v>Posgrado</v>
      </c>
      <c r="K197" s="123" t="s">
        <v>394</v>
      </c>
    </row>
    <row r="199" spans="3:11" ht="15.75" thickBot="1"/>
    <row r="200" spans="3:11" ht="15.75" thickBot="1">
      <c r="C200" s="29" t="s">
        <v>43</v>
      </c>
      <c r="D200" s="30">
        <f>SUM(F207:F216)</f>
        <v>0</v>
      </c>
      <c r="E200" s="176"/>
      <c r="F200" s="176"/>
      <c r="G200" s="78"/>
      <c r="H200" s="176"/>
      <c r="I200" s="176"/>
    </row>
    <row r="201" spans="3:11">
      <c r="C201" s="70"/>
      <c r="D201" s="31"/>
      <c r="E201" s="92"/>
      <c r="F201" s="92"/>
      <c r="G201" s="92"/>
      <c r="H201" s="75"/>
      <c r="I201" s="75"/>
      <c r="J201" s="75"/>
      <c r="K201" s="111"/>
    </row>
    <row r="202" spans="3:11">
      <c r="C202" s="70"/>
      <c r="D202" s="31"/>
      <c r="E202" s="92"/>
      <c r="F202" s="92"/>
      <c r="G202" s="92"/>
      <c r="H202" s="75"/>
      <c r="I202" s="75"/>
      <c r="J202" s="75"/>
      <c r="K202" s="111"/>
    </row>
    <row r="203" spans="3:11" ht="15.75">
      <c r="C203" s="201" t="s">
        <v>392</v>
      </c>
      <c r="D203" s="353"/>
      <c r="E203" s="92"/>
      <c r="F203" s="92"/>
      <c r="G203" s="92"/>
      <c r="H203" s="75"/>
      <c r="I203" s="75"/>
      <c r="J203" s="75"/>
      <c r="K203" s="111"/>
    </row>
    <row r="204" spans="3:11" ht="18.75">
      <c r="C204" s="207"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2"/>
      <c r="F204" s="92"/>
      <c r="G204" s="92"/>
      <c r="H204" s="75"/>
      <c r="I204" s="75"/>
      <c r="J204" s="75"/>
      <c r="K204" s="111"/>
    </row>
    <row r="205" spans="3:11" ht="15.75" thickBot="1">
      <c r="C205" s="70"/>
      <c r="D205" s="31"/>
      <c r="E205" s="92"/>
      <c r="F205" s="92"/>
      <c r="G205" s="92"/>
      <c r="H205" s="75"/>
      <c r="I205" s="75"/>
      <c r="J205" s="75"/>
      <c r="K205" s="111"/>
    </row>
    <row r="206" spans="3:11" ht="30.75" thickBot="1">
      <c r="C206" s="125" t="s">
        <v>44</v>
      </c>
      <c r="D206" s="127" t="s">
        <v>55</v>
      </c>
      <c r="E206" s="127" t="s">
        <v>57</v>
      </c>
      <c r="F206" s="126" t="s">
        <v>27</v>
      </c>
      <c r="G206" s="132" t="s">
        <v>131</v>
      </c>
      <c r="H206" s="127" t="s">
        <v>46</v>
      </c>
      <c r="I206" s="127" t="s">
        <v>132</v>
      </c>
      <c r="J206" s="127" t="s">
        <v>410</v>
      </c>
      <c r="K206" s="127" t="s">
        <v>411</v>
      </c>
    </row>
    <row r="207" spans="3:11">
      <c r="C207" s="94" t="s">
        <v>63</v>
      </c>
      <c r="D207" s="157"/>
      <c r="E207" s="95">
        <v>2800</v>
      </c>
      <c r="F207" s="96">
        <f>D207*E207</f>
        <v>0</v>
      </c>
      <c r="G207" s="160"/>
      <c r="H207" s="97" t="s">
        <v>985</v>
      </c>
      <c r="I207" s="97" t="str">
        <f>VLOOKUP(H207,Presupuesto!$B$11:$C$565,2,0)</f>
        <v>MUEBLES VARIOS DE OFICINA</v>
      </c>
      <c r="J207" s="215" t="s">
        <v>1453</v>
      </c>
      <c r="K207" s="97" t="s">
        <v>404</v>
      </c>
    </row>
    <row r="208" spans="3:11">
      <c r="C208" s="98" t="s">
        <v>64</v>
      </c>
      <c r="D208" s="150"/>
      <c r="E208" s="99">
        <v>2400</v>
      </c>
      <c r="F208" s="96">
        <f>D208*E208</f>
        <v>0</v>
      </c>
      <c r="G208" s="160"/>
      <c r="H208" s="100" t="s">
        <v>985</v>
      </c>
      <c r="I208" s="97" t="str">
        <f>VLOOKUP(H208,Presupuesto!$B$11:$C$565,2,0)</f>
        <v>MUEBLES VARIOS DE OFICINA</v>
      </c>
      <c r="J208" s="97" t="str">
        <f>$J$207</f>
        <v>Posgrado</v>
      </c>
      <c r="K208" s="97" t="s">
        <v>412</v>
      </c>
    </row>
    <row r="209" spans="3:11">
      <c r="C209" s="98" t="s">
        <v>65</v>
      </c>
      <c r="D209" s="150"/>
      <c r="E209" s="99">
        <v>1000</v>
      </c>
      <c r="F209" s="96">
        <f t="shared" ref="F209:F216" si="20">D209*E209</f>
        <v>0</v>
      </c>
      <c r="G209" s="160"/>
      <c r="H209" s="100" t="s">
        <v>985</v>
      </c>
      <c r="I209" s="97" t="str">
        <f>VLOOKUP(H209,Presupuesto!$B$11:$C$565,2,0)</f>
        <v>MUEBLES VARIOS DE OFICINA</v>
      </c>
      <c r="J209" s="97" t="str">
        <f t="shared" ref="J209:J216" si="21">$J$207</f>
        <v>Posgrado</v>
      </c>
      <c r="K209" s="97" t="s">
        <v>395</v>
      </c>
    </row>
    <row r="210" spans="3:11">
      <c r="C210" s="98" t="s">
        <v>66</v>
      </c>
      <c r="D210" s="150"/>
      <c r="E210" s="99">
        <v>6000</v>
      </c>
      <c r="F210" s="96">
        <f t="shared" si="20"/>
        <v>0</v>
      </c>
      <c r="G210" s="160"/>
      <c r="H210" s="100" t="s">
        <v>985</v>
      </c>
      <c r="I210" s="97" t="str">
        <f>VLOOKUP(H210,Presupuesto!$B$11:$C$565,2,0)</f>
        <v>MUEBLES VARIOS DE OFICINA</v>
      </c>
      <c r="J210" s="97" t="str">
        <f t="shared" si="21"/>
        <v>Posgrado</v>
      </c>
      <c r="K210" s="97" t="s">
        <v>395</v>
      </c>
    </row>
    <row r="211" spans="3:11">
      <c r="C211" s="98" t="s">
        <v>67</v>
      </c>
      <c r="D211" s="150"/>
      <c r="E211" s="99">
        <v>3000</v>
      </c>
      <c r="F211" s="96">
        <f t="shared" si="20"/>
        <v>0</v>
      </c>
      <c r="G211" s="160"/>
      <c r="H211" s="100" t="s">
        <v>985</v>
      </c>
      <c r="I211" s="97" t="str">
        <f>VLOOKUP(H211,Presupuesto!$B$11:$C$565,2,0)</f>
        <v>MUEBLES VARIOS DE OFICINA</v>
      </c>
      <c r="J211" s="97" t="str">
        <f t="shared" si="21"/>
        <v>Posgrado</v>
      </c>
      <c r="K211" s="97" t="s">
        <v>395</v>
      </c>
    </row>
    <row r="212" spans="3:11">
      <c r="C212" s="98" t="s">
        <v>68</v>
      </c>
      <c r="D212" s="150"/>
      <c r="E212" s="99">
        <v>10000</v>
      </c>
      <c r="F212" s="96">
        <f t="shared" si="20"/>
        <v>0</v>
      </c>
      <c r="G212" s="160"/>
      <c r="H212" s="100" t="s">
        <v>985</v>
      </c>
      <c r="I212" s="97" t="str">
        <f>VLOOKUP(H212,Presupuesto!$B$11:$C$565,2,0)</f>
        <v>MUEBLES VARIOS DE OFICINA</v>
      </c>
      <c r="J212" s="97" t="str">
        <f t="shared" si="21"/>
        <v>Posgrado</v>
      </c>
      <c r="K212" s="97" t="s">
        <v>395</v>
      </c>
    </row>
    <row r="213" spans="3:11">
      <c r="C213" s="98" t="s">
        <v>69</v>
      </c>
      <c r="D213" s="150"/>
      <c r="E213" s="99">
        <v>8000</v>
      </c>
      <c r="F213" s="96">
        <f t="shared" si="20"/>
        <v>0</v>
      </c>
      <c r="G213" s="160"/>
      <c r="H213" s="100" t="s">
        <v>988</v>
      </c>
      <c r="I213" s="97" t="str">
        <f>VLOOKUP(H213,Presupuesto!$B$11:$C$565,2,0)</f>
        <v>EQUIPOS VARIOS DE OFICINA</v>
      </c>
      <c r="J213" s="97" t="str">
        <f t="shared" si="21"/>
        <v>Posgrado</v>
      </c>
      <c r="K213" s="97" t="s">
        <v>395</v>
      </c>
    </row>
    <row r="214" spans="3:11">
      <c r="C214" s="98" t="s">
        <v>70</v>
      </c>
      <c r="D214" s="150"/>
      <c r="E214" s="99">
        <v>2000</v>
      </c>
      <c r="F214" s="96">
        <f t="shared" si="20"/>
        <v>0</v>
      </c>
      <c r="G214" s="160"/>
      <c r="H214" s="100" t="s">
        <v>988</v>
      </c>
      <c r="I214" s="97" t="str">
        <f>VLOOKUP(H214,Presupuesto!$B$11:$C$565,2,0)</f>
        <v>EQUIPOS VARIOS DE OFICINA</v>
      </c>
      <c r="J214" s="97" t="str">
        <f t="shared" si="21"/>
        <v>Posgrado</v>
      </c>
      <c r="K214" s="97" t="s">
        <v>403</v>
      </c>
    </row>
    <row r="215" spans="3:11">
      <c r="C215" s="98" t="s">
        <v>71</v>
      </c>
      <c r="D215" s="150"/>
      <c r="E215" s="99">
        <v>5000</v>
      </c>
      <c r="F215" s="96">
        <f t="shared" si="20"/>
        <v>0</v>
      </c>
      <c r="G215" s="160"/>
      <c r="H215" s="100" t="s">
        <v>988</v>
      </c>
      <c r="I215" s="97" t="str">
        <f>VLOOKUP(H215,Presupuesto!$B$11:$C$565,2,0)</f>
        <v>EQUIPOS VARIOS DE OFICINA</v>
      </c>
      <c r="J215" s="97" t="str">
        <f t="shared" si="21"/>
        <v>Posgrado</v>
      </c>
      <c r="K215" s="97" t="s">
        <v>399</v>
      </c>
    </row>
    <row r="216" spans="3:11" ht="15.75" thickBot="1">
      <c r="C216" s="101" t="s">
        <v>72</v>
      </c>
      <c r="D216" s="158"/>
      <c r="E216" s="103">
        <v>100000</v>
      </c>
      <c r="F216" s="104">
        <f t="shared" si="20"/>
        <v>0</v>
      </c>
      <c r="G216" s="161"/>
      <c r="H216" s="105" t="s">
        <v>988</v>
      </c>
      <c r="I216" s="105" t="str">
        <f>VLOOKUP(H216,Presupuesto!$B$11:$C$565,2,0)</f>
        <v>EQUIPOS VARIOS DE OFICINA</v>
      </c>
      <c r="J216" s="105" t="str">
        <f t="shared" si="21"/>
        <v>Posgrado</v>
      </c>
      <c r="K216" s="123" t="s">
        <v>394</v>
      </c>
    </row>
    <row r="218" spans="3:11" ht="15.75" thickBot="1">
      <c r="C218" s="327"/>
      <c r="D218" s="328"/>
      <c r="E218" s="329"/>
      <c r="F218" s="329"/>
      <c r="G218" s="330"/>
      <c r="H218" s="329"/>
      <c r="I218" s="329"/>
      <c r="J218" s="154"/>
      <c r="K218" s="154"/>
    </row>
    <row r="219" spans="3:11" ht="15.75" thickBot="1">
      <c r="C219" s="29" t="s">
        <v>43</v>
      </c>
      <c r="D219" s="30">
        <f>SUM(F226:F235)</f>
        <v>0</v>
      </c>
      <c r="E219" s="176"/>
      <c r="F219" s="176"/>
      <c r="G219" s="78"/>
      <c r="H219" s="176"/>
      <c r="I219" s="176"/>
    </row>
    <row r="220" spans="3:11">
      <c r="C220" s="70"/>
      <c r="D220" s="31"/>
      <c r="E220" s="92"/>
      <c r="F220" s="92"/>
      <c r="G220" s="92"/>
      <c r="H220" s="75"/>
      <c r="I220" s="75"/>
      <c r="J220" s="75"/>
      <c r="K220" s="111"/>
    </row>
    <row r="221" spans="3:11">
      <c r="C221" s="70"/>
      <c r="D221" s="31"/>
      <c r="E221" s="92"/>
      <c r="F221" s="92"/>
      <c r="G221" s="92"/>
      <c r="H221" s="75"/>
      <c r="I221" s="75"/>
      <c r="J221" s="75"/>
      <c r="K221" s="111"/>
    </row>
    <row r="222" spans="3:11" ht="15.75">
      <c r="C222" s="201" t="s">
        <v>392</v>
      </c>
      <c r="D222" s="353"/>
      <c r="E222" s="92"/>
      <c r="F222" s="92"/>
      <c r="G222" s="92"/>
      <c r="H222" s="75"/>
      <c r="I222" s="75"/>
      <c r="J222" s="75"/>
      <c r="K222" s="111"/>
    </row>
    <row r="223" spans="3:11" ht="18.75">
      <c r="C223" s="207"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2"/>
      <c r="F223" s="92"/>
      <c r="G223" s="92"/>
      <c r="H223" s="75"/>
      <c r="I223" s="75"/>
      <c r="J223" s="75"/>
      <c r="K223" s="111"/>
    </row>
    <row r="224" spans="3:11" ht="15.75" thickBot="1">
      <c r="C224" s="70"/>
      <c r="D224" s="31"/>
      <c r="E224" s="92"/>
      <c r="F224" s="92"/>
      <c r="G224" s="92"/>
      <c r="H224" s="75"/>
      <c r="I224" s="75"/>
      <c r="J224" s="75"/>
      <c r="K224" s="111"/>
    </row>
    <row r="225" spans="3:11" ht="30.75" thickBot="1">
      <c r="C225" s="125" t="s">
        <v>44</v>
      </c>
      <c r="D225" s="127" t="s">
        <v>55</v>
      </c>
      <c r="E225" s="127" t="s">
        <v>57</v>
      </c>
      <c r="F225" s="126" t="s">
        <v>27</v>
      </c>
      <c r="G225" s="132" t="s">
        <v>131</v>
      </c>
      <c r="H225" s="127" t="s">
        <v>46</v>
      </c>
      <c r="I225" s="127" t="s">
        <v>132</v>
      </c>
      <c r="J225" s="127" t="s">
        <v>410</v>
      </c>
      <c r="K225" s="127" t="s">
        <v>411</v>
      </c>
    </row>
    <row r="226" spans="3:11">
      <c r="C226" s="94" t="s">
        <v>63</v>
      </c>
      <c r="D226" s="157"/>
      <c r="E226" s="95">
        <v>2800</v>
      </c>
      <c r="F226" s="96">
        <f>D226*E226</f>
        <v>0</v>
      </c>
      <c r="G226" s="160"/>
      <c r="H226" s="97" t="s">
        <v>985</v>
      </c>
      <c r="I226" s="97" t="str">
        <f>VLOOKUP(H226,Presupuesto!$B$11:$C$565,2,0)</f>
        <v>MUEBLES VARIOS DE OFICINA</v>
      </c>
      <c r="J226" s="215" t="s">
        <v>1477</v>
      </c>
      <c r="K226" s="97" t="s">
        <v>404</v>
      </c>
    </row>
    <row r="227" spans="3:11">
      <c r="C227" s="98" t="s">
        <v>64</v>
      </c>
      <c r="D227" s="150"/>
      <c r="E227" s="99">
        <v>2400</v>
      </c>
      <c r="F227" s="96">
        <f>D227*E227</f>
        <v>0</v>
      </c>
      <c r="G227" s="160"/>
      <c r="H227" s="100" t="s">
        <v>985</v>
      </c>
      <c r="I227" s="97" t="str">
        <f>VLOOKUP(H227,Presupuesto!$B$11:$C$565,2,0)</f>
        <v>MUEBLES VARIOS DE OFICINA</v>
      </c>
      <c r="J227" s="97" t="str">
        <f>$J$226</f>
        <v>Desarrollo del Sistema de Educación Superior</v>
      </c>
      <c r="K227" s="97" t="s">
        <v>412</v>
      </c>
    </row>
    <row r="228" spans="3:11">
      <c r="C228" s="98" t="s">
        <v>65</v>
      </c>
      <c r="D228" s="150"/>
      <c r="E228" s="99">
        <v>1000</v>
      </c>
      <c r="F228" s="96">
        <f t="shared" ref="F228:F235" si="22">D228*E228</f>
        <v>0</v>
      </c>
      <c r="G228" s="160"/>
      <c r="H228" s="100" t="s">
        <v>985</v>
      </c>
      <c r="I228" s="97" t="str">
        <f>VLOOKUP(H228,Presupuesto!$B$11:$C$565,2,0)</f>
        <v>MUEBLES VARIOS DE OFICINA</v>
      </c>
      <c r="J228" s="97" t="str">
        <f t="shared" ref="J228:J235" si="23">$J$226</f>
        <v>Desarrollo del Sistema de Educación Superior</v>
      </c>
      <c r="K228" s="97" t="s">
        <v>395</v>
      </c>
    </row>
    <row r="229" spans="3:11">
      <c r="C229" s="98" t="s">
        <v>66</v>
      </c>
      <c r="D229" s="150"/>
      <c r="E229" s="99">
        <v>6000</v>
      </c>
      <c r="F229" s="96">
        <f t="shared" si="22"/>
        <v>0</v>
      </c>
      <c r="G229" s="160"/>
      <c r="H229" s="100" t="s">
        <v>985</v>
      </c>
      <c r="I229" s="97" t="str">
        <f>VLOOKUP(H229,Presupuesto!$B$11:$C$565,2,0)</f>
        <v>MUEBLES VARIOS DE OFICINA</v>
      </c>
      <c r="J229" s="97" t="str">
        <f t="shared" si="23"/>
        <v>Desarrollo del Sistema de Educación Superior</v>
      </c>
      <c r="K229" s="97" t="s">
        <v>395</v>
      </c>
    </row>
    <row r="230" spans="3:11">
      <c r="C230" s="98" t="s">
        <v>67</v>
      </c>
      <c r="D230" s="150"/>
      <c r="E230" s="99">
        <v>3000</v>
      </c>
      <c r="F230" s="96">
        <f t="shared" si="22"/>
        <v>0</v>
      </c>
      <c r="G230" s="160"/>
      <c r="H230" s="100" t="s">
        <v>985</v>
      </c>
      <c r="I230" s="97" t="str">
        <f>VLOOKUP(H230,Presupuesto!$B$11:$C$565,2,0)</f>
        <v>MUEBLES VARIOS DE OFICINA</v>
      </c>
      <c r="J230" s="97" t="str">
        <f t="shared" si="23"/>
        <v>Desarrollo del Sistema de Educación Superior</v>
      </c>
      <c r="K230" s="97" t="s">
        <v>395</v>
      </c>
    </row>
    <row r="231" spans="3:11">
      <c r="C231" s="98" t="s">
        <v>68</v>
      </c>
      <c r="D231" s="150"/>
      <c r="E231" s="99">
        <v>10000</v>
      </c>
      <c r="F231" s="96">
        <f t="shared" si="22"/>
        <v>0</v>
      </c>
      <c r="G231" s="160"/>
      <c r="H231" s="100" t="s">
        <v>985</v>
      </c>
      <c r="I231" s="97" t="str">
        <f>VLOOKUP(H231,Presupuesto!$B$11:$C$565,2,0)</f>
        <v>MUEBLES VARIOS DE OFICINA</v>
      </c>
      <c r="J231" s="97" t="str">
        <f t="shared" si="23"/>
        <v>Desarrollo del Sistema de Educación Superior</v>
      </c>
      <c r="K231" s="97" t="s">
        <v>395</v>
      </c>
    </row>
    <row r="232" spans="3:11">
      <c r="C232" s="98" t="s">
        <v>69</v>
      </c>
      <c r="D232" s="150"/>
      <c r="E232" s="99">
        <v>8000</v>
      </c>
      <c r="F232" s="96">
        <f t="shared" si="22"/>
        <v>0</v>
      </c>
      <c r="G232" s="160"/>
      <c r="H232" s="100" t="s">
        <v>988</v>
      </c>
      <c r="I232" s="97" t="str">
        <f>VLOOKUP(H232,Presupuesto!$B$11:$C$565,2,0)</f>
        <v>EQUIPOS VARIOS DE OFICINA</v>
      </c>
      <c r="J232" s="97" t="str">
        <f t="shared" si="23"/>
        <v>Desarrollo del Sistema de Educación Superior</v>
      </c>
      <c r="K232" s="97" t="s">
        <v>395</v>
      </c>
    </row>
    <row r="233" spans="3:11">
      <c r="C233" s="98" t="s">
        <v>70</v>
      </c>
      <c r="D233" s="150"/>
      <c r="E233" s="99">
        <v>2000</v>
      </c>
      <c r="F233" s="96">
        <f t="shared" si="22"/>
        <v>0</v>
      </c>
      <c r="G233" s="160"/>
      <c r="H233" s="100" t="s">
        <v>988</v>
      </c>
      <c r="I233" s="97" t="str">
        <f>VLOOKUP(H233,Presupuesto!$B$11:$C$565,2,0)</f>
        <v>EQUIPOS VARIOS DE OFICINA</v>
      </c>
      <c r="J233" s="97" t="str">
        <f t="shared" si="23"/>
        <v>Desarrollo del Sistema de Educación Superior</v>
      </c>
      <c r="K233" s="97" t="s">
        <v>403</v>
      </c>
    </row>
    <row r="234" spans="3:11">
      <c r="C234" s="98" t="s">
        <v>71</v>
      </c>
      <c r="D234" s="150"/>
      <c r="E234" s="99">
        <v>5000</v>
      </c>
      <c r="F234" s="96">
        <f t="shared" si="22"/>
        <v>0</v>
      </c>
      <c r="G234" s="160"/>
      <c r="H234" s="100" t="s">
        <v>988</v>
      </c>
      <c r="I234" s="97" t="str">
        <f>VLOOKUP(H234,Presupuesto!$B$11:$C$565,2,0)</f>
        <v>EQUIPOS VARIOS DE OFICINA</v>
      </c>
      <c r="J234" s="97" t="str">
        <f t="shared" si="23"/>
        <v>Desarrollo del Sistema de Educación Superior</v>
      </c>
      <c r="K234" s="97" t="s">
        <v>399</v>
      </c>
    </row>
    <row r="235" spans="3:11" ht="15.75" thickBot="1">
      <c r="C235" s="101" t="s">
        <v>72</v>
      </c>
      <c r="D235" s="158"/>
      <c r="E235" s="103">
        <v>100000</v>
      </c>
      <c r="F235" s="104">
        <f t="shared" si="22"/>
        <v>0</v>
      </c>
      <c r="G235" s="161"/>
      <c r="H235" s="105" t="s">
        <v>988</v>
      </c>
      <c r="I235" s="105" t="str">
        <f>VLOOKUP(H235,Presupuesto!$B$11:$C$565,2,0)</f>
        <v>EQUIPOS VARIOS DE OFICINA</v>
      </c>
      <c r="J235" s="105" t="str">
        <f t="shared" si="23"/>
        <v>Desarrollo del Sistema de Educación Superior</v>
      </c>
      <c r="K235" s="123"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40" zoomScale="78" zoomScaleNormal="78" workbookViewId="0">
      <selection activeCell="D40" sqref="D40"/>
    </sheetView>
  </sheetViews>
  <sheetFormatPr baseColWidth="10" defaultColWidth="11.5703125" defaultRowHeight="1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1477</v>
      </c>
      <c r="Q2" s="121" t="s">
        <v>1519</v>
      </c>
      <c r="R2" s="442" t="str">
        <f>+Presupuesto!D11</f>
        <v>Recurrente</v>
      </c>
      <c r="S2" s="442"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7" t="s">
        <v>420</v>
      </c>
      <c r="AI2" s="437" t="s">
        <v>421</v>
      </c>
      <c r="AJ2" s="437" t="s">
        <v>422</v>
      </c>
      <c r="AK2" s="437" t="s">
        <v>423</v>
      </c>
      <c r="AL2" s="437" t="s">
        <v>424</v>
      </c>
      <c r="AM2" s="437" t="s">
        <v>427</v>
      </c>
      <c r="AN2" s="437" t="s">
        <v>425</v>
      </c>
      <c r="AO2" s="437" t="s">
        <v>426</v>
      </c>
      <c r="AP2" s="437" t="s">
        <v>428</v>
      </c>
      <c r="AQ2" s="437" t="s">
        <v>429</v>
      </c>
      <c r="AR2" s="437" t="s">
        <v>430</v>
      </c>
      <c r="AS2" s="437" t="s">
        <v>431</v>
      </c>
      <c r="AT2" s="437" t="s">
        <v>432</v>
      </c>
      <c r="AU2" s="437" t="s">
        <v>433</v>
      </c>
      <c r="AV2" s="437" t="s">
        <v>434</v>
      </c>
      <c r="AW2" s="437" t="s">
        <v>435</v>
      </c>
      <c r="AX2" s="437" t="s">
        <v>436</v>
      </c>
      <c r="AY2" s="437" t="s">
        <v>437</v>
      </c>
      <c r="AZ2" s="437" t="s">
        <v>438</v>
      </c>
      <c r="BA2" s="437" t="s">
        <v>439</v>
      </c>
      <c r="BB2" s="437" t="s">
        <v>440</v>
      </c>
      <c r="BC2" s="437" t="s">
        <v>441</v>
      </c>
      <c r="BD2" s="437" t="s">
        <v>442</v>
      </c>
      <c r="BE2" s="437" t="s">
        <v>443</v>
      </c>
      <c r="BF2" s="437" t="s">
        <v>444</v>
      </c>
      <c r="BG2" s="437" t="s">
        <v>445</v>
      </c>
      <c r="BH2" s="437" t="s">
        <v>446</v>
      </c>
      <c r="BI2" s="437" t="s">
        <v>447</v>
      </c>
      <c r="BJ2" s="437" t="s">
        <v>448</v>
      </c>
      <c r="BK2" s="437" t="s">
        <v>449</v>
      </c>
      <c r="BL2" s="437" t="s">
        <v>450</v>
      </c>
      <c r="BM2" s="437" t="s">
        <v>451</v>
      </c>
      <c r="BN2" s="437" t="s">
        <v>452</v>
      </c>
      <c r="BO2" s="437" t="s">
        <v>453</v>
      </c>
      <c r="BP2" s="437" t="s">
        <v>454</v>
      </c>
      <c r="BQ2" s="437" t="s">
        <v>455</v>
      </c>
      <c r="BR2" s="437" t="s">
        <v>456</v>
      </c>
      <c r="BS2" s="437" t="s">
        <v>457</v>
      </c>
      <c r="BT2" s="437" t="s">
        <v>458</v>
      </c>
      <c r="BU2" s="437" t="s">
        <v>459</v>
      </c>
      <c r="CB2" s="121" t="s">
        <v>1337</v>
      </c>
      <c r="CC2" s="121" t="s">
        <v>1338</v>
      </c>
      <c r="CD2" s="121" t="s">
        <v>1336</v>
      </c>
      <c r="CE2" s="121" t="s">
        <v>1339</v>
      </c>
    </row>
    <row r="3" spans="1:555" hidden="1">
      <c r="AH3" s="438">
        <v>2500</v>
      </c>
      <c r="AI3" s="438">
        <v>1900</v>
      </c>
      <c r="AJ3" s="438">
        <v>1650</v>
      </c>
      <c r="AK3" s="438">
        <v>1580</v>
      </c>
      <c r="AL3" s="438">
        <v>2250</v>
      </c>
      <c r="AM3" s="438">
        <v>1650</v>
      </c>
      <c r="AN3" s="438">
        <v>1400</v>
      </c>
      <c r="AO3" s="439">
        <v>1340</v>
      </c>
      <c r="AP3" s="439">
        <v>2000</v>
      </c>
      <c r="AQ3" s="439">
        <v>1400</v>
      </c>
      <c r="AR3" s="439">
        <v>1150</v>
      </c>
      <c r="AS3" s="439">
        <v>1100</v>
      </c>
      <c r="AT3" s="439">
        <v>1750</v>
      </c>
      <c r="AU3" s="439">
        <v>1150</v>
      </c>
      <c r="AV3" s="439">
        <v>900</v>
      </c>
      <c r="AW3" s="439">
        <v>860</v>
      </c>
      <c r="AX3" s="439">
        <v>1200</v>
      </c>
      <c r="AY3" s="440">
        <v>900</v>
      </c>
      <c r="AZ3" s="440">
        <v>650</v>
      </c>
      <c r="BA3" s="440">
        <v>620</v>
      </c>
      <c r="BB3" s="438">
        <f>+'Cuadro Resumen'!C213</f>
        <v>5605.2314999999999</v>
      </c>
      <c r="BC3" s="438">
        <f>+'Cuadro Resumen'!D213</f>
        <v>5165.6055000000006</v>
      </c>
      <c r="BD3" s="438">
        <f>+'Cuadro Resumen'!E213</f>
        <v>6594.39</v>
      </c>
      <c r="BE3" s="438">
        <f>+'Cuadro Resumen'!F213</f>
        <v>6154.7640000000001</v>
      </c>
      <c r="BF3" s="438">
        <f>+'Cuadro Resumen'!C214</f>
        <v>4945.7925000000005</v>
      </c>
      <c r="BG3" s="438">
        <f>+'Cuadro Resumen'!D214</f>
        <v>4506.1665000000003</v>
      </c>
      <c r="BH3" s="438">
        <f>+'Cuadro Resumen'!E214</f>
        <v>5934.951</v>
      </c>
      <c r="BI3" s="438">
        <f>+'Cuadro Resumen'!F214</f>
        <v>5495.3249999999998</v>
      </c>
      <c r="BJ3" s="439">
        <f>+'Cuadro Resumen'!C215</f>
        <v>4286.3535000000002</v>
      </c>
      <c r="BK3" s="439">
        <f>+'Cuadro Resumen'!D215</f>
        <v>3956.634</v>
      </c>
      <c r="BL3" s="439">
        <f>+'Cuadro Resumen'!E215</f>
        <v>5275.5120000000006</v>
      </c>
      <c r="BM3" s="439">
        <f>+'Cuadro Resumen'!F215</f>
        <v>4835.8860000000004</v>
      </c>
      <c r="BN3" s="439">
        <f>+'Cuadro Resumen'!C216</f>
        <v>3626.9145000000003</v>
      </c>
      <c r="BO3" s="439">
        <f>+'Cuadro Resumen'!D216</f>
        <v>3297.1950000000002</v>
      </c>
      <c r="BP3" s="439">
        <f>+'Cuadro Resumen'!E216</f>
        <v>4616.0730000000003</v>
      </c>
      <c r="BQ3" s="439">
        <f>+'Cuadro Resumen'!F216</f>
        <v>4286.3535000000002</v>
      </c>
      <c r="BR3" s="439">
        <f>+'Cuadro Resumen'!C217</f>
        <v>3187.2885000000001</v>
      </c>
      <c r="BS3" s="439">
        <f>+'Cuadro Resumen'!D217</f>
        <v>2967.4755</v>
      </c>
      <c r="BT3" s="439">
        <f>+'Cuadro Resumen'!E217</f>
        <v>4066.5405000000001</v>
      </c>
      <c r="BU3" s="439">
        <f>+'Cuadro Resumen'!F217</f>
        <v>3736.8210000000004</v>
      </c>
      <c r="CB3" s="85">
        <v>35000</v>
      </c>
      <c r="CC3" s="85">
        <v>15000</v>
      </c>
      <c r="CD3" s="85">
        <v>35000</v>
      </c>
      <c r="CE3" s="85">
        <v>15000</v>
      </c>
    </row>
    <row r="4" spans="1:555" ht="15.75" thickBot="1"/>
    <row r="5" spans="1:555" ht="53.25" thickBot="1">
      <c r="C5" s="86" t="s">
        <v>383</v>
      </c>
      <c r="D5" s="197">
        <f>SUMIF(C:C,$C$10,D:D)</f>
        <v>571600</v>
      </c>
    </row>
    <row r="8" spans="1:555">
      <c r="C8" s="106"/>
      <c r="D8" s="106"/>
      <c r="E8" s="106"/>
      <c r="F8" s="106"/>
      <c r="G8" s="77"/>
      <c r="H8" s="106"/>
      <c r="I8" s="106"/>
    </row>
    <row r="9" spans="1:555" ht="15.75" thickBot="1">
      <c r="C9" s="106"/>
      <c r="D9" s="106"/>
      <c r="E9" s="106"/>
      <c r="F9" s="106"/>
      <c r="G9" s="77"/>
      <c r="H9" s="106"/>
      <c r="I9" s="106"/>
    </row>
    <row r="10" spans="1:555" ht="15.75" thickBot="1">
      <c r="B10" s="92"/>
      <c r="C10" s="29" t="s">
        <v>43</v>
      </c>
      <c r="D10" s="107">
        <f>SUM(F17:F30)</f>
        <v>60000</v>
      </c>
      <c r="F10" s="70"/>
      <c r="G10" s="78"/>
      <c r="H10" s="70"/>
      <c r="I10" s="7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392</v>
      </c>
      <c r="D13" s="353" t="s">
        <v>1968</v>
      </c>
      <c r="E13" s="92"/>
      <c r="F13" s="92"/>
      <c r="G13" s="92"/>
      <c r="H13" s="75"/>
      <c r="I13" s="75"/>
      <c r="J13" s="75"/>
      <c r="K13" s="111"/>
    </row>
    <row r="14" spans="1:555" ht="18.7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 Equipamiento del laboratorio de informatica</v>
      </c>
      <c r="D14" s="31"/>
      <c r="E14" s="92"/>
      <c r="F14" s="92"/>
      <c r="G14" s="92"/>
      <c r="H14" s="75"/>
      <c r="I14" s="75"/>
      <c r="J14" s="75"/>
      <c r="K14" s="111"/>
    </row>
    <row r="15" spans="1:555">
      <c r="B15" s="92"/>
      <c r="F15" s="92"/>
      <c r="G15" s="75"/>
      <c r="H15" s="75"/>
      <c r="I15" s="75"/>
    </row>
    <row r="16" spans="1:555" ht="32.25" customHeight="1" thickBot="1">
      <c r="B16" s="92"/>
      <c r="C16" s="148" t="s">
        <v>44</v>
      </c>
      <c r="D16" s="148" t="s">
        <v>55</v>
      </c>
      <c r="E16" s="148" t="s">
        <v>57</v>
      </c>
      <c r="F16" s="149" t="s">
        <v>27</v>
      </c>
      <c r="G16" s="149" t="s">
        <v>131</v>
      </c>
      <c r="H16" s="148" t="s">
        <v>46</v>
      </c>
      <c r="I16" s="148" t="s">
        <v>132</v>
      </c>
      <c r="J16" s="148" t="s">
        <v>410</v>
      </c>
      <c r="K16" s="148" t="s">
        <v>411</v>
      </c>
      <c r="L16" s="148" t="s">
        <v>464</v>
      </c>
    </row>
    <row r="17" spans="2:12" ht="15.75" thickBot="1">
      <c r="B17" s="92"/>
      <c r="C17" s="299" t="s">
        <v>1339</v>
      </c>
      <c r="D17" s="157"/>
      <c r="E17" s="95">
        <f>HLOOKUP($C17,$CB$2:$CE$3,2,0)</f>
        <v>15000</v>
      </c>
      <c r="F17" s="96">
        <f>D17*E17</f>
        <v>0</v>
      </c>
      <c r="G17" s="164"/>
      <c r="H17" s="97" t="s">
        <v>1014</v>
      </c>
      <c r="I17" s="97" t="str">
        <f>VLOOKUP(H17,Presupuesto!$B$11:$C$565,2,0)</f>
        <v>EQUIPO DE COMPUTACION</v>
      </c>
      <c r="J17" s="215" t="s">
        <v>1453</v>
      </c>
      <c r="K17" s="97" t="s">
        <v>394</v>
      </c>
      <c r="L17" s="97"/>
    </row>
    <row r="18" spans="2:12">
      <c r="B18" s="92"/>
      <c r="C18" s="299" t="s">
        <v>1337</v>
      </c>
      <c r="D18" s="150"/>
      <c r="E18" s="95">
        <f>HLOOKUP($C18,$CB$2:$CE$3,2,0)</f>
        <v>35000</v>
      </c>
      <c r="F18" s="96">
        <f>D18*E18</f>
        <v>0</v>
      </c>
      <c r="G18" s="164"/>
      <c r="H18" s="100" t="s">
        <v>1014</v>
      </c>
      <c r="I18" s="100" t="str">
        <f>VLOOKUP(H18,Presupuesto!$B$11:$C$565,2,0)</f>
        <v>EQUIPO DE COMPUTACION</v>
      </c>
      <c r="J18" s="97" t="str">
        <f t="shared" ref="J18:J29" si="0">$J$17</f>
        <v>Posgrado</v>
      </c>
      <c r="K18" s="97" t="s">
        <v>412</v>
      </c>
      <c r="L18" s="97"/>
    </row>
    <row r="19" spans="2:12">
      <c r="B19" s="92"/>
      <c r="C19" s="98" t="s">
        <v>73</v>
      </c>
      <c r="D19" s="150"/>
      <c r="E19" s="99">
        <v>4000</v>
      </c>
      <c r="F19" s="96">
        <f t="shared" ref="F19:F30" si="1">D19*E19</f>
        <v>0</v>
      </c>
      <c r="G19" s="164"/>
      <c r="H19" s="100" t="s">
        <v>986</v>
      </c>
      <c r="I19" s="100" t="str">
        <f>VLOOKUP(H19,Presupuesto!$B$11:$C$565,2,0)</f>
        <v>EQUIPOS VARIOS DE OFICINA</v>
      </c>
      <c r="J19" s="97" t="str">
        <f t="shared" si="0"/>
        <v>Posgrado</v>
      </c>
      <c r="K19" s="97" t="s">
        <v>395</v>
      </c>
      <c r="L19" s="97"/>
    </row>
    <row r="20" spans="2:12">
      <c r="B20" s="92"/>
      <c r="C20" s="98" t="s">
        <v>74</v>
      </c>
      <c r="D20" s="150"/>
      <c r="E20" s="99">
        <v>8000</v>
      </c>
      <c r="F20" s="96">
        <f t="shared" si="1"/>
        <v>0</v>
      </c>
      <c r="G20" s="164"/>
      <c r="H20" s="100" t="s">
        <v>1014</v>
      </c>
      <c r="I20" s="100" t="str">
        <f>VLOOKUP(H20,Presupuesto!$B$11:$C$565,2,0)</f>
        <v>EQUIPO DE COMPUTACION</v>
      </c>
      <c r="J20" s="97" t="str">
        <f t="shared" si="0"/>
        <v>Posgrado</v>
      </c>
      <c r="K20" s="97" t="s">
        <v>395</v>
      </c>
      <c r="L20" s="97"/>
    </row>
    <row r="21" spans="2:12">
      <c r="B21" s="92"/>
      <c r="C21" s="98" t="s">
        <v>75</v>
      </c>
      <c r="D21" s="150"/>
      <c r="E21" s="99">
        <v>5000</v>
      </c>
      <c r="F21" s="96">
        <f t="shared" si="1"/>
        <v>0</v>
      </c>
      <c r="G21" s="164"/>
      <c r="H21" s="100" t="s">
        <v>1014</v>
      </c>
      <c r="I21" s="100" t="str">
        <f>VLOOKUP(H21,Presupuesto!$B$11:$C$565,2,0)</f>
        <v>EQUIPO DE COMPUTACION</v>
      </c>
      <c r="J21" s="97" t="str">
        <f t="shared" si="0"/>
        <v>Posgrado</v>
      </c>
      <c r="K21" s="97" t="s">
        <v>395</v>
      </c>
      <c r="L21" s="97"/>
    </row>
    <row r="22" spans="2:12">
      <c r="B22" s="92"/>
      <c r="C22" s="98" t="s">
        <v>35</v>
      </c>
      <c r="D22" s="150"/>
      <c r="E22" s="99">
        <v>13000</v>
      </c>
      <c r="F22" s="96">
        <f t="shared" si="1"/>
        <v>0</v>
      </c>
      <c r="G22" s="164"/>
      <c r="H22" s="100" t="s">
        <v>1000</v>
      </c>
      <c r="I22" s="100" t="str">
        <f>VLOOKUP(H22,Presupuesto!$B$11:$C$565,2,0)</f>
        <v>EQUIPO DE TRANSPORTE TRACCION Y ELEVACION</v>
      </c>
      <c r="J22" s="97" t="str">
        <f t="shared" si="0"/>
        <v>Posgrado</v>
      </c>
      <c r="K22" s="97" t="s">
        <v>395</v>
      </c>
      <c r="L22" s="97"/>
    </row>
    <row r="23" spans="2:12">
      <c r="B23" s="92"/>
      <c r="C23" s="98" t="s">
        <v>76</v>
      </c>
      <c r="D23" s="150"/>
      <c r="E23" s="99">
        <v>15000</v>
      </c>
      <c r="F23" s="96">
        <f t="shared" si="1"/>
        <v>0</v>
      </c>
      <c r="G23" s="164"/>
      <c r="H23" s="100" t="s">
        <v>1000</v>
      </c>
      <c r="I23" s="100" t="str">
        <f>VLOOKUP(H23,Presupuesto!$B$11:$C$565,2,0)</f>
        <v>EQUIPO DE TRANSPORTE TRACCION Y ELEVACION</v>
      </c>
      <c r="J23" s="97" t="str">
        <f t="shared" si="0"/>
        <v>Posgrado</v>
      </c>
      <c r="K23" s="97" t="s">
        <v>395</v>
      </c>
      <c r="L23" s="97"/>
    </row>
    <row r="24" spans="2:12">
      <c r="B24" s="92"/>
      <c r="C24" s="98" t="s">
        <v>77</v>
      </c>
      <c r="D24" s="150"/>
      <c r="E24" s="99">
        <v>10000</v>
      </c>
      <c r="F24" s="96">
        <f t="shared" si="1"/>
        <v>0</v>
      </c>
      <c r="G24" s="164"/>
      <c r="H24" s="100" t="s">
        <v>1000</v>
      </c>
      <c r="I24" s="100" t="str">
        <f>VLOOKUP(H24,Presupuesto!$B$11:$C$565,2,0)</f>
        <v>EQUIPO DE TRANSPORTE TRACCION Y ELEVACION</v>
      </c>
      <c r="J24" s="97" t="str">
        <f t="shared" si="0"/>
        <v>Posgrado</v>
      </c>
      <c r="K24" s="97" t="s">
        <v>403</v>
      </c>
      <c r="L24" s="97"/>
    </row>
    <row r="25" spans="2:12">
      <c r="C25" s="98" t="s">
        <v>78</v>
      </c>
      <c r="D25" s="150">
        <v>6</v>
      </c>
      <c r="E25" s="99">
        <v>10000</v>
      </c>
      <c r="F25" s="96">
        <f t="shared" si="1"/>
        <v>60000</v>
      </c>
      <c r="G25" s="164" t="s">
        <v>1507</v>
      </c>
      <c r="H25" s="100" t="s">
        <v>1046</v>
      </c>
      <c r="I25" s="100" t="str">
        <f>VLOOKUP(H25,Presupuesto!$B$11:$C$565,2,0)</f>
        <v>APLICACIONES INFORMATICAS</v>
      </c>
      <c r="J25" s="97" t="s">
        <v>1366</v>
      </c>
      <c r="K25" s="97" t="s">
        <v>412</v>
      </c>
      <c r="L25" s="97"/>
    </row>
    <row r="26" spans="2:12">
      <c r="C26" s="108" t="s">
        <v>79</v>
      </c>
      <c r="D26" s="150"/>
      <c r="E26" s="99">
        <v>2000</v>
      </c>
      <c r="F26" s="96">
        <f t="shared" si="1"/>
        <v>0</v>
      </c>
      <c r="G26" s="164"/>
      <c r="H26" s="109" t="s">
        <v>1014</v>
      </c>
      <c r="I26" s="109" t="str">
        <f>VLOOKUP(H26,Presupuesto!$B$11:$C$565,2,0)</f>
        <v>EQUIPO DE COMPUTACION</v>
      </c>
      <c r="J26" s="97" t="str">
        <f t="shared" si="0"/>
        <v>Posgrado</v>
      </c>
      <c r="K26" s="97" t="s">
        <v>395</v>
      </c>
      <c r="L26" s="97"/>
    </row>
    <row r="27" spans="2:12">
      <c r="C27" s="108" t="s">
        <v>1480</v>
      </c>
      <c r="D27" s="150"/>
      <c r="E27" s="99">
        <v>1500</v>
      </c>
      <c r="F27" s="96">
        <f t="shared" si="1"/>
        <v>0</v>
      </c>
      <c r="G27" s="164"/>
      <c r="H27" s="109" t="s">
        <v>946</v>
      </c>
      <c r="I27" s="109" t="str">
        <f>VLOOKUP(H27,Presupuesto!$B$11:$C$565,2,0)</f>
        <v>UTILES Y MATERIALES ELECTRICOS</v>
      </c>
      <c r="J27" s="97" t="str">
        <f t="shared" si="0"/>
        <v>Posgrado</v>
      </c>
      <c r="K27" s="97" t="s">
        <v>395</v>
      </c>
      <c r="L27" s="97"/>
    </row>
    <row r="28" spans="2:12">
      <c r="C28" s="108" t="s">
        <v>80</v>
      </c>
      <c r="D28" s="150"/>
      <c r="E28" s="99">
        <v>1500</v>
      </c>
      <c r="F28" s="96">
        <f t="shared" si="1"/>
        <v>0</v>
      </c>
      <c r="G28" s="164"/>
      <c r="H28" s="109" t="s">
        <v>1014</v>
      </c>
      <c r="I28" s="109" t="str">
        <f>VLOOKUP(H28,Presupuesto!$B$11:$C$565,2,0)</f>
        <v>EQUIPO DE COMPUTACION</v>
      </c>
      <c r="J28" s="97" t="str">
        <f t="shared" si="0"/>
        <v>Posgrado</v>
      </c>
      <c r="K28" s="97" t="s">
        <v>395</v>
      </c>
      <c r="L28" s="97"/>
    </row>
    <row r="29" spans="2:12">
      <c r="C29" s="108" t="s">
        <v>81</v>
      </c>
      <c r="D29" s="150"/>
      <c r="E29" s="99">
        <v>500</v>
      </c>
      <c r="F29" s="96">
        <f t="shared" si="1"/>
        <v>0</v>
      </c>
      <c r="G29" s="164"/>
      <c r="H29" s="109" t="s">
        <v>955</v>
      </c>
      <c r="I29" s="109" t="str">
        <f>VLOOKUP(H29,Presupuesto!$B$11:$C$565,2,0)</f>
        <v>OTROS RESPUESTOS Y ACCESORIOS MENORES</v>
      </c>
      <c r="J29" s="97" t="str">
        <f t="shared" si="0"/>
        <v>Posgrado</v>
      </c>
      <c r="K29" s="97" t="s">
        <v>395</v>
      </c>
      <c r="L29" s="97"/>
    </row>
    <row r="30" spans="2:12" ht="15.75" thickBot="1">
      <c r="B30" s="92"/>
      <c r="C30" s="101" t="s">
        <v>82</v>
      </c>
      <c r="D30" s="158"/>
      <c r="E30" s="103">
        <v>20</v>
      </c>
      <c r="F30" s="104">
        <f t="shared" si="1"/>
        <v>0</v>
      </c>
      <c r="G30" s="161"/>
      <c r="H30" s="105" t="s">
        <v>955</v>
      </c>
      <c r="I30" s="105" t="str">
        <f>VLOOKUP(H30,Presupuesto!$B$11:$C$565,2,0)</f>
        <v>OTROS RESPUESTOS Y ACCESORIOS MENORES</v>
      </c>
      <c r="J30" s="105" t="str">
        <f>$J$17</f>
        <v>Posgrado</v>
      </c>
      <c r="K30" s="123" t="s">
        <v>394</v>
      </c>
      <c r="L30" s="123"/>
    </row>
    <row r="31" spans="2:12">
      <c r="B31" s="92"/>
      <c r="F31" s="92"/>
      <c r="G31" s="75"/>
      <c r="H31" s="75"/>
      <c r="I31" s="75"/>
    </row>
    <row r="32" spans="2:12" ht="15.75" thickBot="1"/>
    <row r="33" spans="3:12" ht="15.75" thickBot="1">
      <c r="C33" s="29" t="s">
        <v>43</v>
      </c>
      <c r="D33" s="107">
        <f>SUM(F40:F53)</f>
        <v>471600</v>
      </c>
      <c r="F33" s="70"/>
      <c r="G33" s="78"/>
      <c r="H33" s="70"/>
      <c r="I33" s="70"/>
    </row>
    <row r="34" spans="3:12">
      <c r="C34" s="70"/>
      <c r="D34" s="31"/>
      <c r="E34" s="92"/>
      <c r="F34" s="92"/>
      <c r="G34" s="92"/>
      <c r="H34" s="75"/>
      <c r="I34" s="75"/>
      <c r="J34" s="75"/>
      <c r="K34" s="111"/>
    </row>
    <row r="35" spans="3:12">
      <c r="C35" s="70"/>
      <c r="D35" s="31"/>
      <c r="E35" s="92"/>
      <c r="F35" s="92"/>
      <c r="G35" s="92"/>
      <c r="H35" s="75"/>
      <c r="I35" s="75"/>
      <c r="J35" s="75"/>
      <c r="K35" s="111"/>
    </row>
    <row r="36" spans="3:12" ht="15.75">
      <c r="C36" s="201" t="s">
        <v>392</v>
      </c>
      <c r="D36" s="353" t="s">
        <v>2107</v>
      </c>
      <c r="E36" s="92"/>
      <c r="F36" s="92"/>
      <c r="G36" s="92"/>
      <c r="H36" s="75"/>
      <c r="I36" s="75"/>
      <c r="J36" s="75"/>
      <c r="K36" s="111"/>
    </row>
    <row r="37" spans="3:12" ht="18.75">
      <c r="C37" s="207"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4. Equipamiento laboratorio de lengua</v>
      </c>
      <c r="D37" s="31"/>
      <c r="E37" s="92"/>
      <c r="F37" s="92"/>
      <c r="G37" s="92"/>
      <c r="H37" s="75"/>
      <c r="I37" s="75"/>
      <c r="J37" s="75"/>
      <c r="K37" s="111"/>
    </row>
    <row r="38" spans="3:12">
      <c r="F38" s="92"/>
      <c r="G38" s="75"/>
      <c r="H38" s="75"/>
      <c r="I38" s="75"/>
    </row>
    <row r="39" spans="3:12" ht="30.75" thickBot="1">
      <c r="C39" s="148" t="s">
        <v>44</v>
      </c>
      <c r="D39" s="148" t="s">
        <v>55</v>
      </c>
      <c r="E39" s="148" t="s">
        <v>57</v>
      </c>
      <c r="F39" s="149" t="s">
        <v>27</v>
      </c>
      <c r="G39" s="149" t="s">
        <v>131</v>
      </c>
      <c r="H39" s="148" t="s">
        <v>46</v>
      </c>
      <c r="I39" s="148" t="s">
        <v>132</v>
      </c>
      <c r="J39" s="148" t="s">
        <v>410</v>
      </c>
      <c r="K39" s="148" t="s">
        <v>411</v>
      </c>
      <c r="L39" s="148" t="s">
        <v>464</v>
      </c>
    </row>
    <row r="40" spans="3:12" ht="15.75" thickBot="1">
      <c r="C40" s="299" t="s">
        <v>1339</v>
      </c>
      <c r="D40" s="157">
        <v>26</v>
      </c>
      <c r="E40" s="95">
        <f>HLOOKUP($C40,$CB$2:$CE$3,2,0)</f>
        <v>15000</v>
      </c>
      <c r="F40" s="96">
        <f>D40*E40</f>
        <v>390000</v>
      </c>
      <c r="G40" s="164" t="s">
        <v>1507</v>
      </c>
      <c r="H40" s="97" t="s">
        <v>1014</v>
      </c>
      <c r="I40" s="97" t="str">
        <f>VLOOKUP(H40,Presupuesto!$B$11:$C$565,2,0)</f>
        <v>EQUIPO DE COMPUTACION</v>
      </c>
      <c r="J40" s="215" t="s">
        <v>1453</v>
      </c>
      <c r="K40" s="97" t="s">
        <v>394</v>
      </c>
      <c r="L40" s="97"/>
    </row>
    <row r="41" spans="3:12">
      <c r="C41" s="299" t="s">
        <v>1337</v>
      </c>
      <c r="D41" s="150"/>
      <c r="E41" s="95">
        <f>HLOOKUP($C41,$CB$2:$CE$3,2,0)</f>
        <v>35000</v>
      </c>
      <c r="F41" s="96">
        <f>D41*E41</f>
        <v>0</v>
      </c>
      <c r="G41" s="164"/>
      <c r="H41" s="100" t="s">
        <v>1014</v>
      </c>
      <c r="I41" s="100" t="str">
        <f>VLOOKUP(H41,Presupuesto!$B$11:$C$565,2,0)</f>
        <v>EQUIPO DE COMPUTACION</v>
      </c>
      <c r="J41" s="97" t="str">
        <f>$J$40</f>
        <v>Posgrado</v>
      </c>
      <c r="K41" s="97" t="s">
        <v>412</v>
      </c>
      <c r="L41" s="97"/>
    </row>
    <row r="42" spans="3:12">
      <c r="C42" s="98" t="s">
        <v>73</v>
      </c>
      <c r="D42" s="150"/>
      <c r="E42" s="99">
        <v>4000</v>
      </c>
      <c r="F42" s="96">
        <f t="shared" ref="F42:F53" si="2">D42*E42</f>
        <v>0</v>
      </c>
      <c r="G42" s="164"/>
      <c r="H42" s="100" t="s">
        <v>986</v>
      </c>
      <c r="I42" s="100" t="str">
        <f>VLOOKUP(H42,Presupuesto!$B$11:$C$565,2,0)</f>
        <v>EQUIPOS VARIOS DE OFICINA</v>
      </c>
      <c r="J42" s="97" t="str">
        <f t="shared" ref="J42:J53" si="3">$J$40</f>
        <v>Posgrado</v>
      </c>
      <c r="K42" s="97" t="s">
        <v>395</v>
      </c>
      <c r="L42" s="97"/>
    </row>
    <row r="43" spans="3:12">
      <c r="C43" s="98" t="s">
        <v>74</v>
      </c>
      <c r="D43" s="150"/>
      <c r="E43" s="99">
        <v>8000</v>
      </c>
      <c r="F43" s="96">
        <f t="shared" si="2"/>
        <v>0</v>
      </c>
      <c r="G43" s="164"/>
      <c r="H43" s="100" t="s">
        <v>1014</v>
      </c>
      <c r="I43" s="100" t="str">
        <f>VLOOKUP(H43,Presupuesto!$B$11:$C$565,2,0)</f>
        <v>EQUIPO DE COMPUTACION</v>
      </c>
      <c r="J43" s="97" t="str">
        <f t="shared" si="3"/>
        <v>Posgrado</v>
      </c>
      <c r="K43" s="97" t="s">
        <v>395</v>
      </c>
      <c r="L43" s="97"/>
    </row>
    <row r="44" spans="3:12">
      <c r="C44" s="98" t="s">
        <v>75</v>
      </c>
      <c r="D44" s="150"/>
      <c r="E44" s="99">
        <v>5000</v>
      </c>
      <c r="F44" s="96">
        <f t="shared" si="2"/>
        <v>0</v>
      </c>
      <c r="G44" s="164"/>
      <c r="H44" s="100" t="s">
        <v>1014</v>
      </c>
      <c r="I44" s="100" t="str">
        <f>VLOOKUP(H44,Presupuesto!$B$11:$C$565,2,0)</f>
        <v>EQUIPO DE COMPUTACION</v>
      </c>
      <c r="J44" s="97" t="str">
        <f t="shared" si="3"/>
        <v>Posgrado</v>
      </c>
      <c r="K44" s="97" t="s">
        <v>395</v>
      </c>
      <c r="L44" s="97"/>
    </row>
    <row r="45" spans="3:12">
      <c r="C45" s="98" t="s">
        <v>35</v>
      </c>
      <c r="D45" s="150">
        <v>1</v>
      </c>
      <c r="E45" s="99">
        <v>13000</v>
      </c>
      <c r="F45" s="96">
        <f t="shared" si="2"/>
        <v>13000</v>
      </c>
      <c r="G45" s="164" t="s">
        <v>1507</v>
      </c>
      <c r="H45" s="100" t="s">
        <v>1014</v>
      </c>
      <c r="I45" s="100" t="str">
        <f>VLOOKUP(H45,Presupuesto!$B$11:$C$565,2,0)</f>
        <v>EQUIPO DE COMPUTACION</v>
      </c>
      <c r="J45" s="97" t="s">
        <v>472</v>
      </c>
      <c r="K45" s="97" t="s">
        <v>395</v>
      </c>
      <c r="L45" s="97"/>
    </row>
    <row r="46" spans="3:12">
      <c r="C46" s="98" t="s">
        <v>2111</v>
      </c>
      <c r="D46" s="150">
        <v>26</v>
      </c>
      <c r="E46" s="99">
        <v>600</v>
      </c>
      <c r="F46" s="96">
        <f t="shared" si="2"/>
        <v>15600</v>
      </c>
      <c r="G46" s="164" t="s">
        <v>1507</v>
      </c>
      <c r="H46" s="100" t="s">
        <v>1014</v>
      </c>
      <c r="I46" s="100" t="str">
        <f>VLOOKUP(H46,Presupuesto!$B$11:$C$565,2,0)</f>
        <v>EQUIPO DE COMPUTACION</v>
      </c>
      <c r="J46" s="97" t="s">
        <v>472</v>
      </c>
      <c r="K46" s="97" t="s">
        <v>395</v>
      </c>
      <c r="L46" s="97"/>
    </row>
    <row r="47" spans="3:12">
      <c r="C47" s="98" t="s">
        <v>2112</v>
      </c>
      <c r="D47" s="150">
        <v>1</v>
      </c>
      <c r="E47" s="99">
        <v>3000</v>
      </c>
      <c r="F47" s="96">
        <f t="shared" si="2"/>
        <v>3000</v>
      </c>
      <c r="G47" s="164" t="s">
        <v>1507</v>
      </c>
      <c r="H47" s="100" t="s">
        <v>1014</v>
      </c>
      <c r="I47" s="100" t="str">
        <f>VLOOKUP(H47,Presupuesto!$B$11:$C$565,2,0)</f>
        <v>EQUIPO DE COMPUTACION</v>
      </c>
      <c r="J47" s="97" t="s">
        <v>472</v>
      </c>
      <c r="K47" s="97" t="s">
        <v>403</v>
      </c>
      <c r="L47" s="97"/>
    </row>
    <row r="48" spans="3:12">
      <c r="C48" s="98" t="s">
        <v>2113</v>
      </c>
      <c r="D48" s="150">
        <v>1</v>
      </c>
      <c r="E48" s="99">
        <v>2000</v>
      </c>
      <c r="F48" s="96">
        <f t="shared" si="2"/>
        <v>2000</v>
      </c>
      <c r="G48" s="164" t="s">
        <v>1507</v>
      </c>
      <c r="H48" s="100" t="s">
        <v>1046</v>
      </c>
      <c r="I48" s="100" t="str">
        <f>VLOOKUP(H48,Presupuesto!$B$11:$C$565,2,0)</f>
        <v>APLICACIONES INFORMATICAS</v>
      </c>
      <c r="J48" s="97" t="s">
        <v>472</v>
      </c>
      <c r="K48" s="97" t="s">
        <v>399</v>
      </c>
      <c r="L48" s="97"/>
    </row>
    <row r="49" spans="3:12">
      <c r="C49" s="108" t="s">
        <v>2114</v>
      </c>
      <c r="D49" s="150">
        <v>1</v>
      </c>
      <c r="E49" s="99">
        <v>18000</v>
      </c>
      <c r="F49" s="96">
        <f t="shared" si="2"/>
        <v>18000</v>
      </c>
      <c r="G49" s="164" t="s">
        <v>1507</v>
      </c>
      <c r="H49" s="109" t="s">
        <v>1014</v>
      </c>
      <c r="I49" s="109" t="str">
        <f>VLOOKUP(H49,Presupuesto!$B$11:$C$565,2,0)</f>
        <v>EQUIPO DE COMPUTACION</v>
      </c>
      <c r="J49" s="97" t="s">
        <v>472</v>
      </c>
      <c r="K49" s="97" t="s">
        <v>395</v>
      </c>
      <c r="L49" s="97"/>
    </row>
    <row r="50" spans="3:12">
      <c r="C50" s="108" t="s">
        <v>1480</v>
      </c>
      <c r="D50" s="150"/>
      <c r="E50" s="99">
        <v>1500</v>
      </c>
      <c r="F50" s="96">
        <f t="shared" si="2"/>
        <v>0</v>
      </c>
      <c r="G50" s="164"/>
      <c r="H50" s="109" t="s">
        <v>946</v>
      </c>
      <c r="I50" s="109" t="str">
        <f>VLOOKUP(H50,Presupuesto!$B$11:$C$565,2,0)</f>
        <v>UTILES Y MATERIALES ELECTRICOS</v>
      </c>
      <c r="J50" s="97" t="str">
        <f t="shared" si="3"/>
        <v>Posgrado</v>
      </c>
      <c r="K50" s="97" t="s">
        <v>395</v>
      </c>
      <c r="L50" s="97"/>
    </row>
    <row r="51" spans="3:12">
      <c r="C51" s="108" t="s">
        <v>2115</v>
      </c>
      <c r="D51" s="150">
        <v>3</v>
      </c>
      <c r="E51" s="99">
        <v>10000</v>
      </c>
      <c r="F51" s="96">
        <f t="shared" si="2"/>
        <v>30000</v>
      </c>
      <c r="G51" s="164" t="s">
        <v>1507</v>
      </c>
      <c r="H51" s="109" t="s">
        <v>1014</v>
      </c>
      <c r="I51" s="109" t="str">
        <f>VLOOKUP(H51,Presupuesto!$B$11:$C$565,2,0)</f>
        <v>EQUIPO DE COMPUTACION</v>
      </c>
      <c r="J51" s="97" t="s">
        <v>472</v>
      </c>
      <c r="K51" s="97" t="s">
        <v>395</v>
      </c>
      <c r="L51" s="97"/>
    </row>
    <row r="52" spans="3:12">
      <c r="C52" s="108"/>
      <c r="D52" s="150"/>
      <c r="E52" s="99">
        <v>500</v>
      </c>
      <c r="F52" s="96">
        <f t="shared" si="2"/>
        <v>0</v>
      </c>
      <c r="G52" s="164"/>
      <c r="H52" s="109" t="s">
        <v>955</v>
      </c>
      <c r="I52" s="109" t="str">
        <f>VLOOKUP(H52,Presupuesto!$B$11:$C$565,2,0)</f>
        <v>OTROS RESPUESTOS Y ACCESORIOS MENORES</v>
      </c>
      <c r="J52" s="97" t="str">
        <f t="shared" si="3"/>
        <v>Posgrado</v>
      </c>
      <c r="K52" s="97" t="s">
        <v>395</v>
      </c>
      <c r="L52" s="97"/>
    </row>
    <row r="53" spans="3:12" ht="15.75" thickBot="1">
      <c r="C53" s="101" t="s">
        <v>82</v>
      </c>
      <c r="D53" s="158"/>
      <c r="E53" s="103">
        <v>20</v>
      </c>
      <c r="F53" s="104">
        <f t="shared" si="2"/>
        <v>0</v>
      </c>
      <c r="G53" s="161"/>
      <c r="H53" s="105" t="s">
        <v>955</v>
      </c>
      <c r="I53" s="105" t="str">
        <f>VLOOKUP(H53,Presupuesto!$B$11:$C$565,2,0)</f>
        <v>OTROS RESPUESTOS Y ACCESORIOS MENORES</v>
      </c>
      <c r="J53" s="105" t="str">
        <f t="shared" si="3"/>
        <v>Posgrado</v>
      </c>
      <c r="K53" s="123" t="s">
        <v>394</v>
      </c>
      <c r="L53" s="123"/>
    </row>
    <row r="55" spans="3:12" ht="15.75" thickBot="1"/>
    <row r="56" spans="3:12" ht="15.75" thickBot="1">
      <c r="C56" s="29" t="s">
        <v>43</v>
      </c>
      <c r="D56" s="107">
        <f>SUM(F63:F76)</f>
        <v>40000</v>
      </c>
      <c r="F56" s="70"/>
      <c r="G56" s="78"/>
      <c r="H56" s="70"/>
      <c r="I56" s="70"/>
    </row>
    <row r="57" spans="3:12">
      <c r="C57" s="70"/>
      <c r="D57" s="31"/>
      <c r="E57" s="92"/>
      <c r="F57" s="92"/>
      <c r="G57" s="92"/>
      <c r="H57" s="75"/>
      <c r="I57" s="75"/>
      <c r="J57" s="75"/>
      <c r="K57" s="111"/>
    </row>
    <row r="58" spans="3:12">
      <c r="C58" s="70"/>
      <c r="D58" s="31"/>
      <c r="E58" s="92"/>
      <c r="F58" s="92"/>
      <c r="G58" s="92"/>
      <c r="H58" s="75"/>
      <c r="I58" s="75"/>
      <c r="J58" s="75"/>
      <c r="K58" s="111"/>
    </row>
    <row r="59" spans="3:12" ht="15.75">
      <c r="C59" s="201" t="s">
        <v>392</v>
      </c>
      <c r="D59" s="353" t="s">
        <v>2124</v>
      </c>
      <c r="E59" s="92"/>
      <c r="F59" s="92"/>
      <c r="G59" s="92"/>
      <c r="H59" s="75"/>
      <c r="I59" s="75"/>
      <c r="J59" s="75"/>
      <c r="K59" s="111"/>
    </row>
    <row r="60" spans="3:12" ht="18.75">
      <c r="C60" s="207"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2. Solicitar la compra de licencias de software para 50 computadoras.</v>
      </c>
      <c r="D60" s="31"/>
      <c r="E60" s="92"/>
      <c r="F60" s="92"/>
      <c r="G60" s="92"/>
      <c r="H60" s="75"/>
      <c r="I60" s="75"/>
      <c r="J60" s="75"/>
      <c r="K60" s="111"/>
    </row>
    <row r="61" spans="3:12">
      <c r="F61" s="92"/>
      <c r="G61" s="75"/>
      <c r="H61" s="75"/>
      <c r="I61" s="75"/>
    </row>
    <row r="62" spans="3:12" ht="30.75" thickBot="1">
      <c r="C62" s="148" t="s">
        <v>44</v>
      </c>
      <c r="D62" s="148" t="s">
        <v>55</v>
      </c>
      <c r="E62" s="148" t="s">
        <v>57</v>
      </c>
      <c r="F62" s="149" t="s">
        <v>27</v>
      </c>
      <c r="G62" s="149" t="s">
        <v>131</v>
      </c>
      <c r="H62" s="148" t="s">
        <v>46</v>
      </c>
      <c r="I62" s="148" t="s">
        <v>132</v>
      </c>
      <c r="J62" s="148" t="s">
        <v>410</v>
      </c>
      <c r="K62" s="148" t="s">
        <v>411</v>
      </c>
      <c r="L62" s="148" t="s">
        <v>464</v>
      </c>
    </row>
    <row r="63" spans="3:12" ht="15.75" thickBot="1">
      <c r="C63" s="299" t="s">
        <v>1339</v>
      </c>
      <c r="D63" s="157"/>
      <c r="E63" s="95">
        <f>HLOOKUP($C63,$CB$2:$CE$3,2,0)</f>
        <v>15000</v>
      </c>
      <c r="F63" s="96">
        <f>D63*E63</f>
        <v>0</v>
      </c>
      <c r="G63" s="164"/>
      <c r="H63" s="97" t="s">
        <v>1014</v>
      </c>
      <c r="I63" s="97" t="str">
        <f>VLOOKUP(H63,Presupuesto!$B$11:$C$565,2,0)</f>
        <v>EQUIPO DE COMPUTACION</v>
      </c>
      <c r="J63" s="215" t="s">
        <v>1453</v>
      </c>
      <c r="K63" s="97" t="s">
        <v>394</v>
      </c>
      <c r="L63" s="97"/>
    </row>
    <row r="64" spans="3:12">
      <c r="C64" s="299" t="s">
        <v>1337</v>
      </c>
      <c r="D64" s="150"/>
      <c r="E64" s="95">
        <f>HLOOKUP($C64,$CB$2:$CE$3,2,0)</f>
        <v>35000</v>
      </c>
      <c r="F64" s="96">
        <f>D64*E64</f>
        <v>0</v>
      </c>
      <c r="G64" s="164"/>
      <c r="H64" s="100" t="s">
        <v>1014</v>
      </c>
      <c r="I64" s="100" t="str">
        <f>VLOOKUP(H64,Presupuesto!$B$11:$C$565,2,0)</f>
        <v>EQUIPO DE COMPUTACION</v>
      </c>
      <c r="J64" s="97" t="str">
        <f>$J$63</f>
        <v>Posgrado</v>
      </c>
      <c r="K64" s="97" t="s">
        <v>412</v>
      </c>
      <c r="L64" s="97"/>
    </row>
    <row r="65" spans="3:12">
      <c r="C65" s="98" t="s">
        <v>73</v>
      </c>
      <c r="D65" s="150"/>
      <c r="E65" s="99">
        <v>4000</v>
      </c>
      <c r="F65" s="96">
        <f t="shared" ref="F65:F76" si="4">D65*E65</f>
        <v>0</v>
      </c>
      <c r="G65" s="164"/>
      <c r="H65" s="100" t="s">
        <v>986</v>
      </c>
      <c r="I65" s="100" t="str">
        <f>VLOOKUP(H65,Presupuesto!$B$11:$C$565,2,0)</f>
        <v>EQUIPOS VARIOS DE OFICINA</v>
      </c>
      <c r="J65" s="97" t="str">
        <f t="shared" ref="J65:J76" si="5">$J$63</f>
        <v>Posgrado</v>
      </c>
      <c r="K65" s="97" t="s">
        <v>395</v>
      </c>
      <c r="L65" s="97"/>
    </row>
    <row r="66" spans="3:12">
      <c r="C66" s="98" t="s">
        <v>74</v>
      </c>
      <c r="D66" s="150"/>
      <c r="E66" s="99">
        <v>8000</v>
      </c>
      <c r="F66" s="96">
        <f t="shared" si="4"/>
        <v>0</v>
      </c>
      <c r="G66" s="164"/>
      <c r="H66" s="100" t="s">
        <v>1014</v>
      </c>
      <c r="I66" s="100" t="str">
        <f>VLOOKUP(H66,Presupuesto!$B$11:$C$565,2,0)</f>
        <v>EQUIPO DE COMPUTACION</v>
      </c>
      <c r="J66" s="97" t="str">
        <f t="shared" si="5"/>
        <v>Posgrado</v>
      </c>
      <c r="K66" s="97" t="s">
        <v>395</v>
      </c>
      <c r="L66" s="97"/>
    </row>
    <row r="67" spans="3:12">
      <c r="C67" s="98" t="s">
        <v>75</v>
      </c>
      <c r="D67" s="150"/>
      <c r="E67" s="99">
        <v>5000</v>
      </c>
      <c r="F67" s="96">
        <f t="shared" si="4"/>
        <v>0</v>
      </c>
      <c r="G67" s="164"/>
      <c r="H67" s="100" t="s">
        <v>1014</v>
      </c>
      <c r="I67" s="100" t="str">
        <f>VLOOKUP(H67,Presupuesto!$B$11:$C$565,2,0)</f>
        <v>EQUIPO DE COMPUTACION</v>
      </c>
      <c r="J67" s="97" t="str">
        <f t="shared" si="5"/>
        <v>Posgrado</v>
      </c>
      <c r="K67" s="97" t="s">
        <v>395</v>
      </c>
      <c r="L67" s="97"/>
    </row>
    <row r="68" spans="3:12">
      <c r="C68" s="98" t="s">
        <v>35</v>
      </c>
      <c r="D68" s="150"/>
      <c r="E68" s="99">
        <v>13000</v>
      </c>
      <c r="F68" s="96">
        <f t="shared" si="4"/>
        <v>0</v>
      </c>
      <c r="G68" s="164"/>
      <c r="H68" s="100" t="s">
        <v>1000</v>
      </c>
      <c r="I68" s="100" t="str">
        <f>VLOOKUP(H68,Presupuesto!$B$11:$C$565,2,0)</f>
        <v>EQUIPO DE TRANSPORTE TRACCION Y ELEVACION</v>
      </c>
      <c r="J68" s="97" t="str">
        <f t="shared" si="5"/>
        <v>Posgrado</v>
      </c>
      <c r="K68" s="97" t="s">
        <v>395</v>
      </c>
      <c r="L68" s="97"/>
    </row>
    <row r="69" spans="3:12">
      <c r="C69" s="98" t="s">
        <v>76</v>
      </c>
      <c r="D69" s="150"/>
      <c r="E69" s="99">
        <v>15000</v>
      </c>
      <c r="F69" s="96">
        <f t="shared" si="4"/>
        <v>0</v>
      </c>
      <c r="G69" s="164"/>
      <c r="H69" s="100" t="s">
        <v>1000</v>
      </c>
      <c r="I69" s="100" t="str">
        <f>VLOOKUP(H69,Presupuesto!$B$11:$C$565,2,0)</f>
        <v>EQUIPO DE TRANSPORTE TRACCION Y ELEVACION</v>
      </c>
      <c r="J69" s="97" t="str">
        <f t="shared" si="5"/>
        <v>Posgrado</v>
      </c>
      <c r="K69" s="97" t="s">
        <v>395</v>
      </c>
      <c r="L69" s="97"/>
    </row>
    <row r="70" spans="3:12">
      <c r="C70" s="98" t="s">
        <v>77</v>
      </c>
      <c r="D70" s="150"/>
      <c r="E70" s="99">
        <v>10000</v>
      </c>
      <c r="F70" s="96">
        <f t="shared" si="4"/>
        <v>0</v>
      </c>
      <c r="G70" s="164"/>
      <c r="H70" s="100" t="s">
        <v>1000</v>
      </c>
      <c r="I70" s="100" t="str">
        <f>VLOOKUP(H70,Presupuesto!$B$11:$C$565,2,0)</f>
        <v>EQUIPO DE TRANSPORTE TRACCION Y ELEVACION</v>
      </c>
      <c r="J70" s="97" t="str">
        <f t="shared" si="5"/>
        <v>Posgrado</v>
      </c>
      <c r="K70" s="97" t="s">
        <v>403</v>
      </c>
      <c r="L70" s="97"/>
    </row>
    <row r="71" spans="3:12">
      <c r="C71" s="98" t="s">
        <v>78</v>
      </c>
      <c r="D71" s="150">
        <v>4</v>
      </c>
      <c r="E71" s="99">
        <v>10000</v>
      </c>
      <c r="F71" s="96">
        <f t="shared" si="4"/>
        <v>40000</v>
      </c>
      <c r="G71" s="164" t="s">
        <v>1507</v>
      </c>
      <c r="H71" s="100" t="s">
        <v>1046</v>
      </c>
      <c r="I71" s="100" t="str">
        <f>VLOOKUP(H71,Presupuesto!$B$11:$C$565,2,0)</f>
        <v>APLICACIONES INFORMATICAS</v>
      </c>
      <c r="J71" s="97" t="s">
        <v>1364</v>
      </c>
      <c r="K71" s="97" t="s">
        <v>399</v>
      </c>
      <c r="L71" s="97"/>
    </row>
    <row r="72" spans="3:12">
      <c r="C72" s="108" t="s">
        <v>79</v>
      </c>
      <c r="D72" s="150"/>
      <c r="E72" s="99">
        <v>2000</v>
      </c>
      <c r="F72" s="96">
        <f t="shared" si="4"/>
        <v>0</v>
      </c>
      <c r="G72" s="164"/>
      <c r="H72" s="109" t="s">
        <v>1014</v>
      </c>
      <c r="I72" s="109" t="str">
        <f>VLOOKUP(H72,Presupuesto!$B$11:$C$565,2,0)</f>
        <v>EQUIPO DE COMPUTACION</v>
      </c>
      <c r="J72" s="97" t="str">
        <f t="shared" si="5"/>
        <v>Posgrado</v>
      </c>
      <c r="K72" s="97" t="s">
        <v>395</v>
      </c>
      <c r="L72" s="97"/>
    </row>
    <row r="73" spans="3:12">
      <c r="C73" s="108" t="s">
        <v>1480</v>
      </c>
      <c r="D73" s="150"/>
      <c r="E73" s="99">
        <v>1500</v>
      </c>
      <c r="F73" s="96">
        <f t="shared" si="4"/>
        <v>0</v>
      </c>
      <c r="G73" s="164"/>
      <c r="H73" s="109" t="s">
        <v>946</v>
      </c>
      <c r="I73" s="109" t="str">
        <f>VLOOKUP(H73,Presupuesto!$B$11:$C$565,2,0)</f>
        <v>UTILES Y MATERIALES ELECTRICOS</v>
      </c>
      <c r="J73" s="97" t="str">
        <f t="shared" si="5"/>
        <v>Posgrado</v>
      </c>
      <c r="K73" s="97" t="s">
        <v>395</v>
      </c>
      <c r="L73" s="97"/>
    </row>
    <row r="74" spans="3:12">
      <c r="C74" s="108" t="s">
        <v>80</v>
      </c>
      <c r="D74" s="150"/>
      <c r="E74" s="99">
        <v>1500</v>
      </c>
      <c r="F74" s="96">
        <f t="shared" si="4"/>
        <v>0</v>
      </c>
      <c r="G74" s="164"/>
      <c r="H74" s="109" t="s">
        <v>1014</v>
      </c>
      <c r="I74" s="109" t="str">
        <f>VLOOKUP(H74,Presupuesto!$B$11:$C$565,2,0)</f>
        <v>EQUIPO DE COMPUTACION</v>
      </c>
      <c r="J74" s="97" t="str">
        <f t="shared" si="5"/>
        <v>Posgrado</v>
      </c>
      <c r="K74" s="97" t="s">
        <v>395</v>
      </c>
      <c r="L74" s="97"/>
    </row>
    <row r="75" spans="3:12">
      <c r="C75" s="108" t="s">
        <v>81</v>
      </c>
      <c r="D75" s="150"/>
      <c r="E75" s="99">
        <v>500</v>
      </c>
      <c r="F75" s="96">
        <f t="shared" si="4"/>
        <v>0</v>
      </c>
      <c r="G75" s="164"/>
      <c r="H75" s="109" t="s">
        <v>955</v>
      </c>
      <c r="I75" s="109" t="str">
        <f>VLOOKUP(H75,Presupuesto!$B$11:$C$565,2,0)</f>
        <v>OTROS RESPUESTOS Y ACCESORIOS MENORES</v>
      </c>
      <c r="J75" s="97" t="str">
        <f t="shared" si="5"/>
        <v>Posgrado</v>
      </c>
      <c r="K75" s="97" t="s">
        <v>395</v>
      </c>
      <c r="L75" s="97"/>
    </row>
    <row r="76" spans="3:12" ht="15.75" thickBot="1">
      <c r="C76" s="101" t="s">
        <v>82</v>
      </c>
      <c r="D76" s="158"/>
      <c r="E76" s="103">
        <v>20</v>
      </c>
      <c r="F76" s="104">
        <f t="shared" si="4"/>
        <v>0</v>
      </c>
      <c r="G76" s="161"/>
      <c r="H76" s="105" t="s">
        <v>955</v>
      </c>
      <c r="I76" s="105" t="str">
        <f>VLOOKUP(H76,Presupuesto!$B$11:$C$565,2,0)</f>
        <v>OTROS RESPUESTOS Y ACCESORIOS MENORES</v>
      </c>
      <c r="J76" s="105" t="str">
        <f t="shared" si="5"/>
        <v>Posgrado</v>
      </c>
      <c r="K76" s="123" t="s">
        <v>394</v>
      </c>
      <c r="L76" s="123"/>
    </row>
    <row r="77" spans="3:12">
      <c r="F77" s="92"/>
      <c r="G77" s="75"/>
      <c r="H77" s="75"/>
      <c r="I77" s="75"/>
    </row>
    <row r="78" spans="3:12" ht="15.75" thickBot="1"/>
    <row r="79" spans="3:12" ht="15.75" thickBot="1">
      <c r="C79" s="29" t="s">
        <v>43</v>
      </c>
      <c r="D79" s="107">
        <f>SUM(F86:F99)</f>
        <v>0</v>
      </c>
      <c r="F79" s="70"/>
      <c r="G79" s="78"/>
      <c r="H79" s="70"/>
      <c r="I79" s="70"/>
    </row>
    <row r="80" spans="3:12">
      <c r="C80" s="70"/>
      <c r="D80" s="31"/>
      <c r="E80" s="92"/>
      <c r="F80" s="92"/>
      <c r="G80" s="92"/>
      <c r="H80" s="75"/>
      <c r="I80" s="75"/>
      <c r="J80" s="75"/>
      <c r="K80" s="111"/>
    </row>
    <row r="81" spans="3:12">
      <c r="C81" s="70"/>
      <c r="D81" s="31"/>
      <c r="E81" s="92"/>
      <c r="F81" s="92"/>
      <c r="G81" s="92"/>
      <c r="H81" s="75"/>
      <c r="I81" s="75"/>
      <c r="J81" s="75"/>
      <c r="K81" s="111"/>
    </row>
    <row r="82" spans="3:12" ht="15.75">
      <c r="C82" s="201" t="s">
        <v>392</v>
      </c>
      <c r="D82" s="353"/>
      <c r="E82" s="92"/>
      <c r="F82" s="92"/>
      <c r="G82" s="92"/>
      <c r="H82" s="75"/>
      <c r="I82" s="75"/>
      <c r="J82" s="75"/>
      <c r="K82" s="111"/>
    </row>
    <row r="83" spans="3:12" ht="18.75">
      <c r="C83" s="207"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2"/>
      <c r="F83" s="92"/>
      <c r="G83" s="92"/>
      <c r="H83" s="75"/>
      <c r="I83" s="75"/>
      <c r="J83" s="75"/>
      <c r="K83" s="111"/>
    </row>
    <row r="84" spans="3:12">
      <c r="F84" s="92"/>
      <c r="G84" s="75"/>
      <c r="H84" s="75"/>
      <c r="I84" s="75"/>
    </row>
    <row r="85" spans="3:12" ht="30.75" thickBot="1">
      <c r="C85" s="148" t="s">
        <v>44</v>
      </c>
      <c r="D85" s="148" t="s">
        <v>55</v>
      </c>
      <c r="E85" s="148" t="s">
        <v>57</v>
      </c>
      <c r="F85" s="149" t="s">
        <v>27</v>
      </c>
      <c r="G85" s="149" t="s">
        <v>131</v>
      </c>
      <c r="H85" s="148" t="s">
        <v>46</v>
      </c>
      <c r="I85" s="148" t="s">
        <v>132</v>
      </c>
      <c r="J85" s="148" t="s">
        <v>410</v>
      </c>
      <c r="K85" s="148" t="s">
        <v>411</v>
      </c>
      <c r="L85" s="148" t="s">
        <v>464</v>
      </c>
    </row>
    <row r="86" spans="3:12" ht="15.75" thickBot="1">
      <c r="C86" s="299" t="s">
        <v>1339</v>
      </c>
      <c r="D86" s="157"/>
      <c r="E86" s="95">
        <f>HLOOKUP($C86,$CB$2:$CE$3,2,0)</f>
        <v>15000</v>
      </c>
      <c r="F86" s="96">
        <f>D86*E86</f>
        <v>0</v>
      </c>
      <c r="G86" s="164"/>
      <c r="H86" s="97" t="s">
        <v>1014</v>
      </c>
      <c r="I86" s="97" t="str">
        <f>VLOOKUP(H86,Presupuesto!$B$11:$C$565,2,0)</f>
        <v>EQUIPO DE COMPUTACION</v>
      </c>
      <c r="J86" s="215" t="s">
        <v>1453</v>
      </c>
      <c r="K86" s="97" t="s">
        <v>394</v>
      </c>
      <c r="L86" s="97"/>
    </row>
    <row r="87" spans="3:12">
      <c r="C87" s="299" t="s">
        <v>1337</v>
      </c>
      <c r="D87" s="150"/>
      <c r="E87" s="95">
        <f>HLOOKUP($C87,$CB$2:$CE$3,2,0)</f>
        <v>35000</v>
      </c>
      <c r="F87" s="96">
        <f>D87*E87</f>
        <v>0</v>
      </c>
      <c r="G87" s="164"/>
      <c r="H87" s="100" t="s">
        <v>1014</v>
      </c>
      <c r="I87" s="100" t="str">
        <f>VLOOKUP(H87,Presupuesto!$B$11:$C$565,2,0)</f>
        <v>EQUIPO DE COMPUTACION</v>
      </c>
      <c r="J87" s="97" t="str">
        <f>$J$86</f>
        <v>Posgrado</v>
      </c>
      <c r="K87" s="97" t="s">
        <v>412</v>
      </c>
      <c r="L87" s="97"/>
    </row>
    <row r="88" spans="3:12">
      <c r="C88" s="98" t="s">
        <v>73</v>
      </c>
      <c r="D88" s="150"/>
      <c r="E88" s="99">
        <v>4000</v>
      </c>
      <c r="F88" s="96">
        <f t="shared" ref="F88:F99" si="6">D88*E88</f>
        <v>0</v>
      </c>
      <c r="G88" s="164"/>
      <c r="H88" s="100" t="s">
        <v>986</v>
      </c>
      <c r="I88" s="100" t="str">
        <f>VLOOKUP(H88,Presupuesto!$B$11:$C$565,2,0)</f>
        <v>EQUIPOS VARIOS DE OFICINA</v>
      </c>
      <c r="J88" s="97" t="str">
        <f t="shared" ref="J88:J99" si="7">$J$86</f>
        <v>Posgrado</v>
      </c>
      <c r="K88" s="97" t="s">
        <v>395</v>
      </c>
      <c r="L88" s="97"/>
    </row>
    <row r="89" spans="3:12">
      <c r="C89" s="98" t="s">
        <v>74</v>
      </c>
      <c r="D89" s="150"/>
      <c r="E89" s="99">
        <v>8000</v>
      </c>
      <c r="F89" s="96">
        <f t="shared" si="6"/>
        <v>0</v>
      </c>
      <c r="G89" s="164"/>
      <c r="H89" s="100" t="s">
        <v>1014</v>
      </c>
      <c r="I89" s="100" t="str">
        <f>VLOOKUP(H89,Presupuesto!$B$11:$C$565,2,0)</f>
        <v>EQUIPO DE COMPUTACION</v>
      </c>
      <c r="J89" s="97" t="str">
        <f t="shared" si="7"/>
        <v>Posgrado</v>
      </c>
      <c r="K89" s="97" t="s">
        <v>395</v>
      </c>
      <c r="L89" s="97"/>
    </row>
    <row r="90" spans="3:12">
      <c r="C90" s="98" t="s">
        <v>75</v>
      </c>
      <c r="D90" s="150"/>
      <c r="E90" s="99">
        <v>5000</v>
      </c>
      <c r="F90" s="96">
        <f t="shared" si="6"/>
        <v>0</v>
      </c>
      <c r="G90" s="164"/>
      <c r="H90" s="100" t="s">
        <v>1014</v>
      </c>
      <c r="I90" s="100" t="str">
        <f>VLOOKUP(H90,Presupuesto!$B$11:$C$565,2,0)</f>
        <v>EQUIPO DE COMPUTACION</v>
      </c>
      <c r="J90" s="97" t="str">
        <f t="shared" si="7"/>
        <v>Posgrado</v>
      </c>
      <c r="K90" s="97" t="s">
        <v>395</v>
      </c>
      <c r="L90" s="97"/>
    </row>
    <row r="91" spans="3:12">
      <c r="C91" s="98" t="s">
        <v>35</v>
      </c>
      <c r="D91" s="150"/>
      <c r="E91" s="99">
        <v>13000</v>
      </c>
      <c r="F91" s="96">
        <f t="shared" si="6"/>
        <v>0</v>
      </c>
      <c r="G91" s="164"/>
      <c r="H91" s="100" t="s">
        <v>1000</v>
      </c>
      <c r="I91" s="100" t="str">
        <f>VLOOKUP(H91,Presupuesto!$B$11:$C$565,2,0)</f>
        <v>EQUIPO DE TRANSPORTE TRACCION Y ELEVACION</v>
      </c>
      <c r="J91" s="97" t="str">
        <f t="shared" si="7"/>
        <v>Posgrado</v>
      </c>
      <c r="K91" s="97" t="s">
        <v>395</v>
      </c>
      <c r="L91" s="97"/>
    </row>
    <row r="92" spans="3:12">
      <c r="C92" s="98" t="s">
        <v>76</v>
      </c>
      <c r="D92" s="150"/>
      <c r="E92" s="99">
        <v>15000</v>
      </c>
      <c r="F92" s="96">
        <f t="shared" si="6"/>
        <v>0</v>
      </c>
      <c r="G92" s="164"/>
      <c r="H92" s="100" t="s">
        <v>1000</v>
      </c>
      <c r="I92" s="100" t="str">
        <f>VLOOKUP(H92,Presupuesto!$B$11:$C$565,2,0)</f>
        <v>EQUIPO DE TRANSPORTE TRACCION Y ELEVACION</v>
      </c>
      <c r="J92" s="97" t="str">
        <f t="shared" si="7"/>
        <v>Posgrado</v>
      </c>
      <c r="K92" s="97" t="s">
        <v>395</v>
      </c>
      <c r="L92" s="97"/>
    </row>
    <row r="93" spans="3:12">
      <c r="C93" s="98" t="s">
        <v>77</v>
      </c>
      <c r="D93" s="150"/>
      <c r="E93" s="99">
        <v>10000</v>
      </c>
      <c r="F93" s="96">
        <f t="shared" si="6"/>
        <v>0</v>
      </c>
      <c r="G93" s="164"/>
      <c r="H93" s="100" t="s">
        <v>1000</v>
      </c>
      <c r="I93" s="100" t="str">
        <f>VLOOKUP(H93,Presupuesto!$B$11:$C$565,2,0)</f>
        <v>EQUIPO DE TRANSPORTE TRACCION Y ELEVACION</v>
      </c>
      <c r="J93" s="97" t="str">
        <f t="shared" si="7"/>
        <v>Posgrado</v>
      </c>
      <c r="K93" s="97" t="s">
        <v>403</v>
      </c>
      <c r="L93" s="97"/>
    </row>
    <row r="94" spans="3:12">
      <c r="C94" s="98" t="s">
        <v>78</v>
      </c>
      <c r="D94" s="150"/>
      <c r="E94" s="99">
        <v>10000</v>
      </c>
      <c r="F94" s="96">
        <f t="shared" si="6"/>
        <v>0</v>
      </c>
      <c r="G94" s="164"/>
      <c r="H94" s="100" t="s">
        <v>1046</v>
      </c>
      <c r="I94" s="100" t="str">
        <f>VLOOKUP(H94,Presupuesto!$B$11:$C$565,2,0)</f>
        <v>APLICACIONES INFORMATICAS</v>
      </c>
      <c r="J94" s="97" t="str">
        <f t="shared" si="7"/>
        <v>Posgrado</v>
      </c>
      <c r="K94" s="97" t="s">
        <v>399</v>
      </c>
      <c r="L94" s="97"/>
    </row>
    <row r="95" spans="3:12">
      <c r="C95" s="108" t="s">
        <v>79</v>
      </c>
      <c r="D95" s="150"/>
      <c r="E95" s="99">
        <v>2000</v>
      </c>
      <c r="F95" s="96">
        <f t="shared" si="6"/>
        <v>0</v>
      </c>
      <c r="G95" s="164"/>
      <c r="H95" s="109" t="s">
        <v>1014</v>
      </c>
      <c r="I95" s="109" t="str">
        <f>VLOOKUP(H95,Presupuesto!$B$11:$C$565,2,0)</f>
        <v>EQUIPO DE COMPUTACION</v>
      </c>
      <c r="J95" s="97" t="str">
        <f t="shared" si="7"/>
        <v>Posgrado</v>
      </c>
      <c r="K95" s="97" t="s">
        <v>395</v>
      </c>
      <c r="L95" s="97"/>
    </row>
    <row r="96" spans="3:12">
      <c r="C96" s="108" t="s">
        <v>1480</v>
      </c>
      <c r="D96" s="150"/>
      <c r="E96" s="99">
        <v>1500</v>
      </c>
      <c r="F96" s="96">
        <f t="shared" si="6"/>
        <v>0</v>
      </c>
      <c r="G96" s="164"/>
      <c r="H96" s="109" t="s">
        <v>946</v>
      </c>
      <c r="I96" s="109" t="str">
        <f>VLOOKUP(H96,Presupuesto!$B$11:$C$565,2,0)</f>
        <v>UTILES Y MATERIALES ELECTRICOS</v>
      </c>
      <c r="J96" s="97" t="str">
        <f t="shared" si="7"/>
        <v>Posgrado</v>
      </c>
      <c r="K96" s="97" t="s">
        <v>395</v>
      </c>
      <c r="L96" s="97"/>
    </row>
    <row r="97" spans="3:12">
      <c r="C97" s="108" t="s">
        <v>80</v>
      </c>
      <c r="D97" s="150"/>
      <c r="E97" s="99">
        <v>1500</v>
      </c>
      <c r="F97" s="96">
        <f t="shared" si="6"/>
        <v>0</v>
      </c>
      <c r="G97" s="164"/>
      <c r="H97" s="109" t="s">
        <v>1014</v>
      </c>
      <c r="I97" s="109" t="str">
        <f>VLOOKUP(H97,Presupuesto!$B$11:$C$565,2,0)</f>
        <v>EQUIPO DE COMPUTACION</v>
      </c>
      <c r="J97" s="97" t="str">
        <f t="shared" si="7"/>
        <v>Posgrado</v>
      </c>
      <c r="K97" s="97" t="s">
        <v>395</v>
      </c>
      <c r="L97" s="97"/>
    </row>
    <row r="98" spans="3:12">
      <c r="C98" s="108" t="s">
        <v>81</v>
      </c>
      <c r="D98" s="150"/>
      <c r="E98" s="99">
        <v>500</v>
      </c>
      <c r="F98" s="96">
        <f t="shared" si="6"/>
        <v>0</v>
      </c>
      <c r="G98" s="164"/>
      <c r="H98" s="109" t="s">
        <v>955</v>
      </c>
      <c r="I98" s="109" t="str">
        <f>VLOOKUP(H98,Presupuesto!$B$11:$C$565,2,0)</f>
        <v>OTROS RESPUESTOS Y ACCESORIOS MENORES</v>
      </c>
      <c r="J98" s="97" t="str">
        <f t="shared" si="7"/>
        <v>Posgrado</v>
      </c>
      <c r="K98" s="97" t="s">
        <v>395</v>
      </c>
      <c r="L98" s="97"/>
    </row>
    <row r="99" spans="3:12" ht="15.75" thickBot="1">
      <c r="C99" s="101" t="s">
        <v>82</v>
      </c>
      <c r="D99" s="158"/>
      <c r="E99" s="103">
        <v>20</v>
      </c>
      <c r="F99" s="104">
        <f t="shared" si="6"/>
        <v>0</v>
      </c>
      <c r="G99" s="161"/>
      <c r="H99" s="105" t="s">
        <v>955</v>
      </c>
      <c r="I99" s="105" t="str">
        <f>VLOOKUP(H99,Presupuesto!$B$11:$C$565,2,0)</f>
        <v>OTROS RESPUESTOS Y ACCESORIOS MENORES</v>
      </c>
      <c r="J99" s="105" t="str">
        <f t="shared" si="7"/>
        <v>Posgrado</v>
      </c>
      <c r="K99" s="123" t="s">
        <v>394</v>
      </c>
      <c r="L99" s="123"/>
    </row>
    <row r="101" spans="3:12" ht="15.75" thickBot="1"/>
    <row r="102" spans="3:12" ht="15.75" thickBot="1">
      <c r="C102" s="29" t="s">
        <v>43</v>
      </c>
      <c r="D102" s="107">
        <f>SUM(F109:F122)</f>
        <v>0</v>
      </c>
      <c r="F102" s="70"/>
      <c r="G102" s="78"/>
      <c r="H102" s="70"/>
      <c r="I102" s="70"/>
    </row>
    <row r="103" spans="3:12">
      <c r="C103" s="70"/>
      <c r="D103" s="31"/>
      <c r="E103" s="92"/>
      <c r="F103" s="92"/>
      <c r="G103" s="92"/>
      <c r="H103" s="75"/>
      <c r="I103" s="75"/>
      <c r="J103" s="75"/>
      <c r="K103" s="111"/>
    </row>
    <row r="104" spans="3:12">
      <c r="C104" s="70"/>
      <c r="D104" s="31"/>
      <c r="E104" s="92"/>
      <c r="F104" s="92"/>
      <c r="G104" s="92"/>
      <c r="H104" s="75"/>
      <c r="I104" s="75"/>
      <c r="J104" s="75"/>
      <c r="K104" s="111"/>
    </row>
    <row r="105" spans="3:12" ht="15.75">
      <c r="C105" s="201" t="s">
        <v>392</v>
      </c>
      <c r="D105" s="353"/>
      <c r="E105" s="92"/>
      <c r="F105" s="92"/>
      <c r="G105" s="92"/>
      <c r="H105" s="75"/>
      <c r="I105" s="75"/>
      <c r="J105" s="75"/>
      <c r="K105" s="111"/>
    </row>
    <row r="106" spans="3:12" ht="18.75">
      <c r="C106" s="207"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2"/>
      <c r="F106" s="92"/>
      <c r="G106" s="92"/>
      <c r="H106" s="75"/>
      <c r="I106" s="75"/>
      <c r="J106" s="75"/>
      <c r="K106" s="111"/>
    </row>
    <row r="107" spans="3:12">
      <c r="F107" s="92"/>
      <c r="G107" s="75"/>
      <c r="H107" s="75"/>
      <c r="I107" s="75"/>
    </row>
    <row r="108" spans="3:12" ht="30.75" thickBot="1">
      <c r="C108" s="148" t="s">
        <v>44</v>
      </c>
      <c r="D108" s="148" t="s">
        <v>55</v>
      </c>
      <c r="E108" s="148" t="s">
        <v>57</v>
      </c>
      <c r="F108" s="149" t="s">
        <v>27</v>
      </c>
      <c r="G108" s="149" t="s">
        <v>131</v>
      </c>
      <c r="H108" s="148" t="s">
        <v>46</v>
      </c>
      <c r="I108" s="148" t="s">
        <v>132</v>
      </c>
      <c r="J108" s="148" t="s">
        <v>410</v>
      </c>
      <c r="K108" s="148" t="s">
        <v>411</v>
      </c>
      <c r="L108" s="148" t="s">
        <v>464</v>
      </c>
    </row>
    <row r="109" spans="3:12" ht="15.75" thickBot="1">
      <c r="C109" s="299" t="s">
        <v>1339</v>
      </c>
      <c r="D109" s="157"/>
      <c r="E109" s="95">
        <f>HLOOKUP($C109,$CB$2:$CE$3,2,0)</f>
        <v>15000</v>
      </c>
      <c r="F109" s="96">
        <f>D109*E109</f>
        <v>0</v>
      </c>
      <c r="G109" s="164"/>
      <c r="H109" s="97" t="s">
        <v>1014</v>
      </c>
      <c r="I109" s="97" t="str">
        <f>VLOOKUP(H109,Presupuesto!$B$11:$C$565,2,0)</f>
        <v>EQUIPO DE COMPUTACION</v>
      </c>
      <c r="J109" s="215" t="s">
        <v>1519</v>
      </c>
      <c r="K109" s="97" t="s">
        <v>394</v>
      </c>
      <c r="L109" s="97"/>
    </row>
    <row r="110" spans="3:12">
      <c r="C110" s="299" t="s">
        <v>1337</v>
      </c>
      <c r="D110" s="150"/>
      <c r="E110" s="95">
        <f>HLOOKUP($C110,$CB$2:$CE$3,2,0)</f>
        <v>35000</v>
      </c>
      <c r="F110" s="96">
        <f>D110*E110</f>
        <v>0</v>
      </c>
      <c r="G110" s="164"/>
      <c r="H110" s="100" t="s">
        <v>1014</v>
      </c>
      <c r="I110" s="100" t="str">
        <f>VLOOKUP(H110,Presupuesto!$B$11:$C$565,2,0)</f>
        <v>EQUIPO DE COMPUTACION</v>
      </c>
      <c r="J110" s="97" t="str">
        <f>$J$109</f>
        <v>Gestión Tecnologías de Información y Comunicación</v>
      </c>
      <c r="K110" s="97" t="s">
        <v>412</v>
      </c>
      <c r="L110" s="97"/>
    </row>
    <row r="111" spans="3:12">
      <c r="C111" s="98" t="s">
        <v>73</v>
      </c>
      <c r="D111" s="150"/>
      <c r="E111" s="99">
        <v>4000</v>
      </c>
      <c r="F111" s="96">
        <f t="shared" ref="F111:F122" si="8">D111*E111</f>
        <v>0</v>
      </c>
      <c r="G111" s="164"/>
      <c r="H111" s="100" t="s">
        <v>986</v>
      </c>
      <c r="I111" s="100" t="str">
        <f>VLOOKUP(H111,Presupuesto!$B$11:$C$565,2,0)</f>
        <v>EQUIPOS VARIOS DE OFICINA</v>
      </c>
      <c r="J111" s="97" t="str">
        <f t="shared" ref="J111:J122" si="9">$J$109</f>
        <v>Gestión Tecnologías de Información y Comunicación</v>
      </c>
      <c r="K111" s="97" t="s">
        <v>395</v>
      </c>
      <c r="L111" s="97"/>
    </row>
    <row r="112" spans="3:12">
      <c r="C112" s="98" t="s">
        <v>74</v>
      </c>
      <c r="D112" s="150"/>
      <c r="E112" s="99">
        <v>8000</v>
      </c>
      <c r="F112" s="96">
        <f t="shared" si="8"/>
        <v>0</v>
      </c>
      <c r="G112" s="164"/>
      <c r="H112" s="100" t="s">
        <v>1014</v>
      </c>
      <c r="I112" s="100" t="str">
        <f>VLOOKUP(H112,Presupuesto!$B$11:$C$565,2,0)</f>
        <v>EQUIPO DE COMPUTACION</v>
      </c>
      <c r="J112" s="97" t="str">
        <f t="shared" si="9"/>
        <v>Gestión Tecnologías de Información y Comunicación</v>
      </c>
      <c r="K112" s="97" t="s">
        <v>395</v>
      </c>
      <c r="L112" s="97"/>
    </row>
    <row r="113" spans="3:12">
      <c r="C113" s="98" t="s">
        <v>75</v>
      </c>
      <c r="D113" s="150"/>
      <c r="E113" s="99">
        <v>5000</v>
      </c>
      <c r="F113" s="96">
        <f t="shared" si="8"/>
        <v>0</v>
      </c>
      <c r="G113" s="164"/>
      <c r="H113" s="100" t="s">
        <v>1014</v>
      </c>
      <c r="I113" s="100" t="str">
        <f>VLOOKUP(H113,Presupuesto!$B$11:$C$565,2,0)</f>
        <v>EQUIPO DE COMPUTACION</v>
      </c>
      <c r="J113" s="97" t="str">
        <f t="shared" si="9"/>
        <v>Gestión Tecnologías de Información y Comunicación</v>
      </c>
      <c r="K113" s="97" t="s">
        <v>395</v>
      </c>
      <c r="L113" s="97"/>
    </row>
    <row r="114" spans="3:12">
      <c r="C114" s="98" t="s">
        <v>35</v>
      </c>
      <c r="D114" s="150"/>
      <c r="E114" s="99">
        <v>13000</v>
      </c>
      <c r="F114" s="96">
        <f t="shared" si="8"/>
        <v>0</v>
      </c>
      <c r="G114" s="164"/>
      <c r="H114" s="100" t="s">
        <v>1000</v>
      </c>
      <c r="I114" s="100" t="str">
        <f>VLOOKUP(H114,Presupuesto!$B$11:$C$565,2,0)</f>
        <v>EQUIPO DE TRANSPORTE TRACCION Y ELEVACION</v>
      </c>
      <c r="J114" s="97" t="str">
        <f t="shared" si="9"/>
        <v>Gestión Tecnologías de Información y Comunicación</v>
      </c>
      <c r="K114" s="97" t="s">
        <v>395</v>
      </c>
      <c r="L114" s="97"/>
    </row>
    <row r="115" spans="3:12">
      <c r="C115" s="98" t="s">
        <v>76</v>
      </c>
      <c r="D115" s="150"/>
      <c r="E115" s="99">
        <v>15000</v>
      </c>
      <c r="F115" s="96">
        <f t="shared" si="8"/>
        <v>0</v>
      </c>
      <c r="G115" s="164"/>
      <c r="H115" s="100" t="s">
        <v>1000</v>
      </c>
      <c r="I115" s="100" t="str">
        <f>VLOOKUP(H115,Presupuesto!$B$11:$C$565,2,0)</f>
        <v>EQUIPO DE TRANSPORTE TRACCION Y ELEVACION</v>
      </c>
      <c r="J115" s="97" t="str">
        <f t="shared" si="9"/>
        <v>Gestión Tecnologías de Información y Comunicación</v>
      </c>
      <c r="K115" s="97" t="s">
        <v>395</v>
      </c>
      <c r="L115" s="97"/>
    </row>
    <row r="116" spans="3:12">
      <c r="C116" s="98" t="s">
        <v>77</v>
      </c>
      <c r="D116" s="150"/>
      <c r="E116" s="99">
        <v>10000</v>
      </c>
      <c r="F116" s="96">
        <f t="shared" si="8"/>
        <v>0</v>
      </c>
      <c r="G116" s="164"/>
      <c r="H116" s="100" t="s">
        <v>1000</v>
      </c>
      <c r="I116" s="100" t="str">
        <f>VLOOKUP(H116,Presupuesto!$B$11:$C$565,2,0)</f>
        <v>EQUIPO DE TRANSPORTE TRACCION Y ELEVACION</v>
      </c>
      <c r="J116" s="97" t="str">
        <f t="shared" si="9"/>
        <v>Gestión Tecnologías de Información y Comunicación</v>
      </c>
      <c r="K116" s="97" t="s">
        <v>403</v>
      </c>
      <c r="L116" s="97"/>
    </row>
    <row r="117" spans="3:12">
      <c r="C117" s="98" t="s">
        <v>78</v>
      </c>
      <c r="D117" s="150"/>
      <c r="E117" s="99">
        <v>10000</v>
      </c>
      <c r="F117" s="96">
        <f t="shared" si="8"/>
        <v>0</v>
      </c>
      <c r="G117" s="164"/>
      <c r="H117" s="100" t="s">
        <v>1046</v>
      </c>
      <c r="I117" s="100" t="str">
        <f>VLOOKUP(H117,Presupuesto!$B$11:$C$565,2,0)</f>
        <v>APLICACIONES INFORMATICAS</v>
      </c>
      <c r="J117" s="97" t="str">
        <f t="shared" si="9"/>
        <v>Gestión Tecnologías de Información y Comunicación</v>
      </c>
      <c r="K117" s="97" t="s">
        <v>399</v>
      </c>
      <c r="L117" s="97"/>
    </row>
    <row r="118" spans="3:12">
      <c r="C118" s="108" t="s">
        <v>79</v>
      </c>
      <c r="D118" s="150"/>
      <c r="E118" s="99">
        <v>2000</v>
      </c>
      <c r="F118" s="96">
        <f t="shared" si="8"/>
        <v>0</v>
      </c>
      <c r="G118" s="164"/>
      <c r="H118" s="109" t="s">
        <v>1014</v>
      </c>
      <c r="I118" s="109" t="str">
        <f>VLOOKUP(H118,Presupuesto!$B$11:$C$565,2,0)</f>
        <v>EQUIPO DE COMPUTACION</v>
      </c>
      <c r="J118" s="97" t="str">
        <f t="shared" si="9"/>
        <v>Gestión Tecnologías de Información y Comunicación</v>
      </c>
      <c r="K118" s="97" t="s">
        <v>395</v>
      </c>
      <c r="L118" s="97"/>
    </row>
    <row r="119" spans="3:12">
      <c r="C119" s="108" t="s">
        <v>1480</v>
      </c>
      <c r="D119" s="150"/>
      <c r="E119" s="99">
        <v>1500</v>
      </c>
      <c r="F119" s="96">
        <f t="shared" si="8"/>
        <v>0</v>
      </c>
      <c r="G119" s="164"/>
      <c r="H119" s="109" t="s">
        <v>946</v>
      </c>
      <c r="I119" s="109" t="str">
        <f>VLOOKUP(H119,Presupuesto!$B$11:$C$565,2,0)</f>
        <v>UTILES Y MATERIALES ELECTRICOS</v>
      </c>
      <c r="J119" s="97" t="str">
        <f t="shared" si="9"/>
        <v>Gestión Tecnologías de Información y Comunicación</v>
      </c>
      <c r="K119" s="97" t="s">
        <v>395</v>
      </c>
      <c r="L119" s="97"/>
    </row>
    <row r="120" spans="3:12">
      <c r="C120" s="108" t="s">
        <v>80</v>
      </c>
      <c r="D120" s="150"/>
      <c r="E120" s="99">
        <v>1500</v>
      </c>
      <c r="F120" s="96">
        <f t="shared" si="8"/>
        <v>0</v>
      </c>
      <c r="G120" s="164"/>
      <c r="H120" s="109" t="s">
        <v>1014</v>
      </c>
      <c r="I120" s="109" t="str">
        <f>VLOOKUP(H120,Presupuesto!$B$11:$C$565,2,0)</f>
        <v>EQUIPO DE COMPUTACION</v>
      </c>
      <c r="J120" s="97" t="str">
        <f t="shared" si="9"/>
        <v>Gestión Tecnologías de Información y Comunicación</v>
      </c>
      <c r="K120" s="97" t="s">
        <v>395</v>
      </c>
      <c r="L120" s="97"/>
    </row>
    <row r="121" spans="3:12">
      <c r="C121" s="108" t="s">
        <v>81</v>
      </c>
      <c r="D121" s="150"/>
      <c r="E121" s="99">
        <v>500</v>
      </c>
      <c r="F121" s="96">
        <f t="shared" si="8"/>
        <v>0</v>
      </c>
      <c r="G121" s="164"/>
      <c r="H121" s="109" t="s">
        <v>955</v>
      </c>
      <c r="I121" s="109" t="str">
        <f>VLOOKUP(H121,Presupuesto!$B$11:$C$565,2,0)</f>
        <v>OTROS RESPUESTOS Y ACCESORIOS MENORES</v>
      </c>
      <c r="J121" s="97" t="str">
        <f t="shared" si="9"/>
        <v>Gestión Tecnologías de Información y Comunicación</v>
      </c>
      <c r="K121" s="97" t="s">
        <v>395</v>
      </c>
      <c r="L121" s="97"/>
    </row>
    <row r="122" spans="3:12" ht="15.75" thickBot="1">
      <c r="C122" s="101" t="s">
        <v>82</v>
      </c>
      <c r="D122" s="158"/>
      <c r="E122" s="103">
        <v>20</v>
      </c>
      <c r="F122" s="104">
        <f t="shared" si="8"/>
        <v>0</v>
      </c>
      <c r="G122" s="161"/>
      <c r="H122" s="105" t="s">
        <v>955</v>
      </c>
      <c r="I122" s="105" t="str">
        <f>VLOOKUP(H122,Presupuesto!$B$11:$C$565,2,0)</f>
        <v>OTROS RESPUESTOS Y ACCESORIOS MENORES</v>
      </c>
      <c r="J122" s="105" t="str">
        <f t="shared" si="9"/>
        <v>Gestión Tecnologías de Información y Comunicación</v>
      </c>
      <c r="K122" s="123" t="s">
        <v>394</v>
      </c>
      <c r="L122" s="123"/>
    </row>
    <row r="123" spans="3:12">
      <c r="F123" s="92"/>
      <c r="G123" s="75"/>
      <c r="H123" s="75"/>
      <c r="I123" s="75"/>
    </row>
    <row r="124" spans="3:12" ht="15.75" thickBot="1"/>
    <row r="125" spans="3:12" ht="15.75" thickBot="1">
      <c r="C125" s="29" t="s">
        <v>43</v>
      </c>
      <c r="D125" s="107">
        <f>SUM(F132:F145)</f>
        <v>0</v>
      </c>
      <c r="F125" s="70"/>
      <c r="G125" s="78"/>
      <c r="H125" s="70"/>
      <c r="I125" s="70"/>
    </row>
    <row r="126" spans="3:12">
      <c r="C126" s="70"/>
      <c r="D126" s="31"/>
      <c r="E126" s="92"/>
      <c r="F126" s="92"/>
      <c r="G126" s="92"/>
      <c r="H126" s="75"/>
      <c r="I126" s="75"/>
      <c r="J126" s="75"/>
      <c r="K126" s="111"/>
    </row>
    <row r="127" spans="3:12">
      <c r="C127" s="70"/>
      <c r="D127" s="31"/>
      <c r="E127" s="92"/>
      <c r="F127" s="92"/>
      <c r="G127" s="92"/>
      <c r="H127" s="75"/>
      <c r="I127" s="75"/>
      <c r="J127" s="75"/>
      <c r="K127" s="111"/>
    </row>
    <row r="128" spans="3:12" ht="15.75">
      <c r="C128" s="201" t="s">
        <v>392</v>
      </c>
      <c r="D128" s="353"/>
      <c r="E128" s="92"/>
      <c r="F128" s="92"/>
      <c r="G128" s="92"/>
      <c r="H128" s="75"/>
      <c r="I128" s="75"/>
      <c r="J128" s="75"/>
      <c r="K128" s="111"/>
    </row>
    <row r="129" spans="3:12" ht="18.75">
      <c r="C129" s="207"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2"/>
      <c r="F129" s="92"/>
      <c r="G129" s="92"/>
      <c r="H129" s="75"/>
      <c r="I129" s="75"/>
      <c r="J129" s="75"/>
      <c r="K129" s="111"/>
    </row>
    <row r="130" spans="3:12">
      <c r="F130" s="92"/>
      <c r="G130" s="75"/>
      <c r="H130" s="75"/>
      <c r="I130" s="75"/>
    </row>
    <row r="131" spans="3:12" ht="30.75" thickBot="1">
      <c r="C131" s="148" t="s">
        <v>44</v>
      </c>
      <c r="D131" s="148" t="s">
        <v>55</v>
      </c>
      <c r="E131" s="148" t="s">
        <v>57</v>
      </c>
      <c r="F131" s="149" t="s">
        <v>27</v>
      </c>
      <c r="G131" s="149" t="s">
        <v>131</v>
      </c>
      <c r="H131" s="148" t="s">
        <v>46</v>
      </c>
      <c r="I131" s="148" t="s">
        <v>132</v>
      </c>
      <c r="J131" s="148" t="s">
        <v>410</v>
      </c>
      <c r="K131" s="148" t="s">
        <v>411</v>
      </c>
      <c r="L131" s="148" t="s">
        <v>464</v>
      </c>
    </row>
    <row r="132" spans="3:12" ht="15.75" thickBot="1">
      <c r="C132" s="299" t="s">
        <v>1339</v>
      </c>
      <c r="D132" s="157"/>
      <c r="E132" s="95">
        <f>HLOOKUP($C132,$CB$2:$CE$3,2,0)</f>
        <v>15000</v>
      </c>
      <c r="F132" s="96">
        <f>D132*E132</f>
        <v>0</v>
      </c>
      <c r="G132" s="164"/>
      <c r="H132" s="97" t="s">
        <v>1014</v>
      </c>
      <c r="I132" s="97" t="str">
        <f>VLOOKUP(H132,Presupuesto!$B$11:$C$565,2,0)</f>
        <v>EQUIPO DE COMPUTACION</v>
      </c>
      <c r="J132" s="215" t="s">
        <v>1453</v>
      </c>
      <c r="K132" s="97" t="s">
        <v>394</v>
      </c>
      <c r="L132" s="97"/>
    </row>
    <row r="133" spans="3:12">
      <c r="C133" s="299" t="s">
        <v>1337</v>
      </c>
      <c r="D133" s="150"/>
      <c r="E133" s="95">
        <f>HLOOKUP($C133,$CB$2:$CE$3,2,0)</f>
        <v>35000</v>
      </c>
      <c r="F133" s="96">
        <f>D133*E133</f>
        <v>0</v>
      </c>
      <c r="G133" s="164"/>
      <c r="H133" s="100" t="s">
        <v>1014</v>
      </c>
      <c r="I133" s="100" t="str">
        <f>VLOOKUP(H133,Presupuesto!$B$11:$C$565,2,0)</f>
        <v>EQUIPO DE COMPUTACION</v>
      </c>
      <c r="J133" s="97" t="str">
        <f>$J$132</f>
        <v>Posgrado</v>
      </c>
      <c r="K133" s="97" t="s">
        <v>412</v>
      </c>
      <c r="L133" s="97"/>
    </row>
    <row r="134" spans="3:12">
      <c r="C134" s="98" t="s">
        <v>73</v>
      </c>
      <c r="D134" s="150"/>
      <c r="E134" s="99">
        <v>4000</v>
      </c>
      <c r="F134" s="96">
        <f t="shared" ref="F134:F145" si="10">D134*E134</f>
        <v>0</v>
      </c>
      <c r="G134" s="164"/>
      <c r="H134" s="100" t="s">
        <v>986</v>
      </c>
      <c r="I134" s="100" t="str">
        <f>VLOOKUP(H134,Presupuesto!$B$11:$C$565,2,0)</f>
        <v>EQUIPOS VARIOS DE OFICINA</v>
      </c>
      <c r="J134" s="97" t="str">
        <f t="shared" ref="J134:J144" si="11">$J$132</f>
        <v>Posgrado</v>
      </c>
      <c r="K134" s="97" t="s">
        <v>395</v>
      </c>
      <c r="L134" s="97"/>
    </row>
    <row r="135" spans="3:12">
      <c r="C135" s="98" t="s">
        <v>74</v>
      </c>
      <c r="D135" s="150"/>
      <c r="E135" s="99">
        <v>8000</v>
      </c>
      <c r="F135" s="96">
        <f t="shared" si="10"/>
        <v>0</v>
      </c>
      <c r="G135" s="164"/>
      <c r="H135" s="100" t="s">
        <v>1014</v>
      </c>
      <c r="I135" s="100" t="str">
        <f>VLOOKUP(H135,Presupuesto!$B$11:$C$565,2,0)</f>
        <v>EQUIPO DE COMPUTACION</v>
      </c>
      <c r="J135" s="97" t="str">
        <f t="shared" si="11"/>
        <v>Posgrado</v>
      </c>
      <c r="K135" s="97" t="s">
        <v>395</v>
      </c>
      <c r="L135" s="97"/>
    </row>
    <row r="136" spans="3:12">
      <c r="C136" s="98" t="s">
        <v>75</v>
      </c>
      <c r="D136" s="150"/>
      <c r="E136" s="99">
        <v>5000</v>
      </c>
      <c r="F136" s="96">
        <f t="shared" si="10"/>
        <v>0</v>
      </c>
      <c r="G136" s="164"/>
      <c r="H136" s="100" t="s">
        <v>1014</v>
      </c>
      <c r="I136" s="100" t="str">
        <f>VLOOKUP(H136,Presupuesto!$B$11:$C$565,2,0)</f>
        <v>EQUIPO DE COMPUTACION</v>
      </c>
      <c r="J136" s="97" t="str">
        <f t="shared" si="11"/>
        <v>Posgrado</v>
      </c>
      <c r="K136" s="97" t="s">
        <v>395</v>
      </c>
      <c r="L136" s="97"/>
    </row>
    <row r="137" spans="3:12">
      <c r="C137" s="98" t="s">
        <v>35</v>
      </c>
      <c r="D137" s="150"/>
      <c r="E137" s="99">
        <v>13000</v>
      </c>
      <c r="F137" s="96">
        <f t="shared" si="10"/>
        <v>0</v>
      </c>
      <c r="G137" s="164"/>
      <c r="H137" s="100" t="s">
        <v>1000</v>
      </c>
      <c r="I137" s="100" t="str">
        <f>VLOOKUP(H137,Presupuesto!$B$11:$C$565,2,0)</f>
        <v>EQUIPO DE TRANSPORTE TRACCION Y ELEVACION</v>
      </c>
      <c r="J137" s="97" t="str">
        <f t="shared" si="11"/>
        <v>Posgrado</v>
      </c>
      <c r="K137" s="97" t="s">
        <v>395</v>
      </c>
      <c r="L137" s="97"/>
    </row>
    <row r="138" spans="3:12">
      <c r="C138" s="98" t="s">
        <v>76</v>
      </c>
      <c r="D138" s="150"/>
      <c r="E138" s="99">
        <v>15000</v>
      </c>
      <c r="F138" s="96">
        <f t="shared" si="10"/>
        <v>0</v>
      </c>
      <c r="G138" s="164"/>
      <c r="H138" s="100" t="s">
        <v>1000</v>
      </c>
      <c r="I138" s="100" t="str">
        <f>VLOOKUP(H138,Presupuesto!$B$11:$C$565,2,0)</f>
        <v>EQUIPO DE TRANSPORTE TRACCION Y ELEVACION</v>
      </c>
      <c r="J138" s="97" t="str">
        <f t="shared" si="11"/>
        <v>Posgrado</v>
      </c>
      <c r="K138" s="97" t="s">
        <v>395</v>
      </c>
      <c r="L138" s="97"/>
    </row>
    <row r="139" spans="3:12">
      <c r="C139" s="98" t="s">
        <v>77</v>
      </c>
      <c r="D139" s="150"/>
      <c r="E139" s="99">
        <v>10000</v>
      </c>
      <c r="F139" s="96">
        <f t="shared" si="10"/>
        <v>0</v>
      </c>
      <c r="G139" s="164"/>
      <c r="H139" s="100" t="s">
        <v>1000</v>
      </c>
      <c r="I139" s="100" t="str">
        <f>VLOOKUP(H139,Presupuesto!$B$11:$C$565,2,0)</f>
        <v>EQUIPO DE TRANSPORTE TRACCION Y ELEVACION</v>
      </c>
      <c r="J139" s="97" t="str">
        <f t="shared" si="11"/>
        <v>Posgrado</v>
      </c>
      <c r="K139" s="97" t="s">
        <v>403</v>
      </c>
      <c r="L139" s="97"/>
    </row>
    <row r="140" spans="3:12">
      <c r="C140" s="98" t="s">
        <v>78</v>
      </c>
      <c r="D140" s="150"/>
      <c r="E140" s="99">
        <v>10000</v>
      </c>
      <c r="F140" s="96">
        <f t="shared" si="10"/>
        <v>0</v>
      </c>
      <c r="G140" s="164"/>
      <c r="H140" s="100" t="s">
        <v>1046</v>
      </c>
      <c r="I140" s="100" t="str">
        <f>VLOOKUP(H140,Presupuesto!$B$11:$C$565,2,0)</f>
        <v>APLICACIONES INFORMATICAS</v>
      </c>
      <c r="J140" s="97" t="str">
        <f t="shared" si="11"/>
        <v>Posgrado</v>
      </c>
      <c r="K140" s="97" t="s">
        <v>399</v>
      </c>
      <c r="L140" s="97"/>
    </row>
    <row r="141" spans="3:12">
      <c r="C141" s="108" t="s">
        <v>79</v>
      </c>
      <c r="D141" s="150"/>
      <c r="E141" s="99">
        <v>2000</v>
      </c>
      <c r="F141" s="96">
        <f t="shared" si="10"/>
        <v>0</v>
      </c>
      <c r="G141" s="164"/>
      <c r="H141" s="109" t="s">
        <v>1014</v>
      </c>
      <c r="I141" s="109" t="str">
        <f>VLOOKUP(H141,Presupuesto!$B$11:$C$565,2,0)</f>
        <v>EQUIPO DE COMPUTACION</v>
      </c>
      <c r="J141" s="97" t="str">
        <f t="shared" si="11"/>
        <v>Posgrado</v>
      </c>
      <c r="K141" s="97" t="s">
        <v>395</v>
      </c>
      <c r="L141" s="97"/>
    </row>
    <row r="142" spans="3:12">
      <c r="C142" s="108" t="s">
        <v>1480</v>
      </c>
      <c r="D142" s="150"/>
      <c r="E142" s="99">
        <v>1500</v>
      </c>
      <c r="F142" s="96">
        <f t="shared" si="10"/>
        <v>0</v>
      </c>
      <c r="G142" s="164"/>
      <c r="H142" s="109" t="s">
        <v>946</v>
      </c>
      <c r="I142" s="109" t="str">
        <f>VLOOKUP(H142,Presupuesto!$B$11:$C$565,2,0)</f>
        <v>UTILES Y MATERIALES ELECTRICOS</v>
      </c>
      <c r="J142" s="97" t="str">
        <f t="shared" si="11"/>
        <v>Posgrado</v>
      </c>
      <c r="K142" s="97" t="s">
        <v>395</v>
      </c>
      <c r="L142" s="97"/>
    </row>
    <row r="143" spans="3:12">
      <c r="C143" s="108" t="s">
        <v>80</v>
      </c>
      <c r="D143" s="150"/>
      <c r="E143" s="99">
        <v>1500</v>
      </c>
      <c r="F143" s="96">
        <f t="shared" si="10"/>
        <v>0</v>
      </c>
      <c r="G143" s="164"/>
      <c r="H143" s="109" t="s">
        <v>1014</v>
      </c>
      <c r="I143" s="109" t="str">
        <f>VLOOKUP(H143,Presupuesto!$B$11:$C$565,2,0)</f>
        <v>EQUIPO DE COMPUTACION</v>
      </c>
      <c r="J143" s="97" t="str">
        <f t="shared" si="11"/>
        <v>Posgrado</v>
      </c>
      <c r="K143" s="97" t="s">
        <v>395</v>
      </c>
      <c r="L143" s="97"/>
    </row>
    <row r="144" spans="3:12">
      <c r="C144" s="108" t="s">
        <v>81</v>
      </c>
      <c r="D144" s="150"/>
      <c r="E144" s="99">
        <v>500</v>
      </c>
      <c r="F144" s="96">
        <f t="shared" si="10"/>
        <v>0</v>
      </c>
      <c r="G144" s="164"/>
      <c r="H144" s="109" t="s">
        <v>955</v>
      </c>
      <c r="I144" s="109" t="str">
        <f>VLOOKUP(H144,Presupuesto!$B$11:$C$565,2,0)</f>
        <v>OTROS RESPUESTOS Y ACCESORIOS MENORES</v>
      </c>
      <c r="J144" s="97" t="str">
        <f t="shared" si="11"/>
        <v>Posgrado</v>
      </c>
      <c r="K144" s="97" t="s">
        <v>395</v>
      </c>
      <c r="L144" s="97"/>
    </row>
    <row r="145" spans="3:12" ht="15.75" thickBot="1">
      <c r="C145" s="101" t="s">
        <v>82</v>
      </c>
      <c r="D145" s="158"/>
      <c r="E145" s="103">
        <v>20</v>
      </c>
      <c r="F145" s="104">
        <f t="shared" si="10"/>
        <v>0</v>
      </c>
      <c r="G145" s="161"/>
      <c r="H145" s="105" t="s">
        <v>955</v>
      </c>
      <c r="I145" s="105" t="str">
        <f>VLOOKUP(H145,Presupuesto!$B$11:$C$565,2,0)</f>
        <v>OTROS RESPUESTOS Y ACCESORIOS MENORES</v>
      </c>
      <c r="J145" s="105" t="str">
        <f>$J$132</f>
        <v>Posgrado</v>
      </c>
      <c r="K145" s="123" t="s">
        <v>394</v>
      </c>
      <c r="L145" s="123"/>
    </row>
    <row r="147" spans="3:12" ht="15.75" thickBot="1"/>
    <row r="148" spans="3:12" ht="15.75" thickBot="1">
      <c r="C148" s="29" t="s">
        <v>43</v>
      </c>
      <c r="D148" s="107">
        <f>SUM(F155:F168)</f>
        <v>0</v>
      </c>
      <c r="F148" s="70"/>
      <c r="G148" s="78"/>
      <c r="H148" s="70"/>
      <c r="I148" s="70"/>
    </row>
    <row r="149" spans="3:12">
      <c r="C149" s="70"/>
      <c r="D149" s="31"/>
      <c r="E149" s="92"/>
      <c r="F149" s="92"/>
      <c r="G149" s="92"/>
      <c r="H149" s="75"/>
      <c r="I149" s="75"/>
      <c r="J149" s="75"/>
      <c r="K149" s="111"/>
    </row>
    <row r="150" spans="3:12">
      <c r="C150" s="70"/>
      <c r="D150" s="31"/>
      <c r="E150" s="92"/>
      <c r="F150" s="92"/>
      <c r="G150" s="92"/>
      <c r="H150" s="75"/>
      <c r="I150" s="75"/>
      <c r="J150" s="75"/>
      <c r="K150" s="111"/>
    </row>
    <row r="151" spans="3:12" ht="15.75">
      <c r="C151" s="201" t="s">
        <v>392</v>
      </c>
      <c r="D151" s="353"/>
      <c r="E151" s="92"/>
      <c r="F151" s="92"/>
      <c r="G151" s="92"/>
      <c r="H151" s="75"/>
      <c r="I151" s="75"/>
      <c r="J151" s="75"/>
      <c r="K151" s="111"/>
    </row>
    <row r="152" spans="3:12" ht="18.75">
      <c r="C152" s="207"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2"/>
      <c r="F152" s="92"/>
      <c r="G152" s="92"/>
      <c r="H152" s="75"/>
      <c r="I152" s="75"/>
      <c r="J152" s="75"/>
      <c r="K152" s="111"/>
    </row>
    <row r="153" spans="3:12">
      <c r="F153" s="92"/>
      <c r="G153" s="75"/>
      <c r="H153" s="75"/>
      <c r="I153" s="75"/>
    </row>
    <row r="154" spans="3:12" ht="30.75" thickBot="1">
      <c r="C154" s="148" t="s">
        <v>44</v>
      </c>
      <c r="D154" s="148" t="s">
        <v>55</v>
      </c>
      <c r="E154" s="148" t="s">
        <v>57</v>
      </c>
      <c r="F154" s="149" t="s">
        <v>27</v>
      </c>
      <c r="G154" s="149" t="s">
        <v>131</v>
      </c>
      <c r="H154" s="148" t="s">
        <v>46</v>
      </c>
      <c r="I154" s="148" t="s">
        <v>132</v>
      </c>
      <c r="J154" s="148" t="s">
        <v>410</v>
      </c>
      <c r="K154" s="148" t="s">
        <v>411</v>
      </c>
      <c r="L154" s="148" t="s">
        <v>464</v>
      </c>
    </row>
    <row r="155" spans="3:12" ht="15.75" thickBot="1">
      <c r="C155" s="299" t="s">
        <v>1339</v>
      </c>
      <c r="D155" s="157"/>
      <c r="E155" s="95">
        <f>HLOOKUP($C155,$CB$2:$CE$3,2,0)</f>
        <v>15000</v>
      </c>
      <c r="F155" s="96">
        <f>D155*E155</f>
        <v>0</v>
      </c>
      <c r="G155" s="164"/>
      <c r="H155" s="97" t="s">
        <v>1014</v>
      </c>
      <c r="I155" s="97" t="str">
        <f>VLOOKUP(H155,Presupuesto!$B$11:$C$565,2,0)</f>
        <v>EQUIPO DE COMPUTACION</v>
      </c>
      <c r="J155" s="215" t="s">
        <v>1453</v>
      </c>
      <c r="K155" s="97" t="s">
        <v>394</v>
      </c>
      <c r="L155" s="97"/>
    </row>
    <row r="156" spans="3:12">
      <c r="C156" s="299" t="s">
        <v>1337</v>
      </c>
      <c r="D156" s="150"/>
      <c r="E156" s="95">
        <f>HLOOKUP($C156,$CB$2:$CE$3,2,0)</f>
        <v>35000</v>
      </c>
      <c r="F156" s="96">
        <f>D156*E156</f>
        <v>0</v>
      </c>
      <c r="G156" s="164"/>
      <c r="H156" s="100" t="s">
        <v>1014</v>
      </c>
      <c r="I156" s="100" t="str">
        <f>VLOOKUP(H156,Presupuesto!$B$11:$C$565,2,0)</f>
        <v>EQUIPO DE COMPUTACION</v>
      </c>
      <c r="J156" s="97" t="str">
        <f>$J$155</f>
        <v>Posgrado</v>
      </c>
      <c r="K156" s="97" t="s">
        <v>412</v>
      </c>
      <c r="L156" s="97"/>
    </row>
    <row r="157" spans="3:12">
      <c r="C157" s="98" t="s">
        <v>73</v>
      </c>
      <c r="D157" s="150"/>
      <c r="E157" s="99">
        <v>4000</v>
      </c>
      <c r="F157" s="96">
        <f t="shared" ref="F157:F168" si="12">D157*E157</f>
        <v>0</v>
      </c>
      <c r="G157" s="164"/>
      <c r="H157" s="100" t="s">
        <v>986</v>
      </c>
      <c r="I157" s="100" t="str">
        <f>VLOOKUP(H157,Presupuesto!$B$11:$C$565,2,0)</f>
        <v>EQUIPOS VARIOS DE OFICINA</v>
      </c>
      <c r="J157" s="97" t="str">
        <f t="shared" ref="J157:J168" si="13">$J$155</f>
        <v>Posgrado</v>
      </c>
      <c r="K157" s="97" t="s">
        <v>395</v>
      </c>
      <c r="L157" s="97"/>
    </row>
    <row r="158" spans="3:12">
      <c r="C158" s="98" t="s">
        <v>74</v>
      </c>
      <c r="D158" s="150"/>
      <c r="E158" s="99">
        <v>8000</v>
      </c>
      <c r="F158" s="96">
        <f t="shared" si="12"/>
        <v>0</v>
      </c>
      <c r="G158" s="164"/>
      <c r="H158" s="100" t="s">
        <v>1014</v>
      </c>
      <c r="I158" s="100" t="str">
        <f>VLOOKUP(H158,Presupuesto!$B$11:$C$565,2,0)</f>
        <v>EQUIPO DE COMPUTACION</v>
      </c>
      <c r="J158" s="97" t="str">
        <f t="shared" si="13"/>
        <v>Posgrado</v>
      </c>
      <c r="K158" s="97" t="s">
        <v>395</v>
      </c>
      <c r="L158" s="97"/>
    </row>
    <row r="159" spans="3:12">
      <c r="C159" s="98" t="s">
        <v>75</v>
      </c>
      <c r="D159" s="150"/>
      <c r="E159" s="99">
        <v>5000</v>
      </c>
      <c r="F159" s="96">
        <f t="shared" si="12"/>
        <v>0</v>
      </c>
      <c r="G159" s="164"/>
      <c r="H159" s="100" t="s">
        <v>1014</v>
      </c>
      <c r="I159" s="100" t="str">
        <f>VLOOKUP(H159,Presupuesto!$B$11:$C$565,2,0)</f>
        <v>EQUIPO DE COMPUTACION</v>
      </c>
      <c r="J159" s="97" t="str">
        <f t="shared" si="13"/>
        <v>Posgrado</v>
      </c>
      <c r="K159" s="97" t="s">
        <v>395</v>
      </c>
      <c r="L159" s="97"/>
    </row>
    <row r="160" spans="3:12">
      <c r="C160" s="98" t="s">
        <v>35</v>
      </c>
      <c r="D160" s="150"/>
      <c r="E160" s="99">
        <v>13000</v>
      </c>
      <c r="F160" s="96">
        <f t="shared" si="12"/>
        <v>0</v>
      </c>
      <c r="G160" s="164"/>
      <c r="H160" s="100" t="s">
        <v>1000</v>
      </c>
      <c r="I160" s="100" t="str">
        <f>VLOOKUP(H160,Presupuesto!$B$11:$C$565,2,0)</f>
        <v>EQUIPO DE TRANSPORTE TRACCION Y ELEVACION</v>
      </c>
      <c r="J160" s="97" t="str">
        <f t="shared" si="13"/>
        <v>Posgrado</v>
      </c>
      <c r="K160" s="97" t="s">
        <v>395</v>
      </c>
      <c r="L160" s="97"/>
    </row>
    <row r="161" spans="3:12">
      <c r="C161" s="98" t="s">
        <v>76</v>
      </c>
      <c r="D161" s="150"/>
      <c r="E161" s="99">
        <v>15000</v>
      </c>
      <c r="F161" s="96">
        <f t="shared" si="12"/>
        <v>0</v>
      </c>
      <c r="G161" s="164"/>
      <c r="H161" s="100" t="s">
        <v>1000</v>
      </c>
      <c r="I161" s="100" t="str">
        <f>VLOOKUP(H161,Presupuesto!$B$11:$C$565,2,0)</f>
        <v>EQUIPO DE TRANSPORTE TRACCION Y ELEVACION</v>
      </c>
      <c r="J161" s="97" t="str">
        <f t="shared" si="13"/>
        <v>Posgrado</v>
      </c>
      <c r="K161" s="97" t="s">
        <v>395</v>
      </c>
      <c r="L161" s="97"/>
    </row>
    <row r="162" spans="3:12">
      <c r="C162" s="98" t="s">
        <v>77</v>
      </c>
      <c r="D162" s="150"/>
      <c r="E162" s="99">
        <v>10000</v>
      </c>
      <c r="F162" s="96">
        <f t="shared" si="12"/>
        <v>0</v>
      </c>
      <c r="G162" s="164"/>
      <c r="H162" s="100" t="s">
        <v>1000</v>
      </c>
      <c r="I162" s="100" t="str">
        <f>VLOOKUP(H162,Presupuesto!$B$11:$C$565,2,0)</f>
        <v>EQUIPO DE TRANSPORTE TRACCION Y ELEVACION</v>
      </c>
      <c r="J162" s="97" t="str">
        <f t="shared" si="13"/>
        <v>Posgrado</v>
      </c>
      <c r="K162" s="97" t="s">
        <v>403</v>
      </c>
      <c r="L162" s="97"/>
    </row>
    <row r="163" spans="3:12">
      <c r="C163" s="98" t="s">
        <v>78</v>
      </c>
      <c r="D163" s="150"/>
      <c r="E163" s="99">
        <v>10000</v>
      </c>
      <c r="F163" s="96">
        <f t="shared" si="12"/>
        <v>0</v>
      </c>
      <c r="G163" s="164"/>
      <c r="H163" s="100" t="s">
        <v>1046</v>
      </c>
      <c r="I163" s="100" t="str">
        <f>VLOOKUP(H163,Presupuesto!$B$11:$C$565,2,0)</f>
        <v>APLICACIONES INFORMATICAS</v>
      </c>
      <c r="J163" s="97" t="str">
        <f t="shared" si="13"/>
        <v>Posgrado</v>
      </c>
      <c r="K163" s="97" t="s">
        <v>399</v>
      </c>
      <c r="L163" s="97"/>
    </row>
    <row r="164" spans="3:12">
      <c r="C164" s="108" t="s">
        <v>79</v>
      </c>
      <c r="D164" s="150"/>
      <c r="E164" s="99">
        <v>2000</v>
      </c>
      <c r="F164" s="96">
        <f t="shared" si="12"/>
        <v>0</v>
      </c>
      <c r="G164" s="164"/>
      <c r="H164" s="109" t="s">
        <v>1014</v>
      </c>
      <c r="I164" s="109" t="str">
        <f>VLOOKUP(H164,Presupuesto!$B$11:$C$565,2,0)</f>
        <v>EQUIPO DE COMPUTACION</v>
      </c>
      <c r="J164" s="97" t="str">
        <f t="shared" si="13"/>
        <v>Posgrado</v>
      </c>
      <c r="K164" s="97" t="s">
        <v>395</v>
      </c>
      <c r="L164" s="97"/>
    </row>
    <row r="165" spans="3:12">
      <c r="C165" s="108" t="s">
        <v>1480</v>
      </c>
      <c r="D165" s="150"/>
      <c r="E165" s="99">
        <v>1500</v>
      </c>
      <c r="F165" s="96">
        <f t="shared" si="12"/>
        <v>0</v>
      </c>
      <c r="G165" s="164"/>
      <c r="H165" s="109" t="s">
        <v>946</v>
      </c>
      <c r="I165" s="109" t="str">
        <f>VLOOKUP(H165,Presupuesto!$B$11:$C$565,2,0)</f>
        <v>UTILES Y MATERIALES ELECTRICOS</v>
      </c>
      <c r="J165" s="97" t="str">
        <f t="shared" si="13"/>
        <v>Posgrado</v>
      </c>
      <c r="K165" s="97" t="s">
        <v>395</v>
      </c>
      <c r="L165" s="97"/>
    </row>
    <row r="166" spans="3:12">
      <c r="C166" s="108" t="s">
        <v>80</v>
      </c>
      <c r="D166" s="150"/>
      <c r="E166" s="99">
        <v>1500</v>
      </c>
      <c r="F166" s="96">
        <f t="shared" si="12"/>
        <v>0</v>
      </c>
      <c r="G166" s="164"/>
      <c r="H166" s="109" t="s">
        <v>1014</v>
      </c>
      <c r="I166" s="109" t="str">
        <f>VLOOKUP(H166,Presupuesto!$B$11:$C$565,2,0)</f>
        <v>EQUIPO DE COMPUTACION</v>
      </c>
      <c r="J166" s="97" t="str">
        <f t="shared" si="13"/>
        <v>Posgrado</v>
      </c>
      <c r="K166" s="97" t="s">
        <v>395</v>
      </c>
      <c r="L166" s="97"/>
    </row>
    <row r="167" spans="3:12">
      <c r="C167" s="108" t="s">
        <v>81</v>
      </c>
      <c r="D167" s="150"/>
      <c r="E167" s="99">
        <v>500</v>
      </c>
      <c r="F167" s="96">
        <f t="shared" si="12"/>
        <v>0</v>
      </c>
      <c r="G167" s="164"/>
      <c r="H167" s="109" t="s">
        <v>955</v>
      </c>
      <c r="I167" s="109" t="str">
        <f>VLOOKUP(H167,Presupuesto!$B$11:$C$565,2,0)</f>
        <v>OTROS RESPUESTOS Y ACCESORIOS MENORES</v>
      </c>
      <c r="J167" s="97" t="str">
        <f t="shared" si="13"/>
        <v>Posgrado</v>
      </c>
      <c r="K167" s="97" t="s">
        <v>395</v>
      </c>
      <c r="L167" s="97"/>
    </row>
    <row r="168" spans="3:12" ht="15.75" thickBot="1">
      <c r="C168" s="101" t="s">
        <v>82</v>
      </c>
      <c r="D168" s="158"/>
      <c r="E168" s="103">
        <v>20</v>
      </c>
      <c r="F168" s="104">
        <f t="shared" si="12"/>
        <v>0</v>
      </c>
      <c r="G168" s="161"/>
      <c r="H168" s="105" t="s">
        <v>955</v>
      </c>
      <c r="I168" s="105" t="str">
        <f>VLOOKUP(H168,Presupuesto!$B$11:$C$565,2,0)</f>
        <v>OTROS RESPUESTOS Y ACCESORIOS MENORES</v>
      </c>
      <c r="J168" s="105" t="str">
        <f t="shared" si="13"/>
        <v>Posgrado</v>
      </c>
      <c r="K168" s="123" t="s">
        <v>394</v>
      </c>
      <c r="L168" s="123"/>
    </row>
    <row r="169" spans="3:12">
      <c r="F169" s="92"/>
      <c r="G169" s="75"/>
      <c r="H169" s="75"/>
      <c r="I169" s="75"/>
    </row>
    <row r="170" spans="3:12" ht="15.75" thickBot="1"/>
    <row r="171" spans="3:12" ht="15.75" thickBot="1">
      <c r="C171" s="29" t="s">
        <v>43</v>
      </c>
      <c r="D171" s="107">
        <f>SUM(F178:F191)</f>
        <v>0</v>
      </c>
      <c r="F171" s="70"/>
      <c r="G171" s="78"/>
      <c r="H171" s="70"/>
      <c r="I171" s="70"/>
    </row>
    <row r="172" spans="3:12">
      <c r="C172" s="70"/>
      <c r="D172" s="31"/>
      <c r="E172" s="92"/>
      <c r="F172" s="92"/>
      <c r="G172" s="92"/>
      <c r="H172" s="75"/>
      <c r="I172" s="75"/>
      <c r="J172" s="75"/>
      <c r="K172" s="111"/>
    </row>
    <row r="173" spans="3:12">
      <c r="C173" s="70"/>
      <c r="D173" s="31"/>
      <c r="E173" s="92"/>
      <c r="F173" s="92"/>
      <c r="G173" s="92"/>
      <c r="H173" s="75"/>
      <c r="I173" s="75"/>
      <c r="J173" s="75"/>
      <c r="K173" s="111"/>
    </row>
    <row r="174" spans="3:12" ht="15.75">
      <c r="C174" s="201" t="s">
        <v>392</v>
      </c>
      <c r="D174" s="353"/>
      <c r="E174" s="92"/>
      <c r="F174" s="92"/>
      <c r="G174" s="92"/>
      <c r="H174" s="75"/>
      <c r="I174" s="75"/>
      <c r="J174" s="75"/>
      <c r="K174" s="111"/>
    </row>
    <row r="175" spans="3:12" ht="18.75">
      <c r="C175" s="207"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2"/>
      <c r="F175" s="92"/>
      <c r="G175" s="92"/>
      <c r="H175" s="75"/>
      <c r="I175" s="75"/>
      <c r="J175" s="75"/>
      <c r="K175" s="111"/>
    </row>
    <row r="176" spans="3:12">
      <c r="F176" s="92"/>
      <c r="G176" s="75"/>
      <c r="H176" s="75"/>
      <c r="I176" s="75"/>
    </row>
    <row r="177" spans="3:12" ht="30.75" thickBot="1">
      <c r="C177" s="148" t="s">
        <v>44</v>
      </c>
      <c r="D177" s="148" t="s">
        <v>55</v>
      </c>
      <c r="E177" s="148" t="s">
        <v>57</v>
      </c>
      <c r="F177" s="149" t="s">
        <v>27</v>
      </c>
      <c r="G177" s="149" t="s">
        <v>131</v>
      </c>
      <c r="H177" s="148" t="s">
        <v>46</v>
      </c>
      <c r="I177" s="148" t="s">
        <v>132</v>
      </c>
      <c r="J177" s="148" t="s">
        <v>410</v>
      </c>
      <c r="K177" s="148" t="s">
        <v>411</v>
      </c>
      <c r="L177" s="148" t="s">
        <v>464</v>
      </c>
    </row>
    <row r="178" spans="3:12" ht="15.75" thickBot="1">
      <c r="C178" s="299" t="s">
        <v>1339</v>
      </c>
      <c r="D178" s="157"/>
      <c r="E178" s="95">
        <f>HLOOKUP($C178,$CB$2:$CE$3,2,0)</f>
        <v>15000</v>
      </c>
      <c r="F178" s="96">
        <f>D178*E178</f>
        <v>0</v>
      </c>
      <c r="G178" s="164"/>
      <c r="H178" s="97" t="s">
        <v>1014</v>
      </c>
      <c r="I178" s="97" t="str">
        <f>VLOOKUP(H178,Presupuesto!$B$11:$C$565,2,0)</f>
        <v>EQUIPO DE COMPUTACION</v>
      </c>
      <c r="J178" s="215" t="s">
        <v>1453</v>
      </c>
      <c r="K178" s="97" t="s">
        <v>394</v>
      </c>
      <c r="L178" s="97"/>
    </row>
    <row r="179" spans="3:12">
      <c r="C179" s="299" t="s">
        <v>1337</v>
      </c>
      <c r="D179" s="150"/>
      <c r="E179" s="95">
        <f>HLOOKUP($C179,$CB$2:$CE$3,2,0)</f>
        <v>35000</v>
      </c>
      <c r="F179" s="96">
        <f>D179*E179</f>
        <v>0</v>
      </c>
      <c r="G179" s="164"/>
      <c r="H179" s="100" t="s">
        <v>1014</v>
      </c>
      <c r="I179" s="100" t="str">
        <f>VLOOKUP(H179,Presupuesto!$B$11:$C$565,2,0)</f>
        <v>EQUIPO DE COMPUTACION</v>
      </c>
      <c r="J179" s="97" t="str">
        <f>$J$178</f>
        <v>Posgrado</v>
      </c>
      <c r="K179" s="97" t="s">
        <v>412</v>
      </c>
      <c r="L179" s="97"/>
    </row>
    <row r="180" spans="3:12">
      <c r="C180" s="98" t="s">
        <v>73</v>
      </c>
      <c r="D180" s="150"/>
      <c r="E180" s="99">
        <v>4000</v>
      </c>
      <c r="F180" s="96">
        <f t="shared" ref="F180:F191" si="14">D180*E180</f>
        <v>0</v>
      </c>
      <c r="G180" s="164"/>
      <c r="H180" s="100" t="s">
        <v>986</v>
      </c>
      <c r="I180" s="100" t="str">
        <f>VLOOKUP(H180,Presupuesto!$B$11:$C$565,2,0)</f>
        <v>EQUIPOS VARIOS DE OFICINA</v>
      </c>
      <c r="J180" s="97" t="str">
        <f t="shared" ref="J180:J191" si="15">$J$178</f>
        <v>Posgrado</v>
      </c>
      <c r="K180" s="97" t="s">
        <v>395</v>
      </c>
      <c r="L180" s="97"/>
    </row>
    <row r="181" spans="3:12">
      <c r="C181" s="98" t="s">
        <v>74</v>
      </c>
      <c r="D181" s="150"/>
      <c r="E181" s="99">
        <v>8000</v>
      </c>
      <c r="F181" s="96">
        <f t="shared" si="14"/>
        <v>0</v>
      </c>
      <c r="G181" s="164"/>
      <c r="H181" s="100" t="s">
        <v>1014</v>
      </c>
      <c r="I181" s="100" t="str">
        <f>VLOOKUP(H181,Presupuesto!$B$11:$C$565,2,0)</f>
        <v>EQUIPO DE COMPUTACION</v>
      </c>
      <c r="J181" s="97" t="str">
        <f t="shared" si="15"/>
        <v>Posgrado</v>
      </c>
      <c r="K181" s="97" t="s">
        <v>395</v>
      </c>
      <c r="L181" s="97"/>
    </row>
    <row r="182" spans="3:12">
      <c r="C182" s="98" t="s">
        <v>75</v>
      </c>
      <c r="D182" s="150"/>
      <c r="E182" s="99">
        <v>5000</v>
      </c>
      <c r="F182" s="96">
        <f t="shared" si="14"/>
        <v>0</v>
      </c>
      <c r="G182" s="164"/>
      <c r="H182" s="100" t="s">
        <v>1014</v>
      </c>
      <c r="I182" s="100" t="str">
        <f>VLOOKUP(H182,Presupuesto!$B$11:$C$565,2,0)</f>
        <v>EQUIPO DE COMPUTACION</v>
      </c>
      <c r="J182" s="97" t="str">
        <f t="shared" si="15"/>
        <v>Posgrado</v>
      </c>
      <c r="K182" s="97" t="s">
        <v>395</v>
      </c>
      <c r="L182" s="97"/>
    </row>
    <row r="183" spans="3:12">
      <c r="C183" s="98" t="s">
        <v>35</v>
      </c>
      <c r="D183" s="150"/>
      <c r="E183" s="99">
        <v>13000</v>
      </c>
      <c r="F183" s="96">
        <f t="shared" si="14"/>
        <v>0</v>
      </c>
      <c r="G183" s="164"/>
      <c r="H183" s="100" t="s">
        <v>1000</v>
      </c>
      <c r="I183" s="100" t="str">
        <f>VLOOKUP(H183,Presupuesto!$B$11:$C$565,2,0)</f>
        <v>EQUIPO DE TRANSPORTE TRACCION Y ELEVACION</v>
      </c>
      <c r="J183" s="97" t="str">
        <f t="shared" si="15"/>
        <v>Posgrado</v>
      </c>
      <c r="K183" s="97" t="s">
        <v>395</v>
      </c>
      <c r="L183" s="97"/>
    </row>
    <row r="184" spans="3:12">
      <c r="C184" s="98" t="s">
        <v>76</v>
      </c>
      <c r="D184" s="150"/>
      <c r="E184" s="99">
        <v>15000</v>
      </c>
      <c r="F184" s="96">
        <f t="shared" si="14"/>
        <v>0</v>
      </c>
      <c r="G184" s="164"/>
      <c r="H184" s="100" t="s">
        <v>1000</v>
      </c>
      <c r="I184" s="100" t="str">
        <f>VLOOKUP(H184,Presupuesto!$B$11:$C$565,2,0)</f>
        <v>EQUIPO DE TRANSPORTE TRACCION Y ELEVACION</v>
      </c>
      <c r="J184" s="97" t="str">
        <f t="shared" si="15"/>
        <v>Posgrado</v>
      </c>
      <c r="K184" s="97" t="s">
        <v>395</v>
      </c>
      <c r="L184" s="97"/>
    </row>
    <row r="185" spans="3:12">
      <c r="C185" s="98" t="s">
        <v>77</v>
      </c>
      <c r="D185" s="150"/>
      <c r="E185" s="99">
        <v>10000</v>
      </c>
      <c r="F185" s="96">
        <f t="shared" si="14"/>
        <v>0</v>
      </c>
      <c r="G185" s="164"/>
      <c r="H185" s="100" t="s">
        <v>1000</v>
      </c>
      <c r="I185" s="100" t="str">
        <f>VLOOKUP(H185,Presupuesto!$B$11:$C$565,2,0)</f>
        <v>EQUIPO DE TRANSPORTE TRACCION Y ELEVACION</v>
      </c>
      <c r="J185" s="97" t="str">
        <f t="shared" si="15"/>
        <v>Posgrado</v>
      </c>
      <c r="K185" s="97" t="s">
        <v>403</v>
      </c>
      <c r="L185" s="97"/>
    </row>
    <row r="186" spans="3:12">
      <c r="C186" s="98" t="s">
        <v>78</v>
      </c>
      <c r="D186" s="150"/>
      <c r="E186" s="99">
        <v>10000</v>
      </c>
      <c r="F186" s="96">
        <f t="shared" si="14"/>
        <v>0</v>
      </c>
      <c r="G186" s="164"/>
      <c r="H186" s="100" t="s">
        <v>1046</v>
      </c>
      <c r="I186" s="100" t="str">
        <f>VLOOKUP(H186,Presupuesto!$B$11:$C$565,2,0)</f>
        <v>APLICACIONES INFORMATICAS</v>
      </c>
      <c r="J186" s="97" t="str">
        <f t="shared" si="15"/>
        <v>Posgrado</v>
      </c>
      <c r="K186" s="97" t="s">
        <v>399</v>
      </c>
      <c r="L186" s="97"/>
    </row>
    <row r="187" spans="3:12">
      <c r="C187" s="108" t="s">
        <v>79</v>
      </c>
      <c r="D187" s="150"/>
      <c r="E187" s="99">
        <v>2000</v>
      </c>
      <c r="F187" s="96">
        <f t="shared" si="14"/>
        <v>0</v>
      </c>
      <c r="G187" s="164"/>
      <c r="H187" s="109" t="s">
        <v>1014</v>
      </c>
      <c r="I187" s="109" t="str">
        <f>VLOOKUP(H187,Presupuesto!$B$11:$C$565,2,0)</f>
        <v>EQUIPO DE COMPUTACION</v>
      </c>
      <c r="J187" s="97" t="str">
        <f t="shared" si="15"/>
        <v>Posgrado</v>
      </c>
      <c r="K187" s="97" t="s">
        <v>395</v>
      </c>
      <c r="L187" s="97"/>
    </row>
    <row r="188" spans="3:12">
      <c r="C188" s="108" t="s">
        <v>1480</v>
      </c>
      <c r="D188" s="150"/>
      <c r="E188" s="99">
        <v>1500</v>
      </c>
      <c r="F188" s="96">
        <f t="shared" si="14"/>
        <v>0</v>
      </c>
      <c r="G188" s="164"/>
      <c r="H188" s="109" t="s">
        <v>946</v>
      </c>
      <c r="I188" s="109" t="str">
        <f>VLOOKUP(H188,Presupuesto!$B$11:$C$565,2,0)</f>
        <v>UTILES Y MATERIALES ELECTRICOS</v>
      </c>
      <c r="J188" s="97" t="str">
        <f t="shared" si="15"/>
        <v>Posgrado</v>
      </c>
      <c r="K188" s="97" t="s">
        <v>395</v>
      </c>
      <c r="L188" s="97"/>
    </row>
    <row r="189" spans="3:12">
      <c r="C189" s="108" t="s">
        <v>80</v>
      </c>
      <c r="D189" s="150"/>
      <c r="E189" s="99">
        <v>1500</v>
      </c>
      <c r="F189" s="96">
        <f t="shared" si="14"/>
        <v>0</v>
      </c>
      <c r="G189" s="164"/>
      <c r="H189" s="109" t="s">
        <v>1014</v>
      </c>
      <c r="I189" s="109" t="str">
        <f>VLOOKUP(H189,Presupuesto!$B$11:$C$565,2,0)</f>
        <v>EQUIPO DE COMPUTACION</v>
      </c>
      <c r="J189" s="97" t="str">
        <f t="shared" si="15"/>
        <v>Posgrado</v>
      </c>
      <c r="K189" s="97" t="s">
        <v>395</v>
      </c>
      <c r="L189" s="97"/>
    </row>
    <row r="190" spans="3:12">
      <c r="C190" s="108" t="s">
        <v>81</v>
      </c>
      <c r="D190" s="150"/>
      <c r="E190" s="99">
        <v>500</v>
      </c>
      <c r="F190" s="96">
        <f t="shared" si="14"/>
        <v>0</v>
      </c>
      <c r="G190" s="164"/>
      <c r="H190" s="109" t="s">
        <v>955</v>
      </c>
      <c r="I190" s="109" t="str">
        <f>VLOOKUP(H190,Presupuesto!$B$11:$C$565,2,0)</f>
        <v>OTROS RESPUESTOS Y ACCESORIOS MENORES</v>
      </c>
      <c r="J190" s="97" t="str">
        <f t="shared" si="15"/>
        <v>Posgrado</v>
      </c>
      <c r="K190" s="97" t="s">
        <v>395</v>
      </c>
      <c r="L190" s="97"/>
    </row>
    <row r="191" spans="3:12" ht="15.75" thickBot="1">
      <c r="C191" s="101" t="s">
        <v>82</v>
      </c>
      <c r="D191" s="158"/>
      <c r="E191" s="103">
        <v>20</v>
      </c>
      <c r="F191" s="104">
        <f t="shared" si="14"/>
        <v>0</v>
      </c>
      <c r="G191" s="161"/>
      <c r="H191" s="105" t="s">
        <v>955</v>
      </c>
      <c r="I191" s="105" t="str">
        <f>VLOOKUP(H191,Presupuesto!$B$11:$C$565,2,0)</f>
        <v>OTROS RESPUESTOS Y ACCESORIOS MENORES</v>
      </c>
      <c r="J191" s="105" t="str">
        <f t="shared" si="15"/>
        <v>Posgrado</v>
      </c>
      <c r="K191" s="123" t="s">
        <v>394</v>
      </c>
      <c r="L191" s="123"/>
    </row>
    <row r="193" spans="3:12" ht="15.75" thickBot="1"/>
    <row r="194" spans="3:12" ht="15.75" thickBot="1">
      <c r="C194" s="29" t="s">
        <v>43</v>
      </c>
      <c r="D194" s="107">
        <f>SUM(F201:F214)</f>
        <v>0</v>
      </c>
      <c r="F194" s="70"/>
      <c r="G194" s="78"/>
      <c r="H194" s="70"/>
      <c r="I194" s="70"/>
    </row>
    <row r="195" spans="3:12">
      <c r="C195" s="70"/>
      <c r="D195" s="31"/>
      <c r="E195" s="92"/>
      <c r="F195" s="92"/>
      <c r="G195" s="92"/>
      <c r="H195" s="75"/>
      <c r="I195" s="75"/>
      <c r="J195" s="75"/>
      <c r="K195" s="111"/>
    </row>
    <row r="196" spans="3:12">
      <c r="C196" s="70"/>
      <c r="D196" s="31"/>
      <c r="E196" s="92"/>
      <c r="F196" s="92"/>
      <c r="G196" s="92"/>
      <c r="H196" s="75"/>
      <c r="I196" s="75"/>
      <c r="J196" s="75"/>
      <c r="K196" s="111"/>
    </row>
    <row r="197" spans="3:12" ht="15.75">
      <c r="C197" s="201" t="s">
        <v>392</v>
      </c>
      <c r="D197" s="353"/>
      <c r="E197" s="92"/>
      <c r="F197" s="92"/>
      <c r="G197" s="92"/>
      <c r="H197" s="75"/>
      <c r="I197" s="75"/>
      <c r="J197" s="75"/>
      <c r="K197" s="111"/>
    </row>
    <row r="198" spans="3:12" ht="18.75">
      <c r="C198" s="207"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2"/>
      <c r="F198" s="92"/>
      <c r="G198" s="92"/>
      <c r="H198" s="75"/>
      <c r="I198" s="75"/>
      <c r="J198" s="75"/>
      <c r="K198" s="111"/>
    </row>
    <row r="199" spans="3:12">
      <c r="F199" s="92"/>
      <c r="G199" s="75"/>
      <c r="H199" s="75"/>
      <c r="I199" s="75"/>
    </row>
    <row r="200" spans="3:12" ht="30.75" thickBot="1">
      <c r="C200" s="148" t="s">
        <v>44</v>
      </c>
      <c r="D200" s="148" t="s">
        <v>55</v>
      </c>
      <c r="E200" s="148" t="s">
        <v>57</v>
      </c>
      <c r="F200" s="149" t="s">
        <v>27</v>
      </c>
      <c r="G200" s="149" t="s">
        <v>131</v>
      </c>
      <c r="H200" s="148" t="s">
        <v>46</v>
      </c>
      <c r="I200" s="148" t="s">
        <v>132</v>
      </c>
      <c r="J200" s="148" t="s">
        <v>410</v>
      </c>
      <c r="K200" s="148" t="s">
        <v>411</v>
      </c>
      <c r="L200" s="148" t="s">
        <v>464</v>
      </c>
    </row>
    <row r="201" spans="3:12" ht="15.75" thickBot="1">
      <c r="C201" s="299" t="s">
        <v>1339</v>
      </c>
      <c r="D201" s="157"/>
      <c r="E201" s="95">
        <f>HLOOKUP($C201,$CB$2:$CE$3,2,0)</f>
        <v>15000</v>
      </c>
      <c r="F201" s="96">
        <f>D201*E201</f>
        <v>0</v>
      </c>
      <c r="G201" s="164"/>
      <c r="H201" s="97" t="s">
        <v>1014</v>
      </c>
      <c r="I201" s="97" t="str">
        <f>VLOOKUP(H201,Presupuesto!$B$11:$C$565,2,0)</f>
        <v>EQUIPO DE COMPUTACION</v>
      </c>
      <c r="J201" s="215" t="s">
        <v>1453</v>
      </c>
      <c r="K201" s="97" t="s">
        <v>394</v>
      </c>
      <c r="L201" s="97"/>
    </row>
    <row r="202" spans="3:12">
      <c r="C202" s="299" t="s">
        <v>1337</v>
      </c>
      <c r="D202" s="150"/>
      <c r="E202" s="95">
        <f>HLOOKUP($C202,$CB$2:$CE$3,2,0)</f>
        <v>35000</v>
      </c>
      <c r="F202" s="96">
        <f>D202*E202</f>
        <v>0</v>
      </c>
      <c r="G202" s="164"/>
      <c r="H202" s="100" t="s">
        <v>1014</v>
      </c>
      <c r="I202" s="100" t="str">
        <f>VLOOKUP(H202,Presupuesto!$B$11:$C$565,2,0)</f>
        <v>EQUIPO DE COMPUTACION</v>
      </c>
      <c r="J202" s="97" t="str">
        <f>$J$201</f>
        <v>Posgrado</v>
      </c>
      <c r="K202" s="97" t="s">
        <v>412</v>
      </c>
      <c r="L202" s="97"/>
    </row>
    <row r="203" spans="3:12">
      <c r="C203" s="98" t="s">
        <v>73</v>
      </c>
      <c r="D203" s="150"/>
      <c r="E203" s="99">
        <v>4000</v>
      </c>
      <c r="F203" s="96">
        <f t="shared" ref="F203:F214" si="16">D203*E203</f>
        <v>0</v>
      </c>
      <c r="G203" s="164"/>
      <c r="H203" s="100" t="s">
        <v>986</v>
      </c>
      <c r="I203" s="100" t="str">
        <f>VLOOKUP(H203,Presupuesto!$B$11:$C$565,2,0)</f>
        <v>EQUIPOS VARIOS DE OFICINA</v>
      </c>
      <c r="J203" s="97" t="str">
        <f t="shared" ref="J203:J214" si="17">$J$201</f>
        <v>Posgrado</v>
      </c>
      <c r="K203" s="97" t="s">
        <v>395</v>
      </c>
      <c r="L203" s="97"/>
    </row>
    <row r="204" spans="3:12">
      <c r="C204" s="98" t="s">
        <v>74</v>
      </c>
      <c r="D204" s="150"/>
      <c r="E204" s="99">
        <v>8000</v>
      </c>
      <c r="F204" s="96">
        <f t="shared" si="16"/>
        <v>0</v>
      </c>
      <c r="G204" s="164"/>
      <c r="H204" s="100" t="s">
        <v>1014</v>
      </c>
      <c r="I204" s="100" t="str">
        <f>VLOOKUP(H204,Presupuesto!$B$11:$C$565,2,0)</f>
        <v>EQUIPO DE COMPUTACION</v>
      </c>
      <c r="J204" s="97" t="str">
        <f t="shared" si="17"/>
        <v>Posgrado</v>
      </c>
      <c r="K204" s="97" t="s">
        <v>395</v>
      </c>
      <c r="L204" s="97"/>
    </row>
    <row r="205" spans="3:12">
      <c r="C205" s="98" t="s">
        <v>75</v>
      </c>
      <c r="D205" s="150"/>
      <c r="E205" s="99">
        <v>5000</v>
      </c>
      <c r="F205" s="96">
        <f t="shared" si="16"/>
        <v>0</v>
      </c>
      <c r="G205" s="164"/>
      <c r="H205" s="100" t="s">
        <v>1014</v>
      </c>
      <c r="I205" s="100" t="str">
        <f>VLOOKUP(H205,Presupuesto!$B$11:$C$565,2,0)</f>
        <v>EQUIPO DE COMPUTACION</v>
      </c>
      <c r="J205" s="97" t="str">
        <f t="shared" si="17"/>
        <v>Posgrado</v>
      </c>
      <c r="K205" s="97" t="s">
        <v>395</v>
      </c>
      <c r="L205" s="97"/>
    </row>
    <row r="206" spans="3:12">
      <c r="C206" s="98" t="s">
        <v>35</v>
      </c>
      <c r="D206" s="150"/>
      <c r="E206" s="99">
        <v>13000</v>
      </c>
      <c r="F206" s="96">
        <f t="shared" si="16"/>
        <v>0</v>
      </c>
      <c r="G206" s="164"/>
      <c r="H206" s="100" t="s">
        <v>1000</v>
      </c>
      <c r="I206" s="100" t="str">
        <f>VLOOKUP(H206,Presupuesto!$B$11:$C$565,2,0)</f>
        <v>EQUIPO DE TRANSPORTE TRACCION Y ELEVACION</v>
      </c>
      <c r="J206" s="97" t="str">
        <f t="shared" si="17"/>
        <v>Posgrado</v>
      </c>
      <c r="K206" s="97" t="s">
        <v>395</v>
      </c>
      <c r="L206" s="97"/>
    </row>
    <row r="207" spans="3:12">
      <c r="C207" s="98" t="s">
        <v>76</v>
      </c>
      <c r="D207" s="150"/>
      <c r="E207" s="99">
        <v>15000</v>
      </c>
      <c r="F207" s="96">
        <f t="shared" si="16"/>
        <v>0</v>
      </c>
      <c r="G207" s="164"/>
      <c r="H207" s="100" t="s">
        <v>1000</v>
      </c>
      <c r="I207" s="100" t="str">
        <f>VLOOKUP(H207,Presupuesto!$B$11:$C$565,2,0)</f>
        <v>EQUIPO DE TRANSPORTE TRACCION Y ELEVACION</v>
      </c>
      <c r="J207" s="97" t="str">
        <f t="shared" si="17"/>
        <v>Posgrado</v>
      </c>
      <c r="K207" s="97" t="s">
        <v>395</v>
      </c>
      <c r="L207" s="97"/>
    </row>
    <row r="208" spans="3:12">
      <c r="C208" s="98" t="s">
        <v>77</v>
      </c>
      <c r="D208" s="150"/>
      <c r="E208" s="99">
        <v>10000</v>
      </c>
      <c r="F208" s="96">
        <f t="shared" si="16"/>
        <v>0</v>
      </c>
      <c r="G208" s="164"/>
      <c r="H208" s="100" t="s">
        <v>1000</v>
      </c>
      <c r="I208" s="100" t="str">
        <f>VLOOKUP(H208,Presupuesto!$B$11:$C$565,2,0)</f>
        <v>EQUIPO DE TRANSPORTE TRACCION Y ELEVACION</v>
      </c>
      <c r="J208" s="97" t="str">
        <f t="shared" si="17"/>
        <v>Posgrado</v>
      </c>
      <c r="K208" s="97" t="s">
        <v>403</v>
      </c>
      <c r="L208" s="97"/>
    </row>
    <row r="209" spans="3:12">
      <c r="C209" s="98" t="s">
        <v>78</v>
      </c>
      <c r="D209" s="150"/>
      <c r="E209" s="99">
        <v>10000</v>
      </c>
      <c r="F209" s="96">
        <f t="shared" si="16"/>
        <v>0</v>
      </c>
      <c r="G209" s="164"/>
      <c r="H209" s="100" t="s">
        <v>1046</v>
      </c>
      <c r="I209" s="100" t="str">
        <f>VLOOKUP(H209,Presupuesto!$B$11:$C$565,2,0)</f>
        <v>APLICACIONES INFORMATICAS</v>
      </c>
      <c r="J209" s="97" t="str">
        <f t="shared" si="17"/>
        <v>Posgrado</v>
      </c>
      <c r="K209" s="97" t="s">
        <v>399</v>
      </c>
      <c r="L209" s="97"/>
    </row>
    <row r="210" spans="3:12">
      <c r="C210" s="108" t="s">
        <v>79</v>
      </c>
      <c r="D210" s="150"/>
      <c r="E210" s="99">
        <v>2000</v>
      </c>
      <c r="F210" s="96">
        <f t="shared" si="16"/>
        <v>0</v>
      </c>
      <c r="G210" s="164"/>
      <c r="H210" s="109" t="s">
        <v>1014</v>
      </c>
      <c r="I210" s="109" t="str">
        <f>VLOOKUP(H210,Presupuesto!$B$11:$C$565,2,0)</f>
        <v>EQUIPO DE COMPUTACION</v>
      </c>
      <c r="J210" s="97" t="str">
        <f t="shared" si="17"/>
        <v>Posgrado</v>
      </c>
      <c r="K210" s="97" t="s">
        <v>395</v>
      </c>
      <c r="L210" s="97"/>
    </row>
    <row r="211" spans="3:12">
      <c r="C211" s="108" t="s">
        <v>1480</v>
      </c>
      <c r="D211" s="150"/>
      <c r="E211" s="99">
        <v>1500</v>
      </c>
      <c r="F211" s="96">
        <f t="shared" si="16"/>
        <v>0</v>
      </c>
      <c r="G211" s="164"/>
      <c r="H211" s="109" t="s">
        <v>946</v>
      </c>
      <c r="I211" s="109" t="str">
        <f>VLOOKUP(H211,Presupuesto!$B$11:$C$565,2,0)</f>
        <v>UTILES Y MATERIALES ELECTRICOS</v>
      </c>
      <c r="J211" s="97" t="str">
        <f t="shared" si="17"/>
        <v>Posgrado</v>
      </c>
      <c r="K211" s="97" t="s">
        <v>395</v>
      </c>
      <c r="L211" s="97"/>
    </row>
    <row r="212" spans="3:12">
      <c r="C212" s="108" t="s">
        <v>80</v>
      </c>
      <c r="D212" s="150"/>
      <c r="E212" s="99">
        <v>1500</v>
      </c>
      <c r="F212" s="96">
        <f t="shared" si="16"/>
        <v>0</v>
      </c>
      <c r="G212" s="164"/>
      <c r="H212" s="109" t="s">
        <v>1014</v>
      </c>
      <c r="I212" s="109" t="str">
        <f>VLOOKUP(H212,Presupuesto!$B$11:$C$565,2,0)</f>
        <v>EQUIPO DE COMPUTACION</v>
      </c>
      <c r="J212" s="97" t="str">
        <f t="shared" si="17"/>
        <v>Posgrado</v>
      </c>
      <c r="K212" s="97" t="s">
        <v>395</v>
      </c>
      <c r="L212" s="97"/>
    </row>
    <row r="213" spans="3:12">
      <c r="C213" s="108" t="s">
        <v>81</v>
      </c>
      <c r="D213" s="150"/>
      <c r="E213" s="99">
        <v>500</v>
      </c>
      <c r="F213" s="96">
        <f t="shared" si="16"/>
        <v>0</v>
      </c>
      <c r="G213" s="164"/>
      <c r="H213" s="109" t="s">
        <v>955</v>
      </c>
      <c r="I213" s="109" t="str">
        <f>VLOOKUP(H213,Presupuesto!$B$11:$C$565,2,0)</f>
        <v>OTROS RESPUESTOS Y ACCESORIOS MENORES</v>
      </c>
      <c r="J213" s="97" t="str">
        <f t="shared" si="17"/>
        <v>Posgrado</v>
      </c>
      <c r="K213" s="97" t="s">
        <v>395</v>
      </c>
      <c r="L213" s="97"/>
    </row>
    <row r="214" spans="3:12" ht="15.75" thickBot="1">
      <c r="C214" s="101" t="s">
        <v>82</v>
      </c>
      <c r="D214" s="158"/>
      <c r="E214" s="103">
        <v>20</v>
      </c>
      <c r="F214" s="104">
        <f t="shared" si="16"/>
        <v>0</v>
      </c>
      <c r="G214" s="161"/>
      <c r="H214" s="105" t="s">
        <v>955</v>
      </c>
      <c r="I214" s="105" t="str">
        <f>VLOOKUP(H214,Presupuesto!$B$11:$C$565,2,0)</f>
        <v>OTROS RESPUESTOS Y ACCESORIOS MENORES</v>
      </c>
      <c r="J214" s="105" t="str">
        <f t="shared" si="17"/>
        <v>Posgrado</v>
      </c>
      <c r="K214" s="123" t="s">
        <v>394</v>
      </c>
      <c r="L214" s="123"/>
    </row>
    <row r="215" spans="3:12">
      <c r="F215" s="92"/>
      <c r="G215" s="75"/>
      <c r="H215" s="75"/>
      <c r="I215" s="75"/>
    </row>
    <row r="216" spans="3:12" ht="15.75" thickBot="1"/>
    <row r="217" spans="3:12" ht="15.75" thickBot="1">
      <c r="C217" s="29" t="s">
        <v>43</v>
      </c>
      <c r="D217" s="107">
        <f>SUM(F224:F237)</f>
        <v>0</v>
      </c>
      <c r="F217" s="70"/>
      <c r="G217" s="78"/>
      <c r="H217" s="70"/>
      <c r="I217" s="70"/>
    </row>
    <row r="218" spans="3:12">
      <c r="C218" s="70"/>
      <c r="D218" s="31"/>
      <c r="E218" s="92"/>
      <c r="F218" s="92"/>
      <c r="G218" s="92"/>
      <c r="H218" s="75"/>
      <c r="I218" s="75"/>
      <c r="J218" s="75"/>
      <c r="K218" s="111"/>
    </row>
    <row r="219" spans="3:12">
      <c r="C219" s="70"/>
      <c r="D219" s="31"/>
      <c r="E219" s="92"/>
      <c r="F219" s="92"/>
      <c r="G219" s="92"/>
      <c r="H219" s="75"/>
      <c r="I219" s="75"/>
      <c r="J219" s="75"/>
      <c r="K219" s="111"/>
    </row>
    <row r="220" spans="3:12" ht="15.75">
      <c r="C220" s="201" t="s">
        <v>392</v>
      </c>
      <c r="D220" s="353"/>
      <c r="E220" s="92"/>
      <c r="F220" s="92"/>
      <c r="G220" s="92"/>
      <c r="H220" s="75"/>
      <c r="I220" s="75"/>
      <c r="J220" s="75"/>
      <c r="K220" s="111"/>
    </row>
    <row r="221" spans="3:12" ht="18.75">
      <c r="C221" s="207"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2"/>
      <c r="F221" s="92"/>
      <c r="G221" s="92"/>
      <c r="H221" s="75"/>
      <c r="I221" s="75"/>
      <c r="J221" s="75"/>
      <c r="K221" s="111"/>
    </row>
    <row r="222" spans="3:12">
      <c r="F222" s="92"/>
      <c r="G222" s="75"/>
      <c r="H222" s="75"/>
      <c r="I222" s="75"/>
    </row>
    <row r="223" spans="3:12" ht="30.75" thickBot="1">
      <c r="C223" s="148" t="s">
        <v>44</v>
      </c>
      <c r="D223" s="148" t="s">
        <v>55</v>
      </c>
      <c r="E223" s="148" t="s">
        <v>57</v>
      </c>
      <c r="F223" s="149" t="s">
        <v>27</v>
      </c>
      <c r="G223" s="149" t="s">
        <v>131</v>
      </c>
      <c r="H223" s="148" t="s">
        <v>46</v>
      </c>
      <c r="I223" s="148" t="s">
        <v>132</v>
      </c>
      <c r="J223" s="148" t="s">
        <v>410</v>
      </c>
      <c r="K223" s="148" t="s">
        <v>411</v>
      </c>
      <c r="L223" s="148" t="s">
        <v>464</v>
      </c>
    </row>
    <row r="224" spans="3:12" ht="15.75" thickBot="1">
      <c r="C224" s="299" t="s">
        <v>1339</v>
      </c>
      <c r="D224" s="157"/>
      <c r="E224" s="95">
        <f>HLOOKUP($C224,$CB$2:$CE$3,2,0)</f>
        <v>15000</v>
      </c>
      <c r="F224" s="96">
        <f>D224*E224</f>
        <v>0</v>
      </c>
      <c r="G224" s="164"/>
      <c r="H224" s="97" t="s">
        <v>1014</v>
      </c>
      <c r="I224" s="97" t="str">
        <f>VLOOKUP(H224,Presupuesto!$B$11:$C$565,2,0)</f>
        <v>EQUIPO DE COMPUTACION</v>
      </c>
      <c r="J224" s="215" t="s">
        <v>1453</v>
      </c>
      <c r="K224" s="97" t="s">
        <v>394</v>
      </c>
      <c r="L224" s="97"/>
    </row>
    <row r="225" spans="3:12">
      <c r="C225" s="299" t="s">
        <v>1337</v>
      </c>
      <c r="D225" s="150"/>
      <c r="E225" s="95">
        <f>HLOOKUP($C225,$CB$2:$CE$3,2,0)</f>
        <v>35000</v>
      </c>
      <c r="F225" s="96">
        <f>D225*E225</f>
        <v>0</v>
      </c>
      <c r="G225" s="164"/>
      <c r="H225" s="100" t="s">
        <v>1014</v>
      </c>
      <c r="I225" s="100" t="str">
        <f>VLOOKUP(H225,Presupuesto!$B$11:$C$565,2,0)</f>
        <v>EQUIPO DE COMPUTACION</v>
      </c>
      <c r="J225" s="97" t="str">
        <f>$J$224</f>
        <v>Posgrado</v>
      </c>
      <c r="K225" s="97" t="s">
        <v>412</v>
      </c>
      <c r="L225" s="97"/>
    </row>
    <row r="226" spans="3:12">
      <c r="C226" s="98" t="s">
        <v>73</v>
      </c>
      <c r="D226" s="150"/>
      <c r="E226" s="99">
        <v>4000</v>
      </c>
      <c r="F226" s="96">
        <f t="shared" ref="F226:F237" si="18">D226*E226</f>
        <v>0</v>
      </c>
      <c r="G226" s="164"/>
      <c r="H226" s="100" t="s">
        <v>986</v>
      </c>
      <c r="I226" s="100" t="str">
        <f>VLOOKUP(H226,Presupuesto!$B$11:$C$565,2,0)</f>
        <v>EQUIPOS VARIOS DE OFICINA</v>
      </c>
      <c r="J226" s="97" t="str">
        <f t="shared" ref="J226:J237" si="19">$J$224</f>
        <v>Posgrado</v>
      </c>
      <c r="K226" s="97" t="s">
        <v>395</v>
      </c>
      <c r="L226" s="97"/>
    </row>
    <row r="227" spans="3:12">
      <c r="C227" s="98" t="s">
        <v>74</v>
      </c>
      <c r="D227" s="150"/>
      <c r="E227" s="99">
        <v>8000</v>
      </c>
      <c r="F227" s="96">
        <f t="shared" si="18"/>
        <v>0</v>
      </c>
      <c r="G227" s="164"/>
      <c r="H227" s="100" t="s">
        <v>1014</v>
      </c>
      <c r="I227" s="100" t="str">
        <f>VLOOKUP(H227,Presupuesto!$B$11:$C$565,2,0)</f>
        <v>EQUIPO DE COMPUTACION</v>
      </c>
      <c r="J227" s="97" t="str">
        <f t="shared" si="19"/>
        <v>Posgrado</v>
      </c>
      <c r="K227" s="97" t="s">
        <v>395</v>
      </c>
      <c r="L227" s="97"/>
    </row>
    <row r="228" spans="3:12">
      <c r="C228" s="98" t="s">
        <v>75</v>
      </c>
      <c r="D228" s="150"/>
      <c r="E228" s="99">
        <v>5000</v>
      </c>
      <c r="F228" s="96">
        <f t="shared" si="18"/>
        <v>0</v>
      </c>
      <c r="G228" s="164"/>
      <c r="H228" s="100" t="s">
        <v>1014</v>
      </c>
      <c r="I228" s="100" t="str">
        <f>VLOOKUP(H228,Presupuesto!$B$11:$C$565,2,0)</f>
        <v>EQUIPO DE COMPUTACION</v>
      </c>
      <c r="J228" s="97" t="str">
        <f t="shared" si="19"/>
        <v>Posgrado</v>
      </c>
      <c r="K228" s="97" t="s">
        <v>395</v>
      </c>
      <c r="L228" s="97"/>
    </row>
    <row r="229" spans="3:12">
      <c r="C229" s="98" t="s">
        <v>35</v>
      </c>
      <c r="D229" s="150"/>
      <c r="E229" s="99">
        <v>13000</v>
      </c>
      <c r="F229" s="96">
        <f t="shared" si="18"/>
        <v>0</v>
      </c>
      <c r="G229" s="164"/>
      <c r="H229" s="100" t="s">
        <v>1000</v>
      </c>
      <c r="I229" s="100" t="str">
        <f>VLOOKUP(H229,Presupuesto!$B$11:$C$565,2,0)</f>
        <v>EQUIPO DE TRANSPORTE TRACCION Y ELEVACION</v>
      </c>
      <c r="J229" s="97" t="str">
        <f t="shared" si="19"/>
        <v>Posgrado</v>
      </c>
      <c r="K229" s="97" t="s">
        <v>395</v>
      </c>
      <c r="L229" s="97"/>
    </row>
    <row r="230" spans="3:12">
      <c r="C230" s="98" t="s">
        <v>76</v>
      </c>
      <c r="D230" s="150"/>
      <c r="E230" s="99">
        <v>15000</v>
      </c>
      <c r="F230" s="96">
        <f t="shared" si="18"/>
        <v>0</v>
      </c>
      <c r="G230" s="164"/>
      <c r="H230" s="100" t="s">
        <v>1000</v>
      </c>
      <c r="I230" s="100" t="str">
        <f>VLOOKUP(H230,Presupuesto!$B$11:$C$565,2,0)</f>
        <v>EQUIPO DE TRANSPORTE TRACCION Y ELEVACION</v>
      </c>
      <c r="J230" s="97" t="str">
        <f t="shared" si="19"/>
        <v>Posgrado</v>
      </c>
      <c r="K230" s="97" t="s">
        <v>395</v>
      </c>
      <c r="L230" s="97"/>
    </row>
    <row r="231" spans="3:12">
      <c r="C231" s="98" t="s">
        <v>77</v>
      </c>
      <c r="D231" s="150"/>
      <c r="E231" s="99">
        <v>10000</v>
      </c>
      <c r="F231" s="96">
        <f t="shared" si="18"/>
        <v>0</v>
      </c>
      <c r="G231" s="164"/>
      <c r="H231" s="100" t="s">
        <v>1000</v>
      </c>
      <c r="I231" s="100" t="str">
        <f>VLOOKUP(H231,Presupuesto!$B$11:$C$565,2,0)</f>
        <v>EQUIPO DE TRANSPORTE TRACCION Y ELEVACION</v>
      </c>
      <c r="J231" s="97" t="str">
        <f t="shared" si="19"/>
        <v>Posgrado</v>
      </c>
      <c r="K231" s="97" t="s">
        <v>403</v>
      </c>
      <c r="L231" s="97"/>
    </row>
    <row r="232" spans="3:12">
      <c r="C232" s="98" t="s">
        <v>78</v>
      </c>
      <c r="D232" s="150"/>
      <c r="E232" s="99">
        <v>10000</v>
      </c>
      <c r="F232" s="96">
        <f t="shared" si="18"/>
        <v>0</v>
      </c>
      <c r="G232" s="164"/>
      <c r="H232" s="100" t="s">
        <v>1046</v>
      </c>
      <c r="I232" s="100" t="str">
        <f>VLOOKUP(H232,Presupuesto!$B$11:$C$565,2,0)</f>
        <v>APLICACIONES INFORMATICAS</v>
      </c>
      <c r="J232" s="97" t="str">
        <f t="shared" si="19"/>
        <v>Posgrado</v>
      </c>
      <c r="K232" s="97" t="s">
        <v>399</v>
      </c>
      <c r="L232" s="97"/>
    </row>
    <row r="233" spans="3:12">
      <c r="C233" s="108" t="s">
        <v>79</v>
      </c>
      <c r="D233" s="150"/>
      <c r="E233" s="99">
        <v>2000</v>
      </c>
      <c r="F233" s="96">
        <f t="shared" si="18"/>
        <v>0</v>
      </c>
      <c r="G233" s="164"/>
      <c r="H233" s="109" t="s">
        <v>1014</v>
      </c>
      <c r="I233" s="109" t="str">
        <f>VLOOKUP(H233,Presupuesto!$B$11:$C$565,2,0)</f>
        <v>EQUIPO DE COMPUTACION</v>
      </c>
      <c r="J233" s="97" t="str">
        <f t="shared" si="19"/>
        <v>Posgrado</v>
      </c>
      <c r="K233" s="97" t="s">
        <v>395</v>
      </c>
      <c r="L233" s="97"/>
    </row>
    <row r="234" spans="3:12">
      <c r="C234" s="108" t="s">
        <v>1480</v>
      </c>
      <c r="D234" s="150"/>
      <c r="E234" s="99">
        <v>1500</v>
      </c>
      <c r="F234" s="96">
        <f t="shared" si="18"/>
        <v>0</v>
      </c>
      <c r="G234" s="164"/>
      <c r="H234" s="109" t="s">
        <v>946</v>
      </c>
      <c r="I234" s="109" t="str">
        <f>VLOOKUP(H234,Presupuesto!$B$11:$C$565,2,0)</f>
        <v>UTILES Y MATERIALES ELECTRICOS</v>
      </c>
      <c r="J234" s="97" t="str">
        <f t="shared" si="19"/>
        <v>Posgrado</v>
      </c>
      <c r="K234" s="97" t="s">
        <v>395</v>
      </c>
      <c r="L234" s="97"/>
    </row>
    <row r="235" spans="3:12">
      <c r="C235" s="108" t="s">
        <v>80</v>
      </c>
      <c r="D235" s="150"/>
      <c r="E235" s="99">
        <v>1500</v>
      </c>
      <c r="F235" s="96">
        <f t="shared" si="18"/>
        <v>0</v>
      </c>
      <c r="G235" s="164"/>
      <c r="H235" s="109" t="s">
        <v>1014</v>
      </c>
      <c r="I235" s="109" t="str">
        <f>VLOOKUP(H235,Presupuesto!$B$11:$C$565,2,0)</f>
        <v>EQUIPO DE COMPUTACION</v>
      </c>
      <c r="J235" s="97" t="str">
        <f t="shared" si="19"/>
        <v>Posgrado</v>
      </c>
      <c r="K235" s="97" t="s">
        <v>395</v>
      </c>
      <c r="L235" s="97"/>
    </row>
    <row r="236" spans="3:12">
      <c r="C236" s="108" t="s">
        <v>81</v>
      </c>
      <c r="D236" s="150"/>
      <c r="E236" s="99">
        <v>500</v>
      </c>
      <c r="F236" s="96">
        <f t="shared" si="18"/>
        <v>0</v>
      </c>
      <c r="G236" s="164"/>
      <c r="H236" s="109" t="s">
        <v>955</v>
      </c>
      <c r="I236" s="109" t="str">
        <f>VLOOKUP(H236,Presupuesto!$B$11:$C$565,2,0)</f>
        <v>OTROS RESPUESTOS Y ACCESORIOS MENORES</v>
      </c>
      <c r="J236" s="97" t="str">
        <f t="shared" si="19"/>
        <v>Posgrado</v>
      </c>
      <c r="K236" s="97" t="s">
        <v>395</v>
      </c>
      <c r="L236" s="97"/>
    </row>
    <row r="237" spans="3:12" ht="15.75" thickBot="1">
      <c r="C237" s="101" t="s">
        <v>82</v>
      </c>
      <c r="D237" s="158"/>
      <c r="E237" s="103">
        <v>20</v>
      </c>
      <c r="F237" s="104">
        <f t="shared" si="18"/>
        <v>0</v>
      </c>
      <c r="G237" s="161"/>
      <c r="H237" s="105" t="s">
        <v>955</v>
      </c>
      <c r="I237" s="105" t="str">
        <f>VLOOKUP(H237,Presupuesto!$B$11:$C$565,2,0)</f>
        <v>OTROS RESPUESTOS Y ACCESORIOS MENORES</v>
      </c>
      <c r="J237" s="105" t="str">
        <f t="shared" si="19"/>
        <v>Posgrado</v>
      </c>
      <c r="K237" s="123" t="s">
        <v>394</v>
      </c>
      <c r="L237" s="123"/>
    </row>
    <row r="239" spans="3:12" ht="15.75" thickBot="1"/>
    <row r="240" spans="3:12" ht="15.75" thickBot="1">
      <c r="C240" s="29" t="s">
        <v>43</v>
      </c>
      <c r="D240" s="107">
        <f>SUM(F247:F260)</f>
        <v>0</v>
      </c>
      <c r="F240" s="70"/>
      <c r="G240" s="78"/>
      <c r="H240" s="70"/>
      <c r="I240" s="70"/>
    </row>
    <row r="241" spans="3:12">
      <c r="C241" s="70"/>
      <c r="D241" s="31"/>
      <c r="E241" s="92"/>
      <c r="F241" s="92"/>
      <c r="G241" s="92"/>
      <c r="H241" s="75"/>
      <c r="I241" s="75"/>
      <c r="J241" s="75"/>
      <c r="K241" s="111"/>
    </row>
    <row r="242" spans="3:12">
      <c r="C242" s="70"/>
      <c r="D242" s="31"/>
      <c r="E242" s="92"/>
      <c r="F242" s="92"/>
      <c r="G242" s="92"/>
      <c r="H242" s="75"/>
      <c r="I242" s="75"/>
      <c r="J242" s="75"/>
      <c r="K242" s="111"/>
    </row>
    <row r="243" spans="3:12" ht="15.75">
      <c r="C243" s="201" t="s">
        <v>392</v>
      </c>
      <c r="D243" s="353"/>
      <c r="E243" s="92"/>
      <c r="F243" s="92"/>
      <c r="G243" s="92"/>
      <c r="H243" s="75"/>
      <c r="I243" s="75"/>
      <c r="J243" s="75"/>
      <c r="K243" s="111"/>
    </row>
    <row r="244" spans="3:12" ht="18.75">
      <c r="C244" s="207"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2"/>
      <c r="F244" s="92"/>
      <c r="G244" s="92"/>
      <c r="H244" s="75"/>
      <c r="I244" s="75"/>
      <c r="J244" s="75"/>
      <c r="K244" s="111"/>
    </row>
    <row r="245" spans="3:12">
      <c r="F245" s="92"/>
      <c r="G245" s="75"/>
      <c r="H245" s="75"/>
      <c r="I245" s="75"/>
    </row>
    <row r="246" spans="3:12" ht="30.75" thickBot="1">
      <c r="C246" s="148" t="s">
        <v>44</v>
      </c>
      <c r="D246" s="148" t="s">
        <v>55</v>
      </c>
      <c r="E246" s="148" t="s">
        <v>57</v>
      </c>
      <c r="F246" s="149" t="s">
        <v>27</v>
      </c>
      <c r="G246" s="149" t="s">
        <v>131</v>
      </c>
      <c r="H246" s="148" t="s">
        <v>46</v>
      </c>
      <c r="I246" s="148" t="s">
        <v>132</v>
      </c>
      <c r="J246" s="148" t="s">
        <v>410</v>
      </c>
      <c r="K246" s="148" t="s">
        <v>411</v>
      </c>
      <c r="L246" s="148" t="s">
        <v>464</v>
      </c>
    </row>
    <row r="247" spans="3:12" ht="15.75" thickBot="1">
      <c r="C247" s="299" t="s">
        <v>1339</v>
      </c>
      <c r="D247" s="157"/>
      <c r="E247" s="95">
        <f>HLOOKUP($C247,$CB$2:$CE$3,2,0)</f>
        <v>15000</v>
      </c>
      <c r="F247" s="96">
        <f>D247*E247</f>
        <v>0</v>
      </c>
      <c r="G247" s="164"/>
      <c r="H247" s="97" t="s">
        <v>1014</v>
      </c>
      <c r="I247" s="97" t="str">
        <f>VLOOKUP(H247,Presupuesto!$B$11:$C$565,2,0)</f>
        <v>EQUIPO DE COMPUTACION</v>
      </c>
      <c r="J247" s="215" t="s">
        <v>1453</v>
      </c>
      <c r="K247" s="97" t="s">
        <v>394</v>
      </c>
      <c r="L247" s="97"/>
    </row>
    <row r="248" spans="3:12">
      <c r="C248" s="299" t="s">
        <v>1337</v>
      </c>
      <c r="D248" s="150"/>
      <c r="E248" s="95">
        <f>HLOOKUP($C248,$CB$2:$CE$3,2,0)</f>
        <v>35000</v>
      </c>
      <c r="F248" s="96">
        <f>D248*E248</f>
        <v>0</v>
      </c>
      <c r="G248" s="164"/>
      <c r="H248" s="100" t="s">
        <v>1014</v>
      </c>
      <c r="I248" s="100" t="str">
        <f>VLOOKUP(H248,Presupuesto!$B$11:$C$565,2,0)</f>
        <v>EQUIPO DE COMPUTACION</v>
      </c>
      <c r="J248" s="97" t="str">
        <f>$J$247</f>
        <v>Posgrado</v>
      </c>
      <c r="K248" s="97" t="s">
        <v>412</v>
      </c>
      <c r="L248" s="97"/>
    </row>
    <row r="249" spans="3:12">
      <c r="C249" s="98" t="s">
        <v>73</v>
      </c>
      <c r="D249" s="150"/>
      <c r="E249" s="99">
        <v>4000</v>
      </c>
      <c r="F249" s="96">
        <f t="shared" ref="F249:F260" si="20">D249*E249</f>
        <v>0</v>
      </c>
      <c r="G249" s="164"/>
      <c r="H249" s="100" t="s">
        <v>986</v>
      </c>
      <c r="I249" s="100" t="str">
        <f>VLOOKUP(H249,Presupuesto!$B$11:$C$565,2,0)</f>
        <v>EQUIPOS VARIOS DE OFICINA</v>
      </c>
      <c r="J249" s="97" t="str">
        <f t="shared" ref="J249:J260" si="21">$J$247</f>
        <v>Posgrado</v>
      </c>
      <c r="K249" s="97" t="s">
        <v>395</v>
      </c>
      <c r="L249" s="97"/>
    </row>
    <row r="250" spans="3:12">
      <c r="C250" s="98" t="s">
        <v>74</v>
      </c>
      <c r="D250" s="150"/>
      <c r="E250" s="99">
        <v>8000</v>
      </c>
      <c r="F250" s="96">
        <f t="shared" si="20"/>
        <v>0</v>
      </c>
      <c r="G250" s="164"/>
      <c r="H250" s="100" t="s">
        <v>1014</v>
      </c>
      <c r="I250" s="100" t="str">
        <f>VLOOKUP(H250,Presupuesto!$B$11:$C$565,2,0)</f>
        <v>EQUIPO DE COMPUTACION</v>
      </c>
      <c r="J250" s="97" t="str">
        <f t="shared" si="21"/>
        <v>Posgrado</v>
      </c>
      <c r="K250" s="97" t="s">
        <v>395</v>
      </c>
      <c r="L250" s="97"/>
    </row>
    <row r="251" spans="3:12">
      <c r="C251" s="98" t="s">
        <v>75</v>
      </c>
      <c r="D251" s="150"/>
      <c r="E251" s="99">
        <v>5000</v>
      </c>
      <c r="F251" s="96">
        <f t="shared" si="20"/>
        <v>0</v>
      </c>
      <c r="G251" s="164"/>
      <c r="H251" s="100" t="s">
        <v>1014</v>
      </c>
      <c r="I251" s="100" t="str">
        <f>VLOOKUP(H251,Presupuesto!$B$11:$C$565,2,0)</f>
        <v>EQUIPO DE COMPUTACION</v>
      </c>
      <c r="J251" s="97" t="str">
        <f t="shared" si="21"/>
        <v>Posgrado</v>
      </c>
      <c r="K251" s="97" t="s">
        <v>395</v>
      </c>
      <c r="L251" s="97"/>
    </row>
    <row r="252" spans="3:12">
      <c r="C252" s="98" t="s">
        <v>35</v>
      </c>
      <c r="D252" s="150"/>
      <c r="E252" s="99">
        <v>13000</v>
      </c>
      <c r="F252" s="96">
        <f t="shared" si="20"/>
        <v>0</v>
      </c>
      <c r="G252" s="164"/>
      <c r="H252" s="100" t="s">
        <v>1000</v>
      </c>
      <c r="I252" s="100" t="str">
        <f>VLOOKUP(H252,Presupuesto!$B$11:$C$565,2,0)</f>
        <v>EQUIPO DE TRANSPORTE TRACCION Y ELEVACION</v>
      </c>
      <c r="J252" s="97" t="str">
        <f t="shared" si="21"/>
        <v>Posgrado</v>
      </c>
      <c r="K252" s="97" t="s">
        <v>395</v>
      </c>
      <c r="L252" s="97"/>
    </row>
    <row r="253" spans="3:12">
      <c r="C253" s="98" t="s">
        <v>76</v>
      </c>
      <c r="D253" s="150"/>
      <c r="E253" s="99">
        <v>15000</v>
      </c>
      <c r="F253" s="96">
        <f t="shared" si="20"/>
        <v>0</v>
      </c>
      <c r="G253" s="164"/>
      <c r="H253" s="100" t="s">
        <v>1000</v>
      </c>
      <c r="I253" s="100" t="str">
        <f>VLOOKUP(H253,Presupuesto!$B$11:$C$565,2,0)</f>
        <v>EQUIPO DE TRANSPORTE TRACCION Y ELEVACION</v>
      </c>
      <c r="J253" s="97" t="str">
        <f t="shared" si="21"/>
        <v>Posgrado</v>
      </c>
      <c r="K253" s="97" t="s">
        <v>395</v>
      </c>
      <c r="L253" s="97"/>
    </row>
    <row r="254" spans="3:12">
      <c r="C254" s="98" t="s">
        <v>77</v>
      </c>
      <c r="D254" s="150"/>
      <c r="E254" s="99">
        <v>10000</v>
      </c>
      <c r="F254" s="96">
        <f t="shared" si="20"/>
        <v>0</v>
      </c>
      <c r="G254" s="164"/>
      <c r="H254" s="100" t="s">
        <v>1000</v>
      </c>
      <c r="I254" s="100" t="str">
        <f>VLOOKUP(H254,Presupuesto!$B$11:$C$565,2,0)</f>
        <v>EQUIPO DE TRANSPORTE TRACCION Y ELEVACION</v>
      </c>
      <c r="J254" s="97" t="str">
        <f t="shared" si="21"/>
        <v>Posgrado</v>
      </c>
      <c r="K254" s="97" t="s">
        <v>403</v>
      </c>
      <c r="L254" s="97"/>
    </row>
    <row r="255" spans="3:12">
      <c r="C255" s="98" t="s">
        <v>78</v>
      </c>
      <c r="D255" s="150"/>
      <c r="E255" s="99">
        <v>10000</v>
      </c>
      <c r="F255" s="96">
        <f t="shared" si="20"/>
        <v>0</v>
      </c>
      <c r="G255" s="164"/>
      <c r="H255" s="100" t="s">
        <v>1046</v>
      </c>
      <c r="I255" s="100" t="str">
        <f>VLOOKUP(H255,Presupuesto!$B$11:$C$565,2,0)</f>
        <v>APLICACIONES INFORMATICAS</v>
      </c>
      <c r="J255" s="97" t="str">
        <f t="shared" si="21"/>
        <v>Posgrado</v>
      </c>
      <c r="K255" s="97" t="s">
        <v>399</v>
      </c>
      <c r="L255" s="97"/>
    </row>
    <row r="256" spans="3:12">
      <c r="C256" s="108" t="s">
        <v>79</v>
      </c>
      <c r="D256" s="150"/>
      <c r="E256" s="99">
        <v>2000</v>
      </c>
      <c r="F256" s="96">
        <f t="shared" si="20"/>
        <v>0</v>
      </c>
      <c r="G256" s="164"/>
      <c r="H256" s="109" t="s">
        <v>1014</v>
      </c>
      <c r="I256" s="109" t="str">
        <f>VLOOKUP(H256,Presupuesto!$B$11:$C$565,2,0)</f>
        <v>EQUIPO DE COMPUTACION</v>
      </c>
      <c r="J256" s="97" t="str">
        <f t="shared" si="21"/>
        <v>Posgrado</v>
      </c>
      <c r="K256" s="97" t="s">
        <v>395</v>
      </c>
      <c r="L256" s="97"/>
    </row>
    <row r="257" spans="3:12">
      <c r="C257" s="108" t="s">
        <v>1480</v>
      </c>
      <c r="D257" s="150"/>
      <c r="E257" s="99">
        <v>1500</v>
      </c>
      <c r="F257" s="96">
        <f t="shared" si="20"/>
        <v>0</v>
      </c>
      <c r="G257" s="164"/>
      <c r="H257" s="109" t="s">
        <v>946</v>
      </c>
      <c r="I257" s="109" t="str">
        <f>VLOOKUP(H257,Presupuesto!$B$11:$C$565,2,0)</f>
        <v>UTILES Y MATERIALES ELECTRICOS</v>
      </c>
      <c r="J257" s="97" t="str">
        <f t="shared" si="21"/>
        <v>Posgrado</v>
      </c>
      <c r="K257" s="97" t="s">
        <v>395</v>
      </c>
      <c r="L257" s="97"/>
    </row>
    <row r="258" spans="3:12">
      <c r="C258" s="108" t="s">
        <v>80</v>
      </c>
      <c r="D258" s="150"/>
      <c r="E258" s="99">
        <v>1500</v>
      </c>
      <c r="F258" s="96">
        <f t="shared" si="20"/>
        <v>0</v>
      </c>
      <c r="G258" s="164"/>
      <c r="H258" s="109" t="s">
        <v>1014</v>
      </c>
      <c r="I258" s="109" t="str">
        <f>VLOOKUP(H258,Presupuesto!$B$11:$C$565,2,0)</f>
        <v>EQUIPO DE COMPUTACION</v>
      </c>
      <c r="J258" s="97" t="str">
        <f t="shared" si="21"/>
        <v>Posgrado</v>
      </c>
      <c r="K258" s="97" t="s">
        <v>395</v>
      </c>
      <c r="L258" s="97"/>
    </row>
    <row r="259" spans="3:12">
      <c r="C259" s="108" t="s">
        <v>81</v>
      </c>
      <c r="D259" s="150"/>
      <c r="E259" s="99">
        <v>500</v>
      </c>
      <c r="F259" s="96">
        <f t="shared" si="20"/>
        <v>0</v>
      </c>
      <c r="G259" s="164"/>
      <c r="H259" s="109" t="s">
        <v>955</v>
      </c>
      <c r="I259" s="109" t="str">
        <f>VLOOKUP(H259,Presupuesto!$B$11:$C$565,2,0)</f>
        <v>OTROS RESPUESTOS Y ACCESORIOS MENORES</v>
      </c>
      <c r="J259" s="97" t="str">
        <f t="shared" si="21"/>
        <v>Posgrado</v>
      </c>
      <c r="K259" s="97" t="s">
        <v>395</v>
      </c>
      <c r="L259" s="97"/>
    </row>
    <row r="260" spans="3:12" ht="15.75" thickBot="1">
      <c r="C260" s="101" t="s">
        <v>82</v>
      </c>
      <c r="D260" s="158"/>
      <c r="E260" s="103">
        <v>20</v>
      </c>
      <c r="F260" s="104">
        <f t="shared" si="20"/>
        <v>0</v>
      </c>
      <c r="G260" s="161"/>
      <c r="H260" s="105" t="s">
        <v>955</v>
      </c>
      <c r="I260" s="105" t="str">
        <f>VLOOKUP(H260,Presupuesto!$B$11:$C$565,2,0)</f>
        <v>OTROS RESPUESTOS Y ACCESORIOS MENORES</v>
      </c>
      <c r="J260" s="105" t="str">
        <f t="shared" si="21"/>
        <v>Posgrado</v>
      </c>
      <c r="K260" s="123" t="s">
        <v>394</v>
      </c>
      <c r="L260" s="123"/>
    </row>
    <row r="261" spans="3:12">
      <c r="F261" s="92"/>
      <c r="G261" s="75"/>
      <c r="H261" s="75"/>
      <c r="I261" s="75"/>
    </row>
    <row r="262" spans="3:12" ht="15.75" thickBot="1"/>
    <row r="263" spans="3:12" ht="15.75" thickBot="1">
      <c r="C263" s="29" t="s">
        <v>43</v>
      </c>
      <c r="D263" s="107">
        <f>SUM(F270:F283)</f>
        <v>0</v>
      </c>
      <c r="F263" s="70"/>
      <c r="G263" s="78"/>
      <c r="H263" s="70"/>
      <c r="I263" s="70"/>
    </row>
    <row r="264" spans="3:12">
      <c r="C264" s="70"/>
      <c r="D264" s="31"/>
      <c r="E264" s="92"/>
      <c r="F264" s="92"/>
      <c r="G264" s="92"/>
      <c r="H264" s="75"/>
      <c r="I264" s="75"/>
      <c r="J264" s="75"/>
      <c r="K264" s="111"/>
    </row>
    <row r="265" spans="3:12">
      <c r="C265" s="70"/>
      <c r="D265" s="31"/>
      <c r="E265" s="92"/>
      <c r="F265" s="92"/>
      <c r="G265" s="92"/>
      <c r="H265" s="75"/>
      <c r="I265" s="75"/>
      <c r="J265" s="75"/>
      <c r="K265" s="111"/>
    </row>
    <row r="266" spans="3:12" ht="15.75">
      <c r="C266" s="201" t="s">
        <v>392</v>
      </c>
      <c r="D266" s="353"/>
      <c r="E266" s="92"/>
      <c r="F266" s="92"/>
      <c r="G266" s="92"/>
      <c r="H266" s="75"/>
      <c r="I266" s="75"/>
      <c r="J266" s="75"/>
      <c r="K266" s="111"/>
    </row>
    <row r="267" spans="3:12" ht="18.75">
      <c r="C267" s="207"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2"/>
      <c r="F267" s="92"/>
      <c r="G267" s="92"/>
      <c r="H267" s="75"/>
      <c r="I267" s="75"/>
      <c r="J267" s="75"/>
      <c r="K267" s="111"/>
    </row>
    <row r="268" spans="3:12">
      <c r="F268" s="92"/>
      <c r="G268" s="75"/>
      <c r="H268" s="75"/>
      <c r="I268" s="75"/>
    </row>
    <row r="269" spans="3:12" ht="30.75" thickBot="1">
      <c r="C269" s="148" t="s">
        <v>44</v>
      </c>
      <c r="D269" s="148" t="s">
        <v>55</v>
      </c>
      <c r="E269" s="148" t="s">
        <v>57</v>
      </c>
      <c r="F269" s="149" t="s">
        <v>27</v>
      </c>
      <c r="G269" s="149" t="s">
        <v>131</v>
      </c>
      <c r="H269" s="148" t="s">
        <v>46</v>
      </c>
      <c r="I269" s="148" t="s">
        <v>132</v>
      </c>
      <c r="J269" s="148" t="s">
        <v>410</v>
      </c>
      <c r="K269" s="148" t="s">
        <v>411</v>
      </c>
      <c r="L269" s="148" t="s">
        <v>464</v>
      </c>
    </row>
    <row r="270" spans="3:12" ht="15.75" thickBot="1">
      <c r="C270" s="299" t="s">
        <v>1339</v>
      </c>
      <c r="D270" s="157"/>
      <c r="E270" s="95">
        <f>HLOOKUP($C270,$CB$2:$CE$3,2,0)</f>
        <v>15000</v>
      </c>
      <c r="F270" s="96">
        <f>D270*E270</f>
        <v>0</v>
      </c>
      <c r="G270" s="164"/>
      <c r="H270" s="97" t="s">
        <v>1014</v>
      </c>
      <c r="I270" s="97" t="str">
        <f>VLOOKUP(H270,Presupuesto!$B$11:$C$565,2,0)</f>
        <v>EQUIPO DE COMPUTACION</v>
      </c>
      <c r="J270" s="215" t="s">
        <v>1477</v>
      </c>
      <c r="K270" s="97" t="s">
        <v>394</v>
      </c>
      <c r="L270" s="97"/>
    </row>
    <row r="271" spans="3:12">
      <c r="C271" s="299" t="s">
        <v>1337</v>
      </c>
      <c r="D271" s="150"/>
      <c r="E271" s="95">
        <f>HLOOKUP($C271,$CB$2:$CE$3,2,0)</f>
        <v>35000</v>
      </c>
      <c r="F271" s="96">
        <f>D271*E271</f>
        <v>0</v>
      </c>
      <c r="G271" s="164"/>
      <c r="H271" s="100" t="s">
        <v>1014</v>
      </c>
      <c r="I271" s="100" t="str">
        <f>VLOOKUP(H271,Presupuesto!$B$11:$C$565,2,0)</f>
        <v>EQUIPO DE COMPUTACION</v>
      </c>
      <c r="J271" s="97" t="str">
        <f>$J$270</f>
        <v>Desarrollo del Sistema de Educación Superior</v>
      </c>
      <c r="K271" s="97" t="s">
        <v>412</v>
      </c>
      <c r="L271" s="97"/>
    </row>
    <row r="272" spans="3:12">
      <c r="C272" s="98" t="s">
        <v>73</v>
      </c>
      <c r="D272" s="150"/>
      <c r="E272" s="99">
        <v>4000</v>
      </c>
      <c r="F272" s="96">
        <f t="shared" ref="F272:F283" si="22">D272*E272</f>
        <v>0</v>
      </c>
      <c r="G272" s="164"/>
      <c r="H272" s="100" t="s">
        <v>986</v>
      </c>
      <c r="I272" s="100" t="str">
        <f>VLOOKUP(H272,Presupuesto!$B$11:$C$565,2,0)</f>
        <v>EQUIPOS VARIOS DE OFICINA</v>
      </c>
      <c r="J272" s="97" t="str">
        <f t="shared" ref="J272:J283" si="23">$J$270</f>
        <v>Desarrollo del Sistema de Educación Superior</v>
      </c>
      <c r="K272" s="97" t="s">
        <v>395</v>
      </c>
      <c r="L272" s="97"/>
    </row>
    <row r="273" spans="3:12">
      <c r="C273" s="98" t="s">
        <v>74</v>
      </c>
      <c r="D273" s="150"/>
      <c r="E273" s="99">
        <v>8000</v>
      </c>
      <c r="F273" s="96">
        <f t="shared" si="22"/>
        <v>0</v>
      </c>
      <c r="G273" s="164"/>
      <c r="H273" s="100" t="s">
        <v>1014</v>
      </c>
      <c r="I273" s="100" t="str">
        <f>VLOOKUP(H273,Presupuesto!$B$11:$C$565,2,0)</f>
        <v>EQUIPO DE COMPUTACION</v>
      </c>
      <c r="J273" s="97" t="str">
        <f t="shared" si="23"/>
        <v>Desarrollo del Sistema de Educación Superior</v>
      </c>
      <c r="K273" s="97" t="s">
        <v>395</v>
      </c>
      <c r="L273" s="97"/>
    </row>
    <row r="274" spans="3:12">
      <c r="C274" s="98" t="s">
        <v>75</v>
      </c>
      <c r="D274" s="150"/>
      <c r="E274" s="99">
        <v>5000</v>
      </c>
      <c r="F274" s="96">
        <f t="shared" si="22"/>
        <v>0</v>
      </c>
      <c r="G274" s="164"/>
      <c r="H274" s="100" t="s">
        <v>1014</v>
      </c>
      <c r="I274" s="100" t="str">
        <f>VLOOKUP(H274,Presupuesto!$B$11:$C$565,2,0)</f>
        <v>EQUIPO DE COMPUTACION</v>
      </c>
      <c r="J274" s="97" t="str">
        <f t="shared" si="23"/>
        <v>Desarrollo del Sistema de Educación Superior</v>
      </c>
      <c r="K274" s="97" t="s">
        <v>395</v>
      </c>
      <c r="L274" s="97"/>
    </row>
    <row r="275" spans="3:12">
      <c r="C275" s="98" t="s">
        <v>35</v>
      </c>
      <c r="D275" s="150"/>
      <c r="E275" s="99">
        <v>13000</v>
      </c>
      <c r="F275" s="96">
        <f t="shared" si="22"/>
        <v>0</v>
      </c>
      <c r="G275" s="164"/>
      <c r="H275" s="100" t="s">
        <v>1000</v>
      </c>
      <c r="I275" s="100" t="str">
        <f>VLOOKUP(H275,Presupuesto!$B$11:$C$565,2,0)</f>
        <v>EQUIPO DE TRANSPORTE TRACCION Y ELEVACION</v>
      </c>
      <c r="J275" s="97" t="str">
        <f t="shared" si="23"/>
        <v>Desarrollo del Sistema de Educación Superior</v>
      </c>
      <c r="K275" s="97" t="s">
        <v>395</v>
      </c>
      <c r="L275" s="97"/>
    </row>
    <row r="276" spans="3:12">
      <c r="C276" s="98" t="s">
        <v>76</v>
      </c>
      <c r="D276" s="150"/>
      <c r="E276" s="99">
        <v>15000</v>
      </c>
      <c r="F276" s="96">
        <f t="shared" si="22"/>
        <v>0</v>
      </c>
      <c r="G276" s="164"/>
      <c r="H276" s="100" t="s">
        <v>1000</v>
      </c>
      <c r="I276" s="100" t="str">
        <f>VLOOKUP(H276,Presupuesto!$B$11:$C$565,2,0)</f>
        <v>EQUIPO DE TRANSPORTE TRACCION Y ELEVACION</v>
      </c>
      <c r="J276" s="97" t="str">
        <f t="shared" si="23"/>
        <v>Desarrollo del Sistema de Educación Superior</v>
      </c>
      <c r="K276" s="97" t="s">
        <v>395</v>
      </c>
      <c r="L276" s="97"/>
    </row>
    <row r="277" spans="3:12">
      <c r="C277" s="98" t="s">
        <v>77</v>
      </c>
      <c r="D277" s="150"/>
      <c r="E277" s="99">
        <v>10000</v>
      </c>
      <c r="F277" s="96">
        <f t="shared" si="22"/>
        <v>0</v>
      </c>
      <c r="G277" s="164"/>
      <c r="H277" s="100" t="s">
        <v>1000</v>
      </c>
      <c r="I277" s="100" t="str">
        <f>VLOOKUP(H277,Presupuesto!$B$11:$C$565,2,0)</f>
        <v>EQUIPO DE TRANSPORTE TRACCION Y ELEVACION</v>
      </c>
      <c r="J277" s="97" t="str">
        <f t="shared" si="23"/>
        <v>Desarrollo del Sistema de Educación Superior</v>
      </c>
      <c r="K277" s="97" t="s">
        <v>403</v>
      </c>
      <c r="L277" s="97"/>
    </row>
    <row r="278" spans="3:12">
      <c r="C278" s="98" t="s">
        <v>78</v>
      </c>
      <c r="D278" s="150"/>
      <c r="E278" s="99">
        <v>10000</v>
      </c>
      <c r="F278" s="96">
        <f t="shared" si="22"/>
        <v>0</v>
      </c>
      <c r="G278" s="164"/>
      <c r="H278" s="100" t="s">
        <v>1046</v>
      </c>
      <c r="I278" s="100" t="str">
        <f>VLOOKUP(H278,Presupuesto!$B$11:$C$565,2,0)</f>
        <v>APLICACIONES INFORMATICAS</v>
      </c>
      <c r="J278" s="97" t="str">
        <f t="shared" si="23"/>
        <v>Desarrollo del Sistema de Educación Superior</v>
      </c>
      <c r="K278" s="97" t="s">
        <v>399</v>
      </c>
      <c r="L278" s="97"/>
    </row>
    <row r="279" spans="3:12">
      <c r="C279" s="108" t="s">
        <v>79</v>
      </c>
      <c r="D279" s="150"/>
      <c r="E279" s="99">
        <v>2000</v>
      </c>
      <c r="F279" s="96">
        <f t="shared" si="22"/>
        <v>0</v>
      </c>
      <c r="G279" s="164"/>
      <c r="H279" s="109" t="s">
        <v>1014</v>
      </c>
      <c r="I279" s="109" t="str">
        <f>VLOOKUP(H279,Presupuesto!$B$11:$C$565,2,0)</f>
        <v>EQUIPO DE COMPUTACION</v>
      </c>
      <c r="J279" s="97" t="str">
        <f t="shared" si="23"/>
        <v>Desarrollo del Sistema de Educación Superior</v>
      </c>
      <c r="K279" s="97" t="s">
        <v>395</v>
      </c>
      <c r="L279" s="97"/>
    </row>
    <row r="280" spans="3:12">
      <c r="C280" s="108" t="s">
        <v>1480</v>
      </c>
      <c r="D280" s="150"/>
      <c r="E280" s="99">
        <v>1500</v>
      </c>
      <c r="F280" s="96">
        <f t="shared" si="22"/>
        <v>0</v>
      </c>
      <c r="G280" s="164"/>
      <c r="H280" s="109" t="s">
        <v>946</v>
      </c>
      <c r="I280" s="109" t="str">
        <f>VLOOKUP(H280,Presupuesto!$B$11:$C$565,2,0)</f>
        <v>UTILES Y MATERIALES ELECTRICOS</v>
      </c>
      <c r="J280" s="97" t="str">
        <f t="shared" si="23"/>
        <v>Desarrollo del Sistema de Educación Superior</v>
      </c>
      <c r="K280" s="97" t="s">
        <v>395</v>
      </c>
      <c r="L280" s="97"/>
    </row>
    <row r="281" spans="3:12">
      <c r="C281" s="108" t="s">
        <v>80</v>
      </c>
      <c r="D281" s="150"/>
      <c r="E281" s="99">
        <v>1500</v>
      </c>
      <c r="F281" s="96">
        <f t="shared" si="22"/>
        <v>0</v>
      </c>
      <c r="G281" s="164"/>
      <c r="H281" s="109" t="s">
        <v>1014</v>
      </c>
      <c r="I281" s="109" t="str">
        <f>VLOOKUP(H281,Presupuesto!$B$11:$C$565,2,0)</f>
        <v>EQUIPO DE COMPUTACION</v>
      </c>
      <c r="J281" s="97" t="str">
        <f t="shared" si="23"/>
        <v>Desarrollo del Sistema de Educación Superior</v>
      </c>
      <c r="K281" s="97" t="s">
        <v>395</v>
      </c>
      <c r="L281" s="97"/>
    </row>
    <row r="282" spans="3:12">
      <c r="C282" s="108" t="s">
        <v>81</v>
      </c>
      <c r="D282" s="150"/>
      <c r="E282" s="99">
        <v>500</v>
      </c>
      <c r="F282" s="96">
        <f t="shared" si="22"/>
        <v>0</v>
      </c>
      <c r="G282" s="164"/>
      <c r="H282" s="109" t="s">
        <v>955</v>
      </c>
      <c r="I282" s="109" t="str">
        <f>VLOOKUP(H282,Presupuesto!$B$11:$C$565,2,0)</f>
        <v>OTROS RESPUESTOS Y ACCESORIOS MENORES</v>
      </c>
      <c r="J282" s="97" t="str">
        <f t="shared" si="23"/>
        <v>Desarrollo del Sistema de Educación Superior</v>
      </c>
      <c r="K282" s="97" t="s">
        <v>395</v>
      </c>
      <c r="L282" s="97"/>
    </row>
    <row r="283" spans="3:12" ht="15.75" thickBot="1">
      <c r="C283" s="101" t="s">
        <v>82</v>
      </c>
      <c r="D283" s="158"/>
      <c r="E283" s="103">
        <v>20</v>
      </c>
      <c r="F283" s="104">
        <f t="shared" si="22"/>
        <v>0</v>
      </c>
      <c r="G283" s="161"/>
      <c r="H283" s="105" t="s">
        <v>955</v>
      </c>
      <c r="I283" s="105" t="str">
        <f>VLOOKUP(H283,Presupuesto!$B$11:$C$565,2,0)</f>
        <v>OTROS RESPUESTOS Y ACCESORIOS MENORES</v>
      </c>
      <c r="J283" s="105" t="str">
        <f t="shared" si="23"/>
        <v>Desarrollo del Sistema de Educación Superior</v>
      </c>
      <c r="K283" s="123" t="s">
        <v>394</v>
      </c>
      <c r="L283" s="123"/>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131"/>
  <sheetViews>
    <sheetView showGridLines="0" topLeftCell="C4" zoomScale="86" zoomScaleNormal="86" workbookViewId="0">
      <selection activeCell="I102" sqref="I102"/>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c r="A2" s="121" t="s">
        <v>1357</v>
      </c>
      <c r="B2" s="121" t="s">
        <v>1359</v>
      </c>
      <c r="C2" s="121" t="s">
        <v>471</v>
      </c>
      <c r="D2" s="121" t="s">
        <v>1358</v>
      </c>
      <c r="E2" s="121" t="s">
        <v>1360</v>
      </c>
      <c r="F2" s="121" t="s">
        <v>472</v>
      </c>
      <c r="G2" s="159" t="s">
        <v>1361</v>
      </c>
      <c r="H2" s="121" t="s">
        <v>1362</v>
      </c>
      <c r="I2" s="121" t="s">
        <v>1363</v>
      </c>
      <c r="J2" s="121" t="s">
        <v>1453</v>
      </c>
      <c r="K2" s="121" t="s">
        <v>1364</v>
      </c>
      <c r="L2" s="121" t="s">
        <v>1365</v>
      </c>
      <c r="M2" s="121" t="s">
        <v>1366</v>
      </c>
      <c r="N2" s="121" t="s">
        <v>1367</v>
      </c>
      <c r="O2" s="121" t="s">
        <v>1368</v>
      </c>
      <c r="P2" s="121" t="s">
        <v>1477</v>
      </c>
      <c r="Q2" s="121" t="s">
        <v>1519</v>
      </c>
      <c r="R2" s="442" t="str">
        <f>+Presupuesto!D11</f>
        <v>Recurrente</v>
      </c>
      <c r="S2" s="442"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7" t="s">
        <v>420</v>
      </c>
      <c r="AI2" s="437" t="s">
        <v>421</v>
      </c>
      <c r="AJ2" s="437" t="s">
        <v>422</v>
      </c>
      <c r="AK2" s="437" t="s">
        <v>423</v>
      </c>
      <c r="AL2" s="437" t="s">
        <v>424</v>
      </c>
      <c r="AM2" s="437" t="s">
        <v>427</v>
      </c>
      <c r="AN2" s="437" t="s">
        <v>425</v>
      </c>
      <c r="AO2" s="437" t="s">
        <v>426</v>
      </c>
      <c r="AP2" s="437" t="s">
        <v>428</v>
      </c>
      <c r="AQ2" s="437" t="s">
        <v>429</v>
      </c>
      <c r="AR2" s="437" t="s">
        <v>430</v>
      </c>
      <c r="AS2" s="437" t="s">
        <v>431</v>
      </c>
      <c r="AT2" s="437" t="s">
        <v>432</v>
      </c>
      <c r="AU2" s="437" t="s">
        <v>433</v>
      </c>
      <c r="AV2" s="437" t="s">
        <v>434</v>
      </c>
      <c r="AW2" s="437" t="s">
        <v>435</v>
      </c>
      <c r="AX2" s="437" t="s">
        <v>436</v>
      </c>
      <c r="AY2" s="437" t="s">
        <v>437</v>
      </c>
      <c r="AZ2" s="437" t="s">
        <v>438</v>
      </c>
      <c r="BA2" s="437" t="s">
        <v>439</v>
      </c>
      <c r="BB2" s="437" t="s">
        <v>440</v>
      </c>
      <c r="BC2" s="437" t="s">
        <v>441</v>
      </c>
      <c r="BD2" s="437" t="s">
        <v>442</v>
      </c>
      <c r="BE2" s="437" t="s">
        <v>443</v>
      </c>
      <c r="BF2" s="437" t="s">
        <v>444</v>
      </c>
      <c r="BG2" s="437" t="s">
        <v>445</v>
      </c>
      <c r="BH2" s="437" t="s">
        <v>446</v>
      </c>
      <c r="BI2" s="437" t="s">
        <v>447</v>
      </c>
      <c r="BJ2" s="437" t="s">
        <v>448</v>
      </c>
      <c r="BK2" s="437" t="s">
        <v>449</v>
      </c>
      <c r="BL2" s="437" t="s">
        <v>450</v>
      </c>
      <c r="BM2" s="437" t="s">
        <v>451</v>
      </c>
      <c r="BN2" s="437" t="s">
        <v>452</v>
      </c>
      <c r="BO2" s="437" t="s">
        <v>453</v>
      </c>
      <c r="BP2" s="437" t="s">
        <v>454</v>
      </c>
      <c r="BQ2" s="437" t="s">
        <v>455</v>
      </c>
      <c r="BR2" s="437" t="s">
        <v>456</v>
      </c>
      <c r="BS2" s="437" t="s">
        <v>457</v>
      </c>
      <c r="BT2" s="437" t="s">
        <v>458</v>
      </c>
      <c r="BU2" s="437" t="s">
        <v>459</v>
      </c>
    </row>
    <row r="3" spans="1:555" hidden="1">
      <c r="AH3" s="438">
        <v>2500</v>
      </c>
      <c r="AI3" s="438">
        <v>1900</v>
      </c>
      <c r="AJ3" s="438">
        <v>1650</v>
      </c>
      <c r="AK3" s="438">
        <v>1580</v>
      </c>
      <c r="AL3" s="438">
        <v>2250</v>
      </c>
      <c r="AM3" s="438">
        <v>1650</v>
      </c>
      <c r="AN3" s="438">
        <v>1400</v>
      </c>
      <c r="AO3" s="439">
        <v>1340</v>
      </c>
      <c r="AP3" s="439">
        <v>2000</v>
      </c>
      <c r="AQ3" s="439">
        <v>1400</v>
      </c>
      <c r="AR3" s="439">
        <v>1150</v>
      </c>
      <c r="AS3" s="439">
        <v>1100</v>
      </c>
      <c r="AT3" s="439">
        <v>1750</v>
      </c>
      <c r="AU3" s="439">
        <v>1150</v>
      </c>
      <c r="AV3" s="439">
        <v>900</v>
      </c>
      <c r="AW3" s="439">
        <v>860</v>
      </c>
      <c r="AX3" s="439">
        <v>1200</v>
      </c>
      <c r="AY3" s="440">
        <v>900</v>
      </c>
      <c r="AZ3" s="440">
        <v>650</v>
      </c>
      <c r="BA3" s="440">
        <v>620</v>
      </c>
      <c r="BB3" s="438">
        <f>+'Cuadro Resumen'!C213</f>
        <v>5605.2314999999999</v>
      </c>
      <c r="BC3" s="438">
        <f>+'Cuadro Resumen'!D213</f>
        <v>5165.6055000000006</v>
      </c>
      <c r="BD3" s="438">
        <f>+'Cuadro Resumen'!E213</f>
        <v>6594.39</v>
      </c>
      <c r="BE3" s="438">
        <f>+'Cuadro Resumen'!F213</f>
        <v>6154.7640000000001</v>
      </c>
      <c r="BF3" s="438">
        <f>+'Cuadro Resumen'!C214</f>
        <v>4945.7925000000005</v>
      </c>
      <c r="BG3" s="438">
        <f>+'Cuadro Resumen'!D214</f>
        <v>4506.1665000000003</v>
      </c>
      <c r="BH3" s="438">
        <f>+'Cuadro Resumen'!E214</f>
        <v>5934.951</v>
      </c>
      <c r="BI3" s="438">
        <f>+'Cuadro Resumen'!F214</f>
        <v>5495.3249999999998</v>
      </c>
      <c r="BJ3" s="439">
        <f>+'Cuadro Resumen'!C215</f>
        <v>4286.3535000000002</v>
      </c>
      <c r="BK3" s="439">
        <f>+'Cuadro Resumen'!D215</f>
        <v>3956.634</v>
      </c>
      <c r="BL3" s="439">
        <f>+'Cuadro Resumen'!E215</f>
        <v>5275.5120000000006</v>
      </c>
      <c r="BM3" s="439">
        <f>+'Cuadro Resumen'!F215</f>
        <v>4835.8860000000004</v>
      </c>
      <c r="BN3" s="439">
        <f>+'Cuadro Resumen'!C216</f>
        <v>3626.9145000000003</v>
      </c>
      <c r="BO3" s="439">
        <f>+'Cuadro Resumen'!D216</f>
        <v>3297.1950000000002</v>
      </c>
      <c r="BP3" s="439">
        <f>+'Cuadro Resumen'!E216</f>
        <v>4616.0730000000003</v>
      </c>
      <c r="BQ3" s="439">
        <f>+'Cuadro Resumen'!F216</f>
        <v>4286.3535000000002</v>
      </c>
      <c r="BR3" s="439">
        <f>+'Cuadro Resumen'!C217</f>
        <v>3187.2885000000001</v>
      </c>
      <c r="BS3" s="439">
        <f>+'Cuadro Resumen'!D217</f>
        <v>2967.4755</v>
      </c>
      <c r="BT3" s="439">
        <f>+'Cuadro Resumen'!E217</f>
        <v>4066.5405000000001</v>
      </c>
      <c r="BU3" s="439">
        <f>+'Cuadro Resumen'!F217</f>
        <v>3736.8210000000004</v>
      </c>
    </row>
    <row r="4" spans="1:555" ht="15.75" thickBot="1"/>
    <row r="5" spans="1:555" ht="27" thickBot="1">
      <c r="C5" s="86" t="s">
        <v>388</v>
      </c>
      <c r="D5" s="197">
        <f>SUMIF(C:C,$C$10,D:D)</f>
        <v>152600</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c r="K9" s="175"/>
    </row>
    <row r="10" spans="1:555" ht="15.75" thickBot="1">
      <c r="C10" s="156" t="s">
        <v>53</v>
      </c>
      <c r="D10" s="357">
        <f>SUM(F17:F38)</f>
        <v>147600</v>
      </c>
      <c r="F10" s="70"/>
      <c r="G10" s="78"/>
      <c r="H10" s="70"/>
      <c r="I10" s="7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392</v>
      </c>
      <c r="D13" s="353" t="s">
        <v>1895</v>
      </c>
      <c r="E13" s="92"/>
      <c r="F13" s="92"/>
      <c r="G13" s="92"/>
      <c r="H13" s="75"/>
      <c r="I13" s="75"/>
      <c r="J13" s="75"/>
      <c r="K13" s="111"/>
    </row>
    <row r="14" spans="1:555" ht="18.7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Estimulos académicos (becas)</v>
      </c>
      <c r="D14" s="31"/>
      <c r="E14" s="92"/>
      <c r="F14" s="92"/>
      <c r="G14" s="92"/>
      <c r="H14" s="75"/>
      <c r="I14" s="75"/>
      <c r="J14" s="75"/>
      <c r="K14" s="111"/>
    </row>
    <row r="15" spans="1:555" ht="15.75" thickBot="1">
      <c r="F15" s="92"/>
      <c r="G15" s="75"/>
      <c r="H15" s="75"/>
      <c r="I15" s="75"/>
    </row>
    <row r="16" spans="1:555" ht="30.75" thickBot="1">
      <c r="C16" s="128" t="s">
        <v>44</v>
      </c>
      <c r="D16" s="133" t="s">
        <v>55</v>
      </c>
      <c r="E16" s="135" t="s">
        <v>57</v>
      </c>
      <c r="F16" s="134" t="s">
        <v>27</v>
      </c>
      <c r="G16" s="132" t="s">
        <v>131</v>
      </c>
      <c r="H16" s="135" t="s">
        <v>46</v>
      </c>
      <c r="I16" s="132" t="s">
        <v>132</v>
      </c>
      <c r="J16" s="132" t="s">
        <v>410</v>
      </c>
      <c r="K16" s="132" t="s">
        <v>411</v>
      </c>
      <c r="L16" s="132" t="s">
        <v>465</v>
      </c>
    </row>
    <row r="17" spans="3:12">
      <c r="C17" s="140"/>
      <c r="D17" s="157"/>
      <c r="E17" s="114"/>
      <c r="F17" s="96">
        <f t="shared" ref="F17:F38" si="0">D17*E17</f>
        <v>0</v>
      </c>
      <c r="G17" s="160"/>
      <c r="H17" s="141" t="s">
        <v>1066</v>
      </c>
      <c r="I17" s="129" t="str">
        <f>VLOOKUP(H17,Presupuesto!$B$11:$C$565,2,0)</f>
        <v>BECAS</v>
      </c>
      <c r="J17" s="215" t="s">
        <v>1453</v>
      </c>
      <c r="K17" s="97" t="s">
        <v>394</v>
      </c>
      <c r="L17" s="97"/>
    </row>
    <row r="18" spans="3:12">
      <c r="C18" s="140"/>
      <c r="D18" s="157"/>
      <c r="E18" s="122"/>
      <c r="F18" s="96">
        <f t="shared" si="0"/>
        <v>0</v>
      </c>
      <c r="G18" s="160"/>
      <c r="H18" s="141" t="s">
        <v>1068</v>
      </c>
      <c r="I18" s="129" t="str">
        <f>VLOOKUP(H18,Presupuesto!$B$11:$C$565,2,0)</f>
        <v>BECAS ESTUDIANTES DE PREGRADO (PLAN REFORMA)</v>
      </c>
      <c r="J18" s="97" t="str">
        <f>$J$17</f>
        <v>Posgrado</v>
      </c>
      <c r="K18" s="97" t="s">
        <v>412</v>
      </c>
      <c r="L18" s="97"/>
    </row>
    <row r="19" spans="3:12">
      <c r="C19" s="140"/>
      <c r="D19" s="157"/>
      <c r="E19" s="122"/>
      <c r="F19" s="96">
        <f t="shared" si="0"/>
        <v>0</v>
      </c>
      <c r="G19" s="160"/>
      <c r="H19" s="141" t="s">
        <v>1070</v>
      </c>
      <c r="I19" s="129" t="str">
        <f>VLOOKUP(H19,Presupuesto!$B$11:$C$565,2,0)</f>
        <v>BECAS CONVENIO MINISTERIO SALUD -IHSS-UNAH</v>
      </c>
      <c r="J19" s="97" t="str">
        <f t="shared" ref="J19:J37" si="1">$J$17</f>
        <v>Posgrado</v>
      </c>
      <c r="K19" s="97" t="s">
        <v>412</v>
      </c>
      <c r="L19" s="97"/>
    </row>
    <row r="20" spans="3:12">
      <c r="C20" s="140"/>
      <c r="D20" s="157"/>
      <c r="E20" s="122"/>
      <c r="F20" s="96">
        <f t="shared" si="0"/>
        <v>0</v>
      </c>
      <c r="G20" s="160"/>
      <c r="H20" s="141" t="s">
        <v>1072</v>
      </c>
      <c r="I20" s="129" t="str">
        <f>VLOOKUP(H20,Presupuesto!$B$11:$C$565,2,0)</f>
        <v>BECAS DE ACTUALIZACION Y CAPACITACION DOCENTE</v>
      </c>
      <c r="J20" s="97" t="str">
        <f t="shared" si="1"/>
        <v>Posgrado</v>
      </c>
      <c r="K20" s="97" t="s">
        <v>412</v>
      </c>
      <c r="L20" s="97"/>
    </row>
    <row r="21" spans="3:12">
      <c r="C21" s="140" t="s">
        <v>2040</v>
      </c>
      <c r="D21" s="157">
        <v>45</v>
      </c>
      <c r="E21" s="122">
        <v>3000</v>
      </c>
      <c r="F21" s="96">
        <f t="shared" si="0"/>
        <v>135000</v>
      </c>
      <c r="G21" s="160" t="s">
        <v>129</v>
      </c>
      <c r="H21" s="141" t="s">
        <v>1074</v>
      </c>
      <c r="I21" s="129" t="str">
        <f>VLOOKUP(H21,Presupuesto!$B$11:$C$565,2,0)</f>
        <v>BECAS EXCELENCIA ACADEMICA</v>
      </c>
      <c r="J21" s="97" t="s">
        <v>1360</v>
      </c>
      <c r="K21" s="97" t="s">
        <v>412</v>
      </c>
      <c r="L21" s="97"/>
    </row>
    <row r="22" spans="3:12">
      <c r="C22" s="140" t="s">
        <v>2041</v>
      </c>
      <c r="D22" s="157">
        <v>5</v>
      </c>
      <c r="E22" s="122">
        <v>1800</v>
      </c>
      <c r="F22" s="96">
        <f t="shared" si="0"/>
        <v>9000</v>
      </c>
      <c r="G22" s="160" t="s">
        <v>129</v>
      </c>
      <c r="H22" s="141" t="s">
        <v>1074</v>
      </c>
      <c r="I22" s="129" t="str">
        <f>VLOOKUP(H22,Presupuesto!$B$11:$C$565,2,0)</f>
        <v>BECAS EXCELENCIA ACADEMICA</v>
      </c>
      <c r="J22" s="97" t="s">
        <v>1360</v>
      </c>
      <c r="K22" s="97" t="s">
        <v>401</v>
      </c>
      <c r="L22" s="97"/>
    </row>
    <row r="23" spans="3:12">
      <c r="C23" s="140" t="s">
        <v>2042</v>
      </c>
      <c r="D23" s="157">
        <v>2</v>
      </c>
      <c r="E23" s="122">
        <v>1800</v>
      </c>
      <c r="F23" s="96">
        <f t="shared" si="0"/>
        <v>3600</v>
      </c>
      <c r="G23" s="160" t="s">
        <v>129</v>
      </c>
      <c r="H23" s="141" t="s">
        <v>1074</v>
      </c>
      <c r="I23" s="129" t="str">
        <f>VLOOKUP(H23,Presupuesto!$B$11:$C$565,2,0)</f>
        <v>BECAS EXCELENCIA ACADEMICA</v>
      </c>
      <c r="J23" s="97" t="s">
        <v>1360</v>
      </c>
      <c r="K23" s="97" t="s">
        <v>412</v>
      </c>
      <c r="L23" s="97"/>
    </row>
    <row r="24" spans="3:12">
      <c r="C24" s="140"/>
      <c r="D24" s="157"/>
      <c r="E24" s="122"/>
      <c r="F24" s="96">
        <f t="shared" si="0"/>
        <v>0</v>
      </c>
      <c r="G24" s="160"/>
      <c r="H24" s="141" t="s">
        <v>1080</v>
      </c>
      <c r="I24" s="129" t="str">
        <f>VLOOKUP(H24,Presupuesto!$B$11:$C$565,2,0)</f>
        <v>BECAS POST-GRADO DE TRABAJO SOCIAL</v>
      </c>
      <c r="J24" s="97" t="str">
        <f t="shared" si="1"/>
        <v>Posgrado</v>
      </c>
      <c r="K24" s="97" t="s">
        <v>412</v>
      </c>
      <c r="L24" s="97"/>
    </row>
    <row r="25" spans="3:12">
      <c r="C25" s="140"/>
      <c r="D25" s="157"/>
      <c r="E25" s="122"/>
      <c r="F25" s="96">
        <f t="shared" si="0"/>
        <v>0</v>
      </c>
      <c r="G25" s="160"/>
      <c r="H25" s="141" t="s">
        <v>1082</v>
      </c>
      <c r="I25" s="129" t="str">
        <f>VLOOKUP(H25,Presupuesto!$B$11:$C$565,2,0)</f>
        <v>BECAS PROFESIONALIZANTES DOCENTE (PLAN DE REFORMA)</v>
      </c>
      <c r="J25" s="97" t="str">
        <f t="shared" si="1"/>
        <v>Posgrado</v>
      </c>
      <c r="K25" s="97" t="s">
        <v>412</v>
      </c>
      <c r="L25" s="97"/>
    </row>
    <row r="26" spans="3:12">
      <c r="C26" s="140"/>
      <c r="D26" s="157"/>
      <c r="E26" s="122"/>
      <c r="F26" s="96">
        <f t="shared" si="0"/>
        <v>0</v>
      </c>
      <c r="G26" s="160"/>
      <c r="H26" s="141" t="s">
        <v>1084</v>
      </c>
      <c r="I26" s="129" t="str">
        <f>VLOOKUP(H26,Presupuesto!$B$11:$C$565,2,0)</f>
        <v>PRESTAMOS A ESTUDIANTES</v>
      </c>
      <c r="J26" s="97" t="str">
        <f t="shared" si="1"/>
        <v>Posgrado</v>
      </c>
      <c r="K26" s="97" t="s">
        <v>412</v>
      </c>
      <c r="L26" s="97"/>
    </row>
    <row r="27" spans="3:12">
      <c r="C27" s="140"/>
      <c r="D27" s="157"/>
      <c r="E27" s="122"/>
      <c r="F27" s="96">
        <f t="shared" si="0"/>
        <v>0</v>
      </c>
      <c r="G27" s="160"/>
      <c r="H27" s="141" t="s">
        <v>1086</v>
      </c>
      <c r="I27" s="129" t="str">
        <f>VLOOKUP(H27,Presupuesto!$B$11:$C$565,2,0)</f>
        <v>BECAS TALLERES EMPLEADOS A ESTUDIANTES</v>
      </c>
      <c r="J27" s="97" t="str">
        <f t="shared" si="1"/>
        <v>Posgrado</v>
      </c>
      <c r="K27" s="97" t="s">
        <v>412</v>
      </c>
      <c r="L27" s="97"/>
    </row>
    <row r="28" spans="3:12">
      <c r="C28" s="140"/>
      <c r="D28" s="157"/>
      <c r="E28" s="122"/>
      <c r="F28" s="96">
        <f t="shared" si="0"/>
        <v>0</v>
      </c>
      <c r="G28" s="160"/>
      <c r="H28" s="141" t="s">
        <v>1088</v>
      </c>
      <c r="I28" s="129" t="str">
        <f>VLOOKUP(H28,Presupuesto!$B$11:$C$565,2,0)</f>
        <v>BECAS EXTERNAS DE INVESTIGACION</v>
      </c>
      <c r="J28" s="97" t="str">
        <f t="shared" si="1"/>
        <v>Posgrado</v>
      </c>
      <c r="K28" s="97" t="s">
        <v>412</v>
      </c>
      <c r="L28" s="97"/>
    </row>
    <row r="29" spans="3:12">
      <c r="C29" s="140"/>
      <c r="D29" s="157"/>
      <c r="E29" s="122"/>
      <c r="F29" s="96">
        <f t="shared" si="0"/>
        <v>0</v>
      </c>
      <c r="G29" s="160"/>
      <c r="H29" s="141" t="s">
        <v>1090</v>
      </c>
      <c r="I29" s="129" t="str">
        <f>VLOOKUP(H29,Presupuesto!$B$11:$C$565,2,0)</f>
        <v>BECAS SUSTANTIVAS DE INVESTIGACIÓN</v>
      </c>
      <c r="J29" s="97" t="str">
        <f t="shared" si="1"/>
        <v>Posgrado</v>
      </c>
      <c r="K29" s="97" t="s">
        <v>412</v>
      </c>
      <c r="L29" s="97"/>
    </row>
    <row r="30" spans="3:12">
      <c r="C30" s="140"/>
      <c r="D30" s="157"/>
      <c r="E30" s="122"/>
      <c r="F30" s="96">
        <f t="shared" si="0"/>
        <v>0</v>
      </c>
      <c r="G30" s="160"/>
      <c r="H30" s="141" t="s">
        <v>1092</v>
      </c>
      <c r="I30" s="129" t="str">
        <f>VLOOKUP(H30,Presupuesto!$B$11:$C$565,2,0)</f>
        <v>BECAS DE INVEST, PARA ESTUD. DE PREGRADO</v>
      </c>
      <c r="J30" s="97" t="str">
        <f t="shared" si="1"/>
        <v>Posgrado</v>
      </c>
      <c r="K30" s="97" t="s">
        <v>412</v>
      </c>
      <c r="L30" s="97"/>
    </row>
    <row r="31" spans="3:12">
      <c r="C31" s="140"/>
      <c r="D31" s="157"/>
      <c r="E31" s="122"/>
      <c r="F31" s="96">
        <f t="shared" si="0"/>
        <v>0</v>
      </c>
      <c r="G31" s="160"/>
      <c r="H31" s="141" t="s">
        <v>1094</v>
      </c>
      <c r="I31" s="129" t="str">
        <f>VLOOKUP(H31,Presupuesto!$B$11:$C$565,2,0)</f>
        <v>BECAS DE INVEST. PARA DOC.DE POST-GRADO</v>
      </c>
      <c r="J31" s="97" t="str">
        <f t="shared" si="1"/>
        <v>Posgrado</v>
      </c>
      <c r="K31" s="97" t="s">
        <v>412</v>
      </c>
      <c r="L31" s="97"/>
    </row>
    <row r="32" spans="3:12">
      <c r="C32" s="140"/>
      <c r="D32" s="157"/>
      <c r="E32" s="122"/>
      <c r="F32" s="96">
        <f t="shared" si="0"/>
        <v>0</v>
      </c>
      <c r="G32" s="160"/>
      <c r="H32" s="141" t="s">
        <v>1096</v>
      </c>
      <c r="I32" s="129" t="str">
        <f>VLOOKUP(H32,Presupuesto!$B$11:$C$565,2,0)</f>
        <v>BECAS BÁSICAS DE INVESTIGACIÓN</v>
      </c>
      <c r="J32" s="97" t="str">
        <f t="shared" si="1"/>
        <v>Posgrado</v>
      </c>
      <c r="K32" s="97" t="s">
        <v>412</v>
      </c>
      <c r="L32" s="97"/>
    </row>
    <row r="33" spans="3:12">
      <c r="C33" s="140"/>
      <c r="D33" s="157"/>
      <c r="E33" s="122"/>
      <c r="F33" s="96">
        <f t="shared" si="0"/>
        <v>0</v>
      </c>
      <c r="G33" s="160"/>
      <c r="H33" s="141" t="s">
        <v>1098</v>
      </c>
      <c r="I33" s="129" t="str">
        <f>VLOOKUP(H33,Presupuesto!$B$11:$C$565,2,0)</f>
        <v>BECAS RELEVO GENERACIONAL</v>
      </c>
      <c r="J33" s="97" t="str">
        <f t="shared" si="1"/>
        <v>Posgrado</v>
      </c>
      <c r="K33" s="97" t="s">
        <v>412</v>
      </c>
      <c r="L33" s="97"/>
    </row>
    <row r="34" spans="3:12">
      <c r="C34" s="140"/>
      <c r="D34" s="157"/>
      <c r="E34" s="122"/>
      <c r="F34" s="96">
        <f t="shared" si="0"/>
        <v>0</v>
      </c>
      <c r="G34" s="160"/>
      <c r="H34" s="141" t="s">
        <v>1100</v>
      </c>
      <c r="I34" s="129" t="str">
        <f>VLOOKUP(H34,Presupuesto!$B$11:$C$565,2,0)</f>
        <v>BECAS DE EQUIDAD</v>
      </c>
      <c r="J34" s="97" t="str">
        <f t="shared" si="1"/>
        <v>Posgrado</v>
      </c>
      <c r="K34" s="97" t="s">
        <v>412</v>
      </c>
      <c r="L34" s="97"/>
    </row>
    <row r="35" spans="3:12">
      <c r="C35" s="140"/>
      <c r="D35" s="157"/>
      <c r="E35" s="122"/>
      <c r="F35" s="96">
        <f t="shared" si="0"/>
        <v>0</v>
      </c>
      <c r="G35" s="160"/>
      <c r="H35" s="141" t="s">
        <v>1102</v>
      </c>
      <c r="I35" s="129" t="str">
        <f>VLOOKUP(H35,Presupuesto!$B$11:$C$565,2,0)</f>
        <v>PREMIOS AL INVESTIGADOR</v>
      </c>
      <c r="J35" s="97" t="str">
        <f t="shared" si="1"/>
        <v>Posgrado</v>
      </c>
      <c r="K35" s="97" t="s">
        <v>412</v>
      </c>
      <c r="L35" s="97"/>
    </row>
    <row r="36" spans="3:12">
      <c r="C36" s="140"/>
      <c r="D36" s="157"/>
      <c r="E36" s="122"/>
      <c r="F36" s="96">
        <f t="shared" si="0"/>
        <v>0</v>
      </c>
      <c r="G36" s="160"/>
      <c r="H36" s="141" t="s">
        <v>1104</v>
      </c>
      <c r="I36" s="129" t="str">
        <f>VLOOKUP(H36,Presupuesto!$B$11:$C$565,2,0)</f>
        <v>BECAS DE INV. PARA ESTUDIANTES DE POSTGRADO</v>
      </c>
      <c r="J36" s="97" t="str">
        <f t="shared" si="1"/>
        <v>Posgrado</v>
      </c>
      <c r="K36" s="97" t="s">
        <v>412</v>
      </c>
      <c r="L36" s="97"/>
    </row>
    <row r="37" spans="3:12">
      <c r="C37" s="140"/>
      <c r="D37" s="157"/>
      <c r="E37" s="122"/>
      <c r="F37" s="96">
        <f t="shared" si="0"/>
        <v>0</v>
      </c>
      <c r="G37" s="160"/>
      <c r="H37" s="141" t="s">
        <v>1106</v>
      </c>
      <c r="I37" s="129" t="str">
        <f>VLOOKUP(H37,Presupuesto!$B$11:$C$565,2,0)</f>
        <v>Becas Especiales de Investigación</v>
      </c>
      <c r="J37" s="97" t="str">
        <f t="shared" si="1"/>
        <v>Posgrado</v>
      </c>
      <c r="K37" s="97" t="s">
        <v>412</v>
      </c>
      <c r="L37" s="97"/>
    </row>
    <row r="38" spans="3:12" ht="15.75" thickBot="1">
      <c r="C38" s="146"/>
      <c r="D38" s="219"/>
      <c r="E38" s="102"/>
      <c r="F38" s="104">
        <f t="shared" si="0"/>
        <v>0</v>
      </c>
      <c r="G38" s="161"/>
      <c r="H38" s="147"/>
      <c r="I38" s="131" t="e">
        <f>VLOOKUP(H38,Presupuesto!$B$11:$C$565,2,0)</f>
        <v>#N/A</v>
      </c>
      <c r="J38" s="105" t="str">
        <f>$J$17</f>
        <v>Posgrado</v>
      </c>
      <c r="K38" s="123" t="s">
        <v>394</v>
      </c>
      <c r="L38" s="123"/>
    </row>
    <row r="39" spans="3:12">
      <c r="F39" s="89"/>
      <c r="G39" s="88"/>
      <c r="H39" s="89"/>
      <c r="I39" s="89"/>
    </row>
    <row r="40" spans="3:12" ht="15.75" thickBot="1"/>
    <row r="41" spans="3:12" ht="15.75" thickBot="1">
      <c r="C41" s="156" t="s">
        <v>53</v>
      </c>
      <c r="D41" s="357">
        <f>SUM(F48:F69)</f>
        <v>5000</v>
      </c>
      <c r="F41" s="70"/>
      <c r="G41" s="78"/>
      <c r="H41" s="70"/>
      <c r="I41" s="70"/>
    </row>
    <row r="42" spans="3:12">
      <c r="C42" s="70"/>
      <c r="D42" s="31"/>
      <c r="E42" s="92"/>
      <c r="F42" s="92"/>
      <c r="G42" s="92"/>
      <c r="H42" s="75"/>
      <c r="I42" s="75"/>
      <c r="J42" s="75"/>
      <c r="K42" s="111"/>
    </row>
    <row r="43" spans="3:12">
      <c r="C43" s="70"/>
      <c r="D43" s="31"/>
      <c r="E43" s="92"/>
      <c r="F43" s="92"/>
      <c r="G43" s="92"/>
      <c r="H43" s="75"/>
      <c r="I43" s="75"/>
      <c r="J43" s="75"/>
      <c r="K43" s="111"/>
    </row>
    <row r="44" spans="3:12" ht="15.75">
      <c r="C44" s="201" t="s">
        <v>392</v>
      </c>
      <c r="D44" s="353" t="s">
        <v>1896</v>
      </c>
      <c r="E44" s="92"/>
      <c r="F44" s="92"/>
      <c r="G44" s="92"/>
      <c r="H44" s="75"/>
      <c r="I44" s="75"/>
      <c r="J44" s="75"/>
      <c r="K44" s="111"/>
    </row>
    <row r="45" spans="3:12" ht="18.75">
      <c r="C45" s="207"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Premiaciones a la excelencia</v>
      </c>
      <c r="D45" s="31"/>
      <c r="E45" s="92"/>
      <c r="F45" s="92"/>
      <c r="G45" s="92"/>
      <c r="H45" s="75"/>
      <c r="I45" s="75"/>
      <c r="J45" s="75"/>
      <c r="K45" s="111"/>
    </row>
    <row r="46" spans="3:12" ht="15.75" thickBot="1">
      <c r="F46" s="92"/>
      <c r="G46" s="75"/>
      <c r="H46" s="75"/>
      <c r="I46" s="75"/>
    </row>
    <row r="47" spans="3:12" ht="30.75" thickBot="1">
      <c r="C47" s="128" t="s">
        <v>44</v>
      </c>
      <c r="D47" s="133" t="s">
        <v>55</v>
      </c>
      <c r="E47" s="135" t="s">
        <v>57</v>
      </c>
      <c r="F47" s="134" t="s">
        <v>27</v>
      </c>
      <c r="G47" s="132" t="s">
        <v>131</v>
      </c>
      <c r="H47" s="135" t="s">
        <v>46</v>
      </c>
      <c r="I47" s="132" t="s">
        <v>132</v>
      </c>
      <c r="J47" s="132" t="s">
        <v>410</v>
      </c>
      <c r="K47" s="132" t="s">
        <v>411</v>
      </c>
      <c r="L47" s="132" t="s">
        <v>465</v>
      </c>
    </row>
    <row r="48" spans="3:12">
      <c r="C48" s="140"/>
      <c r="D48" s="157"/>
      <c r="E48" s="114"/>
      <c r="F48" s="96">
        <f t="shared" ref="F48:F69" si="2">D48*E48</f>
        <v>0</v>
      </c>
      <c r="G48" s="160"/>
      <c r="H48" s="141" t="s">
        <v>1066</v>
      </c>
      <c r="I48" s="129" t="str">
        <f>VLOOKUP(H48,Presupuesto!$B$11:$C$565,2,0)</f>
        <v>BECAS</v>
      </c>
      <c r="J48" s="215" t="s">
        <v>1453</v>
      </c>
      <c r="K48" s="97" t="s">
        <v>394</v>
      </c>
      <c r="L48" s="97"/>
    </row>
    <row r="49" spans="3:12">
      <c r="C49" s="140" t="s">
        <v>2039</v>
      </c>
      <c r="D49" s="157">
        <v>5</v>
      </c>
      <c r="E49" s="122">
        <v>1000</v>
      </c>
      <c r="F49" s="96">
        <f t="shared" si="2"/>
        <v>5000</v>
      </c>
      <c r="G49" s="160" t="s">
        <v>129</v>
      </c>
      <c r="H49" s="141" t="s">
        <v>1066</v>
      </c>
      <c r="I49" s="129" t="str">
        <f>VLOOKUP(H49,Presupuesto!$B$11:$C$565,2,0)</f>
        <v>BECAS</v>
      </c>
      <c r="J49" s="97" t="s">
        <v>1360</v>
      </c>
      <c r="K49" s="97" t="s">
        <v>412</v>
      </c>
      <c r="L49" s="97"/>
    </row>
    <row r="50" spans="3:12">
      <c r="C50" s="140"/>
      <c r="D50" s="157"/>
      <c r="E50" s="122"/>
      <c r="F50" s="96">
        <f t="shared" si="2"/>
        <v>0</v>
      </c>
      <c r="G50" s="160"/>
      <c r="H50" s="141" t="s">
        <v>1070</v>
      </c>
      <c r="I50" s="129" t="str">
        <f>VLOOKUP(H50,Presupuesto!$B$11:$C$565,2,0)</f>
        <v>BECAS CONVENIO MINISTERIO SALUD -IHSS-UNAH</v>
      </c>
      <c r="J50" s="97" t="str">
        <f t="shared" ref="J50:J69" si="3">$J$48</f>
        <v>Posgrado</v>
      </c>
      <c r="K50" s="97" t="s">
        <v>412</v>
      </c>
      <c r="L50" s="97"/>
    </row>
    <row r="51" spans="3:12">
      <c r="C51" s="140"/>
      <c r="D51" s="157"/>
      <c r="E51" s="122"/>
      <c r="F51" s="96">
        <f t="shared" si="2"/>
        <v>0</v>
      </c>
      <c r="G51" s="160"/>
      <c r="H51" s="141" t="s">
        <v>1072</v>
      </c>
      <c r="I51" s="129" t="str">
        <f>VLOOKUP(H51,Presupuesto!$B$11:$C$565,2,0)</f>
        <v>BECAS DE ACTUALIZACION Y CAPACITACION DOCENTE</v>
      </c>
      <c r="J51" s="97" t="str">
        <f t="shared" si="3"/>
        <v>Posgrado</v>
      </c>
      <c r="K51" s="97" t="s">
        <v>412</v>
      </c>
      <c r="L51" s="97"/>
    </row>
    <row r="52" spans="3:12">
      <c r="C52" s="140"/>
      <c r="D52" s="157"/>
      <c r="E52" s="122"/>
      <c r="F52" s="96">
        <f t="shared" si="2"/>
        <v>0</v>
      </c>
      <c r="G52" s="160"/>
      <c r="H52" s="141" t="s">
        <v>1074</v>
      </c>
      <c r="I52" s="129" t="str">
        <f>VLOOKUP(H52,Presupuesto!$B$11:$C$565,2,0)</f>
        <v>BECAS EXCELENCIA ACADEMICA</v>
      </c>
      <c r="J52" s="97" t="str">
        <f t="shared" si="3"/>
        <v>Posgrado</v>
      </c>
      <c r="K52" s="97" t="s">
        <v>412</v>
      </c>
      <c r="L52" s="97"/>
    </row>
    <row r="53" spans="3:12">
      <c r="C53" s="140"/>
      <c r="D53" s="157"/>
      <c r="E53" s="122"/>
      <c r="F53" s="96">
        <f t="shared" si="2"/>
        <v>0</v>
      </c>
      <c r="G53" s="160"/>
      <c r="H53" s="141" t="s">
        <v>1076</v>
      </c>
      <c r="I53" s="129" t="str">
        <f>VLOOKUP(H53,Presupuesto!$B$11:$C$565,2,0)</f>
        <v>BECAS PARA HIJOS DE LOS TRABAJADORES</v>
      </c>
      <c r="J53" s="97" t="str">
        <f t="shared" si="3"/>
        <v>Posgrado</v>
      </c>
      <c r="K53" s="97" t="s">
        <v>401</v>
      </c>
      <c r="L53" s="97"/>
    </row>
    <row r="54" spans="3:12">
      <c r="C54" s="140"/>
      <c r="D54" s="157"/>
      <c r="E54" s="122"/>
      <c r="F54" s="96">
        <f t="shared" si="2"/>
        <v>0</v>
      </c>
      <c r="G54" s="160"/>
      <c r="H54" s="141" t="s">
        <v>1078</v>
      </c>
      <c r="I54" s="129" t="str">
        <f>VLOOKUP(H54,Presupuesto!$B$11:$C$565,2,0)</f>
        <v>BECAS POST GRADO ECONOMIA</v>
      </c>
      <c r="J54" s="97" t="str">
        <f t="shared" si="3"/>
        <v>Posgrado</v>
      </c>
      <c r="K54" s="97" t="s">
        <v>412</v>
      </c>
      <c r="L54" s="97"/>
    </row>
    <row r="55" spans="3:12">
      <c r="C55" s="140"/>
      <c r="D55" s="157"/>
      <c r="E55" s="122"/>
      <c r="F55" s="96">
        <f t="shared" si="2"/>
        <v>0</v>
      </c>
      <c r="G55" s="160"/>
      <c r="H55" s="141" t="s">
        <v>1080</v>
      </c>
      <c r="I55" s="129" t="str">
        <f>VLOOKUP(H55,Presupuesto!$B$11:$C$565,2,0)</f>
        <v>BECAS POST-GRADO DE TRABAJO SOCIAL</v>
      </c>
      <c r="J55" s="97" t="str">
        <f t="shared" si="3"/>
        <v>Posgrado</v>
      </c>
      <c r="K55" s="97" t="s">
        <v>412</v>
      </c>
      <c r="L55" s="97"/>
    </row>
    <row r="56" spans="3:12">
      <c r="C56" s="140"/>
      <c r="D56" s="157"/>
      <c r="E56" s="122"/>
      <c r="F56" s="96">
        <f t="shared" si="2"/>
        <v>0</v>
      </c>
      <c r="G56" s="160"/>
      <c r="H56" s="141" t="s">
        <v>1082</v>
      </c>
      <c r="I56" s="129" t="str">
        <f>VLOOKUP(H56,Presupuesto!$B$11:$C$565,2,0)</f>
        <v>BECAS PROFESIONALIZANTES DOCENTE (PLAN DE REFORMA)</v>
      </c>
      <c r="J56" s="97" t="str">
        <f t="shared" si="3"/>
        <v>Posgrado</v>
      </c>
      <c r="K56" s="97" t="s">
        <v>412</v>
      </c>
      <c r="L56" s="97"/>
    </row>
    <row r="57" spans="3:12">
      <c r="C57" s="140"/>
      <c r="D57" s="157"/>
      <c r="E57" s="122"/>
      <c r="F57" s="96">
        <f t="shared" si="2"/>
        <v>0</v>
      </c>
      <c r="G57" s="160"/>
      <c r="H57" s="141" t="s">
        <v>1084</v>
      </c>
      <c r="I57" s="129" t="str">
        <f>VLOOKUP(H57,Presupuesto!$B$11:$C$565,2,0)</f>
        <v>PRESTAMOS A ESTUDIANTES</v>
      </c>
      <c r="J57" s="97" t="str">
        <f t="shared" si="3"/>
        <v>Posgrado</v>
      </c>
      <c r="K57" s="97" t="s">
        <v>412</v>
      </c>
      <c r="L57" s="97"/>
    </row>
    <row r="58" spans="3:12">
      <c r="C58" s="140"/>
      <c r="D58" s="157"/>
      <c r="E58" s="122"/>
      <c r="F58" s="96">
        <f t="shared" si="2"/>
        <v>0</v>
      </c>
      <c r="G58" s="160"/>
      <c r="H58" s="141" t="s">
        <v>1086</v>
      </c>
      <c r="I58" s="129" t="str">
        <f>VLOOKUP(H58,Presupuesto!$B$11:$C$565,2,0)</f>
        <v>BECAS TALLERES EMPLEADOS A ESTUDIANTES</v>
      </c>
      <c r="J58" s="97" t="str">
        <f t="shared" si="3"/>
        <v>Posgrado</v>
      </c>
      <c r="K58" s="97" t="s">
        <v>412</v>
      </c>
      <c r="L58" s="97"/>
    </row>
    <row r="59" spans="3:12">
      <c r="C59" s="140"/>
      <c r="D59" s="157"/>
      <c r="E59" s="122"/>
      <c r="F59" s="96">
        <f t="shared" si="2"/>
        <v>0</v>
      </c>
      <c r="G59" s="160"/>
      <c r="H59" s="141" t="s">
        <v>1088</v>
      </c>
      <c r="I59" s="129" t="str">
        <f>VLOOKUP(H59,Presupuesto!$B$11:$C$565,2,0)</f>
        <v>BECAS EXTERNAS DE INVESTIGACION</v>
      </c>
      <c r="J59" s="97" t="str">
        <f t="shared" si="3"/>
        <v>Posgrado</v>
      </c>
      <c r="K59" s="97" t="s">
        <v>412</v>
      </c>
      <c r="L59" s="97"/>
    </row>
    <row r="60" spans="3:12">
      <c r="C60" s="140"/>
      <c r="D60" s="157"/>
      <c r="E60" s="122"/>
      <c r="F60" s="96">
        <f t="shared" si="2"/>
        <v>0</v>
      </c>
      <c r="G60" s="160"/>
      <c r="H60" s="141" t="s">
        <v>1090</v>
      </c>
      <c r="I60" s="129" t="str">
        <f>VLOOKUP(H60,Presupuesto!$B$11:$C$565,2,0)</f>
        <v>BECAS SUSTANTIVAS DE INVESTIGACIÓN</v>
      </c>
      <c r="J60" s="97" t="str">
        <f t="shared" si="3"/>
        <v>Posgrado</v>
      </c>
      <c r="K60" s="97" t="s">
        <v>412</v>
      </c>
      <c r="L60" s="97"/>
    </row>
    <row r="61" spans="3:12">
      <c r="C61" s="140"/>
      <c r="D61" s="157"/>
      <c r="E61" s="122"/>
      <c r="F61" s="96">
        <f t="shared" si="2"/>
        <v>0</v>
      </c>
      <c r="G61" s="160"/>
      <c r="H61" s="141" t="s">
        <v>1092</v>
      </c>
      <c r="I61" s="129" t="str">
        <f>VLOOKUP(H61,Presupuesto!$B$11:$C$565,2,0)</f>
        <v>BECAS DE INVEST, PARA ESTUD. DE PREGRADO</v>
      </c>
      <c r="J61" s="97" t="str">
        <f t="shared" si="3"/>
        <v>Posgrado</v>
      </c>
      <c r="K61" s="97" t="s">
        <v>412</v>
      </c>
      <c r="L61" s="97"/>
    </row>
    <row r="62" spans="3:12">
      <c r="C62" s="140"/>
      <c r="D62" s="157"/>
      <c r="E62" s="122"/>
      <c r="F62" s="96">
        <f t="shared" si="2"/>
        <v>0</v>
      </c>
      <c r="G62" s="160"/>
      <c r="H62" s="141" t="s">
        <v>1094</v>
      </c>
      <c r="I62" s="129" t="str">
        <f>VLOOKUP(H62,Presupuesto!$B$11:$C$565,2,0)</f>
        <v>BECAS DE INVEST. PARA DOC.DE POST-GRADO</v>
      </c>
      <c r="J62" s="97" t="str">
        <f t="shared" si="3"/>
        <v>Posgrado</v>
      </c>
      <c r="K62" s="97" t="s">
        <v>412</v>
      </c>
      <c r="L62" s="97"/>
    </row>
    <row r="63" spans="3:12">
      <c r="C63" s="140"/>
      <c r="D63" s="157"/>
      <c r="E63" s="122"/>
      <c r="F63" s="96">
        <f t="shared" si="2"/>
        <v>0</v>
      </c>
      <c r="G63" s="160"/>
      <c r="H63" s="141" t="s">
        <v>1096</v>
      </c>
      <c r="I63" s="129" t="str">
        <f>VLOOKUP(H63,Presupuesto!$B$11:$C$565,2,0)</f>
        <v>BECAS BÁSICAS DE INVESTIGACIÓN</v>
      </c>
      <c r="J63" s="97" t="str">
        <f t="shared" si="3"/>
        <v>Posgrado</v>
      </c>
      <c r="K63" s="97" t="s">
        <v>412</v>
      </c>
      <c r="L63" s="97"/>
    </row>
    <row r="64" spans="3:12">
      <c r="C64" s="140"/>
      <c r="D64" s="157"/>
      <c r="E64" s="122"/>
      <c r="F64" s="96">
        <f t="shared" si="2"/>
        <v>0</v>
      </c>
      <c r="G64" s="160"/>
      <c r="H64" s="141" t="s">
        <v>1098</v>
      </c>
      <c r="I64" s="129" t="str">
        <f>VLOOKUP(H64,Presupuesto!$B$11:$C$565,2,0)</f>
        <v>BECAS RELEVO GENERACIONAL</v>
      </c>
      <c r="J64" s="97" t="str">
        <f t="shared" si="3"/>
        <v>Posgrado</v>
      </c>
      <c r="K64" s="97" t="s">
        <v>412</v>
      </c>
      <c r="L64" s="97"/>
    </row>
    <row r="65" spans="3:12">
      <c r="C65" s="140"/>
      <c r="D65" s="157"/>
      <c r="E65" s="122"/>
      <c r="F65" s="96">
        <f t="shared" si="2"/>
        <v>0</v>
      </c>
      <c r="G65" s="160"/>
      <c r="H65" s="141" t="s">
        <v>1100</v>
      </c>
      <c r="I65" s="129" t="str">
        <f>VLOOKUP(H65,Presupuesto!$B$11:$C$565,2,0)</f>
        <v>BECAS DE EQUIDAD</v>
      </c>
      <c r="J65" s="97" t="str">
        <f t="shared" si="3"/>
        <v>Posgrado</v>
      </c>
      <c r="K65" s="97" t="s">
        <v>412</v>
      </c>
      <c r="L65" s="97"/>
    </row>
    <row r="66" spans="3:12">
      <c r="C66" s="140"/>
      <c r="D66" s="157"/>
      <c r="E66" s="122"/>
      <c r="F66" s="96">
        <f t="shared" si="2"/>
        <v>0</v>
      </c>
      <c r="G66" s="160"/>
      <c r="H66" s="141" t="s">
        <v>1102</v>
      </c>
      <c r="I66" s="129" t="str">
        <f>VLOOKUP(H66,Presupuesto!$B$11:$C$565,2,0)</f>
        <v>PREMIOS AL INVESTIGADOR</v>
      </c>
      <c r="J66" s="97" t="str">
        <f t="shared" si="3"/>
        <v>Posgrado</v>
      </c>
      <c r="K66" s="97" t="s">
        <v>412</v>
      </c>
      <c r="L66" s="97"/>
    </row>
    <row r="67" spans="3:12">
      <c r="C67" s="140"/>
      <c r="D67" s="157"/>
      <c r="E67" s="122"/>
      <c r="F67" s="96">
        <f t="shared" si="2"/>
        <v>0</v>
      </c>
      <c r="G67" s="160"/>
      <c r="H67" s="141" t="s">
        <v>1104</v>
      </c>
      <c r="I67" s="129" t="str">
        <f>VLOOKUP(H67,Presupuesto!$B$11:$C$565,2,0)</f>
        <v>BECAS DE INV. PARA ESTUDIANTES DE POSTGRADO</v>
      </c>
      <c r="J67" s="97" t="str">
        <f t="shared" si="3"/>
        <v>Posgrado</v>
      </c>
      <c r="K67" s="97" t="s">
        <v>412</v>
      </c>
      <c r="L67" s="97"/>
    </row>
    <row r="68" spans="3:12">
      <c r="C68" s="140"/>
      <c r="D68" s="157"/>
      <c r="E68" s="122"/>
      <c r="F68" s="96">
        <f t="shared" si="2"/>
        <v>0</v>
      </c>
      <c r="G68" s="160"/>
      <c r="H68" s="141" t="s">
        <v>1106</v>
      </c>
      <c r="I68" s="129" t="str">
        <f>VLOOKUP(H68,Presupuesto!$B$11:$C$565,2,0)</f>
        <v>Becas Especiales de Investigación</v>
      </c>
      <c r="J68" s="97" t="str">
        <f t="shared" si="3"/>
        <v>Posgrado</v>
      </c>
      <c r="K68" s="97" t="s">
        <v>412</v>
      </c>
      <c r="L68" s="97"/>
    </row>
    <row r="69" spans="3:12" ht="15.75" thickBot="1">
      <c r="C69" s="146"/>
      <c r="D69" s="219"/>
      <c r="E69" s="102"/>
      <c r="F69" s="104">
        <f t="shared" si="2"/>
        <v>0</v>
      </c>
      <c r="G69" s="161"/>
      <c r="H69" s="147"/>
      <c r="I69" s="131" t="e">
        <f>VLOOKUP(H69,Presupuesto!$B$11:$C$565,2,0)</f>
        <v>#N/A</v>
      </c>
      <c r="J69" s="105" t="str">
        <f t="shared" si="3"/>
        <v>Posgrado</v>
      </c>
      <c r="K69" s="123" t="s">
        <v>394</v>
      </c>
      <c r="L69" s="123"/>
    </row>
    <row r="71" spans="3:12" ht="15.75" thickBot="1"/>
    <row r="72" spans="3:12" ht="15.75" thickBot="1">
      <c r="C72" s="156" t="s">
        <v>53</v>
      </c>
      <c r="D72" s="357">
        <f>SUM(F79:F100)</f>
        <v>0</v>
      </c>
      <c r="F72" s="70"/>
      <c r="G72" s="78"/>
      <c r="H72" s="70"/>
      <c r="I72" s="70"/>
    </row>
    <row r="73" spans="3:12">
      <c r="C73" s="70"/>
      <c r="D73" s="31"/>
      <c r="E73" s="92"/>
      <c r="F73" s="92"/>
      <c r="G73" s="92"/>
      <c r="H73" s="75"/>
      <c r="I73" s="75"/>
      <c r="J73" s="75"/>
      <c r="K73" s="111"/>
    </row>
    <row r="74" spans="3:12">
      <c r="C74" s="70"/>
      <c r="D74" s="31"/>
      <c r="E74" s="92"/>
      <c r="F74" s="92"/>
      <c r="G74" s="92"/>
      <c r="H74" s="75"/>
      <c r="I74" s="75"/>
      <c r="J74" s="75"/>
      <c r="K74" s="111"/>
    </row>
    <row r="75" spans="3:12" ht="15.75">
      <c r="C75" s="201" t="s">
        <v>392</v>
      </c>
      <c r="D75" s="353"/>
      <c r="E75" s="92"/>
      <c r="F75" s="92"/>
      <c r="G75" s="92"/>
      <c r="H75" s="75"/>
      <c r="I75" s="75"/>
      <c r="J75" s="75"/>
      <c r="K75" s="111"/>
    </row>
    <row r="76" spans="3:12" ht="18.75">
      <c r="C76" s="207"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2"/>
      <c r="F76" s="92"/>
      <c r="G76" s="92"/>
      <c r="H76" s="75"/>
      <c r="I76" s="75"/>
      <c r="J76" s="75"/>
      <c r="K76" s="111"/>
    </row>
    <row r="77" spans="3:12" ht="15.75" thickBot="1">
      <c r="F77" s="92"/>
      <c r="G77" s="75"/>
      <c r="H77" s="75"/>
      <c r="I77" s="75"/>
    </row>
    <row r="78" spans="3:12" ht="30.75" thickBot="1">
      <c r="C78" s="128" t="s">
        <v>44</v>
      </c>
      <c r="D78" s="133" t="s">
        <v>55</v>
      </c>
      <c r="E78" s="135" t="s">
        <v>57</v>
      </c>
      <c r="F78" s="134" t="s">
        <v>27</v>
      </c>
      <c r="G78" s="132" t="s">
        <v>131</v>
      </c>
      <c r="H78" s="135" t="s">
        <v>46</v>
      </c>
      <c r="I78" s="132" t="s">
        <v>132</v>
      </c>
      <c r="J78" s="132" t="s">
        <v>410</v>
      </c>
      <c r="K78" s="132" t="s">
        <v>411</v>
      </c>
      <c r="L78" s="132" t="s">
        <v>465</v>
      </c>
    </row>
    <row r="79" spans="3:12">
      <c r="C79" s="140"/>
      <c r="D79" s="157"/>
      <c r="E79" s="114"/>
      <c r="F79" s="96">
        <f t="shared" ref="F79:F100" si="4">D79*E79</f>
        <v>0</v>
      </c>
      <c r="G79" s="160"/>
      <c r="H79" s="141" t="s">
        <v>1066</v>
      </c>
      <c r="I79" s="129" t="str">
        <f>VLOOKUP(H79,Presupuesto!$B$11:$C$565,2,0)</f>
        <v>BECAS</v>
      </c>
      <c r="J79" s="215" t="s">
        <v>1453</v>
      </c>
      <c r="K79" s="97" t="s">
        <v>394</v>
      </c>
      <c r="L79" s="97"/>
    </row>
    <row r="80" spans="3:12">
      <c r="C80" s="140"/>
      <c r="D80" s="157"/>
      <c r="E80" s="122"/>
      <c r="F80" s="96">
        <f t="shared" si="4"/>
        <v>0</v>
      </c>
      <c r="G80" s="160"/>
      <c r="H80" s="141" t="s">
        <v>1068</v>
      </c>
      <c r="I80" s="129" t="str">
        <f>VLOOKUP(H80,Presupuesto!$B$11:$C$565,2,0)</f>
        <v>BECAS ESTUDIANTES DE PREGRADO (PLAN REFORMA)</v>
      </c>
      <c r="J80" s="97" t="str">
        <f>$J$79</f>
        <v>Posgrado</v>
      </c>
      <c r="K80" s="97" t="s">
        <v>412</v>
      </c>
      <c r="L80" s="97"/>
    </row>
    <row r="81" spans="3:12">
      <c r="C81" s="140"/>
      <c r="D81" s="157"/>
      <c r="E81" s="122"/>
      <c r="F81" s="96">
        <f t="shared" si="4"/>
        <v>0</v>
      </c>
      <c r="G81" s="160"/>
      <c r="H81" s="141" t="s">
        <v>1070</v>
      </c>
      <c r="I81" s="129" t="str">
        <f>VLOOKUP(H81,Presupuesto!$B$11:$C$565,2,0)</f>
        <v>BECAS CONVENIO MINISTERIO SALUD -IHSS-UNAH</v>
      </c>
      <c r="J81" s="97" t="str">
        <f t="shared" ref="J81:J100" si="5">$J$79</f>
        <v>Posgrado</v>
      </c>
      <c r="K81" s="97" t="s">
        <v>412</v>
      </c>
      <c r="L81" s="97"/>
    </row>
    <row r="82" spans="3:12">
      <c r="C82" s="140"/>
      <c r="D82" s="157"/>
      <c r="E82" s="122"/>
      <c r="F82" s="96">
        <f t="shared" si="4"/>
        <v>0</v>
      </c>
      <c r="G82" s="160"/>
      <c r="H82" s="141" t="s">
        <v>1072</v>
      </c>
      <c r="I82" s="129" t="str">
        <f>VLOOKUP(H82,Presupuesto!$B$11:$C$565,2,0)</f>
        <v>BECAS DE ACTUALIZACION Y CAPACITACION DOCENTE</v>
      </c>
      <c r="J82" s="97" t="str">
        <f t="shared" si="5"/>
        <v>Posgrado</v>
      </c>
      <c r="K82" s="97" t="s">
        <v>412</v>
      </c>
      <c r="L82" s="97"/>
    </row>
    <row r="83" spans="3:12">
      <c r="C83" s="140"/>
      <c r="D83" s="157"/>
      <c r="E83" s="122"/>
      <c r="F83" s="96">
        <f t="shared" si="4"/>
        <v>0</v>
      </c>
      <c r="G83" s="160"/>
      <c r="H83" s="141" t="s">
        <v>1074</v>
      </c>
      <c r="I83" s="129" t="str">
        <f>VLOOKUP(H83,Presupuesto!$B$11:$C$565,2,0)</f>
        <v>BECAS EXCELENCIA ACADEMICA</v>
      </c>
      <c r="J83" s="97" t="str">
        <f t="shared" si="5"/>
        <v>Posgrado</v>
      </c>
      <c r="K83" s="97" t="s">
        <v>412</v>
      </c>
      <c r="L83" s="97"/>
    </row>
    <row r="84" spans="3:12">
      <c r="C84" s="140"/>
      <c r="D84" s="157"/>
      <c r="E84" s="122"/>
      <c r="F84" s="96">
        <f t="shared" si="4"/>
        <v>0</v>
      </c>
      <c r="G84" s="160"/>
      <c r="H84" s="141" t="s">
        <v>1076</v>
      </c>
      <c r="I84" s="129" t="str">
        <f>VLOOKUP(H84,Presupuesto!$B$11:$C$565,2,0)</f>
        <v>BECAS PARA HIJOS DE LOS TRABAJADORES</v>
      </c>
      <c r="J84" s="97" t="str">
        <f t="shared" si="5"/>
        <v>Posgrado</v>
      </c>
      <c r="K84" s="97" t="s">
        <v>401</v>
      </c>
      <c r="L84" s="97"/>
    </row>
    <row r="85" spans="3:12">
      <c r="C85" s="140"/>
      <c r="D85" s="157"/>
      <c r="E85" s="122"/>
      <c r="F85" s="96">
        <f t="shared" si="4"/>
        <v>0</v>
      </c>
      <c r="G85" s="160"/>
      <c r="H85" s="141" t="s">
        <v>1078</v>
      </c>
      <c r="I85" s="129" t="str">
        <f>VLOOKUP(H85,Presupuesto!$B$11:$C$565,2,0)</f>
        <v>BECAS POST GRADO ECONOMIA</v>
      </c>
      <c r="J85" s="97" t="str">
        <f t="shared" si="5"/>
        <v>Posgrado</v>
      </c>
      <c r="K85" s="97" t="s">
        <v>412</v>
      </c>
      <c r="L85" s="97"/>
    </row>
    <row r="86" spans="3:12">
      <c r="C86" s="140"/>
      <c r="D86" s="157"/>
      <c r="E86" s="122"/>
      <c r="F86" s="96">
        <f t="shared" si="4"/>
        <v>0</v>
      </c>
      <c r="G86" s="160"/>
      <c r="H86" s="141" t="s">
        <v>1080</v>
      </c>
      <c r="I86" s="129" t="str">
        <f>VLOOKUP(H86,Presupuesto!$B$11:$C$565,2,0)</f>
        <v>BECAS POST-GRADO DE TRABAJO SOCIAL</v>
      </c>
      <c r="J86" s="97" t="str">
        <f t="shared" si="5"/>
        <v>Posgrado</v>
      </c>
      <c r="K86" s="97" t="s">
        <v>412</v>
      </c>
      <c r="L86" s="97"/>
    </row>
    <row r="87" spans="3:12">
      <c r="C87" s="140"/>
      <c r="D87" s="157"/>
      <c r="E87" s="122"/>
      <c r="F87" s="96">
        <f t="shared" si="4"/>
        <v>0</v>
      </c>
      <c r="G87" s="160"/>
      <c r="H87" s="141" t="s">
        <v>1082</v>
      </c>
      <c r="I87" s="129" t="str">
        <f>VLOOKUP(H87,Presupuesto!$B$11:$C$565,2,0)</f>
        <v>BECAS PROFESIONALIZANTES DOCENTE (PLAN DE REFORMA)</v>
      </c>
      <c r="J87" s="97" t="str">
        <f t="shared" si="5"/>
        <v>Posgrado</v>
      </c>
      <c r="K87" s="97" t="s">
        <v>412</v>
      </c>
      <c r="L87" s="97"/>
    </row>
    <row r="88" spans="3:12">
      <c r="C88" s="140"/>
      <c r="D88" s="157"/>
      <c r="E88" s="122"/>
      <c r="F88" s="96">
        <f t="shared" si="4"/>
        <v>0</v>
      </c>
      <c r="G88" s="160"/>
      <c r="H88" s="141" t="s">
        <v>1084</v>
      </c>
      <c r="I88" s="129" t="str">
        <f>VLOOKUP(H88,Presupuesto!$B$11:$C$565,2,0)</f>
        <v>PRESTAMOS A ESTUDIANTES</v>
      </c>
      <c r="J88" s="97" t="str">
        <f t="shared" si="5"/>
        <v>Posgrado</v>
      </c>
      <c r="K88" s="97" t="s">
        <v>412</v>
      </c>
      <c r="L88" s="97"/>
    </row>
    <row r="89" spans="3:12">
      <c r="C89" s="140"/>
      <c r="D89" s="157"/>
      <c r="E89" s="122"/>
      <c r="F89" s="96">
        <f t="shared" si="4"/>
        <v>0</v>
      </c>
      <c r="G89" s="160"/>
      <c r="H89" s="141" t="s">
        <v>1086</v>
      </c>
      <c r="I89" s="129" t="str">
        <f>VLOOKUP(H89,Presupuesto!$B$11:$C$565,2,0)</f>
        <v>BECAS TALLERES EMPLEADOS A ESTUDIANTES</v>
      </c>
      <c r="J89" s="97" t="str">
        <f t="shared" si="5"/>
        <v>Posgrado</v>
      </c>
      <c r="K89" s="97" t="s">
        <v>412</v>
      </c>
      <c r="L89" s="97"/>
    </row>
    <row r="90" spans="3:12">
      <c r="C90" s="140"/>
      <c r="D90" s="157"/>
      <c r="E90" s="122"/>
      <c r="F90" s="96">
        <f t="shared" si="4"/>
        <v>0</v>
      </c>
      <c r="G90" s="160"/>
      <c r="H90" s="141" t="s">
        <v>1088</v>
      </c>
      <c r="I90" s="129" t="str">
        <f>VLOOKUP(H90,Presupuesto!$B$11:$C$565,2,0)</f>
        <v>BECAS EXTERNAS DE INVESTIGACION</v>
      </c>
      <c r="J90" s="97" t="str">
        <f t="shared" si="5"/>
        <v>Posgrado</v>
      </c>
      <c r="K90" s="97" t="s">
        <v>412</v>
      </c>
      <c r="L90" s="97"/>
    </row>
    <row r="91" spans="3:12">
      <c r="C91" s="140"/>
      <c r="D91" s="157"/>
      <c r="E91" s="122"/>
      <c r="F91" s="96">
        <f t="shared" si="4"/>
        <v>0</v>
      </c>
      <c r="G91" s="160"/>
      <c r="H91" s="141" t="s">
        <v>1090</v>
      </c>
      <c r="I91" s="129" t="str">
        <f>VLOOKUP(H91,Presupuesto!$B$11:$C$565,2,0)</f>
        <v>BECAS SUSTANTIVAS DE INVESTIGACIÓN</v>
      </c>
      <c r="J91" s="97" t="str">
        <f t="shared" si="5"/>
        <v>Posgrado</v>
      </c>
      <c r="K91" s="97" t="s">
        <v>412</v>
      </c>
      <c r="L91" s="97"/>
    </row>
    <row r="92" spans="3:12">
      <c r="C92" s="140"/>
      <c r="D92" s="157"/>
      <c r="E92" s="122"/>
      <c r="F92" s="96">
        <f t="shared" si="4"/>
        <v>0</v>
      </c>
      <c r="G92" s="160"/>
      <c r="H92" s="141" t="s">
        <v>1092</v>
      </c>
      <c r="I92" s="129" t="str">
        <f>VLOOKUP(H92,Presupuesto!$B$11:$C$565,2,0)</f>
        <v>BECAS DE INVEST, PARA ESTUD. DE PREGRADO</v>
      </c>
      <c r="J92" s="97" t="str">
        <f t="shared" si="5"/>
        <v>Posgrado</v>
      </c>
      <c r="K92" s="97" t="s">
        <v>412</v>
      </c>
      <c r="L92" s="97"/>
    </row>
    <row r="93" spans="3:12">
      <c r="C93" s="140"/>
      <c r="D93" s="157"/>
      <c r="E93" s="122"/>
      <c r="F93" s="96">
        <f t="shared" si="4"/>
        <v>0</v>
      </c>
      <c r="G93" s="160"/>
      <c r="H93" s="141" t="s">
        <v>1094</v>
      </c>
      <c r="I93" s="129" t="str">
        <f>VLOOKUP(H93,Presupuesto!$B$11:$C$565,2,0)</f>
        <v>BECAS DE INVEST. PARA DOC.DE POST-GRADO</v>
      </c>
      <c r="J93" s="97" t="str">
        <f t="shared" si="5"/>
        <v>Posgrado</v>
      </c>
      <c r="K93" s="97" t="s">
        <v>412</v>
      </c>
      <c r="L93" s="97"/>
    </row>
    <row r="94" spans="3:12">
      <c r="C94" s="140"/>
      <c r="D94" s="157"/>
      <c r="E94" s="122"/>
      <c r="F94" s="96">
        <f t="shared" si="4"/>
        <v>0</v>
      </c>
      <c r="G94" s="160"/>
      <c r="H94" s="141" t="s">
        <v>1096</v>
      </c>
      <c r="I94" s="129" t="str">
        <f>VLOOKUP(H94,Presupuesto!$B$11:$C$565,2,0)</f>
        <v>BECAS BÁSICAS DE INVESTIGACIÓN</v>
      </c>
      <c r="J94" s="97" t="str">
        <f t="shared" si="5"/>
        <v>Posgrado</v>
      </c>
      <c r="K94" s="97" t="s">
        <v>412</v>
      </c>
      <c r="L94" s="97"/>
    </row>
    <row r="95" spans="3:12">
      <c r="C95" s="140"/>
      <c r="D95" s="157"/>
      <c r="E95" s="122"/>
      <c r="F95" s="96">
        <f t="shared" si="4"/>
        <v>0</v>
      </c>
      <c r="G95" s="160"/>
      <c r="H95" s="141" t="s">
        <v>1098</v>
      </c>
      <c r="I95" s="129" t="str">
        <f>VLOOKUP(H95,Presupuesto!$B$11:$C$565,2,0)</f>
        <v>BECAS RELEVO GENERACIONAL</v>
      </c>
      <c r="J95" s="97" t="str">
        <f t="shared" si="5"/>
        <v>Posgrado</v>
      </c>
      <c r="K95" s="97" t="s">
        <v>412</v>
      </c>
      <c r="L95" s="97"/>
    </row>
    <row r="96" spans="3:12">
      <c r="C96" s="140"/>
      <c r="D96" s="157"/>
      <c r="E96" s="122"/>
      <c r="F96" s="96">
        <f t="shared" si="4"/>
        <v>0</v>
      </c>
      <c r="G96" s="160"/>
      <c r="H96" s="141" t="s">
        <v>1100</v>
      </c>
      <c r="I96" s="129" t="str">
        <f>VLOOKUP(H96,Presupuesto!$B$11:$C$565,2,0)</f>
        <v>BECAS DE EQUIDAD</v>
      </c>
      <c r="J96" s="97" t="str">
        <f t="shared" si="5"/>
        <v>Posgrado</v>
      </c>
      <c r="K96" s="97" t="s">
        <v>412</v>
      </c>
      <c r="L96" s="97"/>
    </row>
    <row r="97" spans="3:12">
      <c r="C97" s="140"/>
      <c r="D97" s="157"/>
      <c r="E97" s="122"/>
      <c r="F97" s="96">
        <f t="shared" si="4"/>
        <v>0</v>
      </c>
      <c r="G97" s="160"/>
      <c r="H97" s="141" t="s">
        <v>1102</v>
      </c>
      <c r="I97" s="129" t="str">
        <f>VLOOKUP(H97,Presupuesto!$B$11:$C$565,2,0)</f>
        <v>PREMIOS AL INVESTIGADOR</v>
      </c>
      <c r="J97" s="97" t="str">
        <f t="shared" si="5"/>
        <v>Posgrado</v>
      </c>
      <c r="K97" s="97" t="s">
        <v>412</v>
      </c>
      <c r="L97" s="97"/>
    </row>
    <row r="98" spans="3:12">
      <c r="C98" s="140"/>
      <c r="D98" s="157"/>
      <c r="E98" s="122"/>
      <c r="F98" s="96">
        <f t="shared" si="4"/>
        <v>0</v>
      </c>
      <c r="G98" s="160"/>
      <c r="H98" s="141" t="s">
        <v>1104</v>
      </c>
      <c r="I98" s="129" t="str">
        <f>VLOOKUP(H98,Presupuesto!$B$11:$C$565,2,0)</f>
        <v>BECAS DE INV. PARA ESTUDIANTES DE POSTGRADO</v>
      </c>
      <c r="J98" s="97" t="str">
        <f t="shared" si="5"/>
        <v>Posgrado</v>
      </c>
      <c r="K98" s="97" t="s">
        <v>412</v>
      </c>
      <c r="L98" s="97"/>
    </row>
    <row r="99" spans="3:12">
      <c r="C99" s="140"/>
      <c r="D99" s="157"/>
      <c r="E99" s="122"/>
      <c r="F99" s="96">
        <f t="shared" si="4"/>
        <v>0</v>
      </c>
      <c r="G99" s="160"/>
      <c r="H99" s="141" t="s">
        <v>1106</v>
      </c>
      <c r="I99" s="129" t="str">
        <f>VLOOKUP(H99,Presupuesto!$B$11:$C$565,2,0)</f>
        <v>Becas Especiales de Investigación</v>
      </c>
      <c r="J99" s="97" t="str">
        <f t="shared" si="5"/>
        <v>Posgrado</v>
      </c>
      <c r="K99" s="97" t="s">
        <v>412</v>
      </c>
      <c r="L99" s="97"/>
    </row>
    <row r="100" spans="3:12" ht="15.75" thickBot="1">
      <c r="C100" s="146"/>
      <c r="D100" s="219"/>
      <c r="E100" s="102"/>
      <c r="F100" s="104">
        <f t="shared" si="4"/>
        <v>0</v>
      </c>
      <c r="G100" s="161"/>
      <c r="H100" s="147"/>
      <c r="I100" s="131" t="e">
        <f>VLOOKUP(H100,Presupuesto!$B$11:$C$565,2,0)</f>
        <v>#N/A</v>
      </c>
      <c r="J100" s="105" t="str">
        <f t="shared" si="5"/>
        <v>Posgrado</v>
      </c>
      <c r="K100" s="123" t="s">
        <v>394</v>
      </c>
      <c r="L100" s="123"/>
    </row>
    <row r="102" spans="3:12" ht="15.75" thickBot="1"/>
    <row r="103" spans="3:12" ht="15.75" thickBot="1">
      <c r="C103" s="156" t="s">
        <v>53</v>
      </c>
      <c r="D103" s="357">
        <f>SUM(F110:F131)</f>
        <v>0</v>
      </c>
      <c r="F103" s="70"/>
      <c r="G103" s="78"/>
      <c r="H103" s="70"/>
      <c r="I103" s="70"/>
    </row>
    <row r="104" spans="3:12">
      <c r="C104" s="70"/>
      <c r="D104" s="31"/>
      <c r="E104" s="92"/>
      <c r="F104" s="92"/>
      <c r="G104" s="92"/>
      <c r="H104" s="75"/>
      <c r="I104" s="75"/>
      <c r="J104" s="75"/>
      <c r="K104" s="111"/>
    </row>
    <row r="105" spans="3:12">
      <c r="C105" s="70"/>
      <c r="D105" s="31"/>
      <c r="E105" s="92"/>
      <c r="F105" s="92"/>
      <c r="G105" s="92"/>
      <c r="H105" s="75"/>
      <c r="I105" s="75"/>
      <c r="J105" s="75"/>
      <c r="K105" s="111"/>
    </row>
    <row r="106" spans="3:12" ht="15.75">
      <c r="C106" s="201" t="s">
        <v>392</v>
      </c>
      <c r="D106" s="353"/>
      <c r="E106" s="92"/>
      <c r="F106" s="92"/>
      <c r="G106" s="92"/>
      <c r="H106" s="75"/>
      <c r="I106" s="75"/>
      <c r="J106" s="75"/>
      <c r="K106" s="111"/>
    </row>
    <row r="107" spans="3:12" ht="18.75">
      <c r="C107" s="207"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2"/>
      <c r="F107" s="92"/>
      <c r="G107" s="92"/>
      <c r="H107" s="75"/>
      <c r="I107" s="75"/>
      <c r="J107" s="75"/>
      <c r="K107" s="111"/>
    </row>
    <row r="108" spans="3:12" ht="15.75" thickBot="1">
      <c r="F108" s="92"/>
      <c r="G108" s="75"/>
      <c r="H108" s="75"/>
      <c r="I108" s="75"/>
    </row>
    <row r="109" spans="3:12" ht="30.75" thickBot="1">
      <c r="C109" s="128" t="s">
        <v>44</v>
      </c>
      <c r="D109" s="133" t="s">
        <v>55</v>
      </c>
      <c r="E109" s="135" t="s">
        <v>57</v>
      </c>
      <c r="F109" s="134" t="s">
        <v>27</v>
      </c>
      <c r="G109" s="132" t="s">
        <v>131</v>
      </c>
      <c r="H109" s="135" t="s">
        <v>46</v>
      </c>
      <c r="I109" s="132" t="s">
        <v>132</v>
      </c>
      <c r="J109" s="132" t="s">
        <v>410</v>
      </c>
      <c r="K109" s="132" t="s">
        <v>411</v>
      </c>
      <c r="L109" s="132" t="s">
        <v>465</v>
      </c>
    </row>
    <row r="110" spans="3:12">
      <c r="C110" s="140"/>
      <c r="D110" s="157"/>
      <c r="E110" s="114"/>
      <c r="F110" s="96">
        <f t="shared" ref="F110:F131" si="6">D110*E110</f>
        <v>0</v>
      </c>
      <c r="G110" s="160"/>
      <c r="H110" s="141" t="s">
        <v>1066</v>
      </c>
      <c r="I110" s="129" t="str">
        <f>VLOOKUP(H110,Presupuesto!$B$11:$C$565,2,0)</f>
        <v>BECAS</v>
      </c>
      <c r="J110" s="215" t="s">
        <v>1453</v>
      </c>
      <c r="K110" s="97" t="s">
        <v>394</v>
      </c>
      <c r="L110" s="97"/>
    </row>
    <row r="111" spans="3:12">
      <c r="C111" s="140"/>
      <c r="D111" s="157"/>
      <c r="E111" s="122"/>
      <c r="F111" s="96">
        <f t="shared" si="6"/>
        <v>0</v>
      </c>
      <c r="G111" s="160"/>
      <c r="H111" s="141" t="s">
        <v>1068</v>
      </c>
      <c r="I111" s="129" t="str">
        <f>VLOOKUP(H111,Presupuesto!$B$11:$C$565,2,0)</f>
        <v>BECAS ESTUDIANTES DE PREGRADO (PLAN REFORMA)</v>
      </c>
      <c r="J111" s="97" t="str">
        <f>$J$110</f>
        <v>Posgrado</v>
      </c>
      <c r="K111" s="97" t="s">
        <v>412</v>
      </c>
      <c r="L111" s="97"/>
    </row>
    <row r="112" spans="3:12">
      <c r="C112" s="140"/>
      <c r="D112" s="157"/>
      <c r="E112" s="122"/>
      <c r="F112" s="96">
        <f t="shared" si="6"/>
        <v>0</v>
      </c>
      <c r="G112" s="160"/>
      <c r="H112" s="141" t="s">
        <v>1070</v>
      </c>
      <c r="I112" s="129" t="str">
        <f>VLOOKUP(H112,Presupuesto!$B$11:$C$565,2,0)</f>
        <v>BECAS CONVENIO MINISTERIO SALUD -IHSS-UNAH</v>
      </c>
      <c r="J112" s="97" t="str">
        <f t="shared" ref="J112:J131" si="7">$J$110</f>
        <v>Posgrado</v>
      </c>
      <c r="K112" s="97" t="s">
        <v>412</v>
      </c>
      <c r="L112" s="97"/>
    </row>
    <row r="113" spans="3:12">
      <c r="C113" s="140"/>
      <c r="D113" s="157"/>
      <c r="E113" s="122"/>
      <c r="F113" s="96">
        <f t="shared" si="6"/>
        <v>0</v>
      </c>
      <c r="G113" s="160"/>
      <c r="H113" s="141" t="s">
        <v>1072</v>
      </c>
      <c r="I113" s="129" t="str">
        <f>VLOOKUP(H113,Presupuesto!$B$11:$C$565,2,0)</f>
        <v>BECAS DE ACTUALIZACION Y CAPACITACION DOCENTE</v>
      </c>
      <c r="J113" s="97" t="str">
        <f t="shared" si="7"/>
        <v>Posgrado</v>
      </c>
      <c r="K113" s="97" t="s">
        <v>412</v>
      </c>
      <c r="L113" s="97"/>
    </row>
    <row r="114" spans="3:12">
      <c r="C114" s="140"/>
      <c r="D114" s="157"/>
      <c r="E114" s="122"/>
      <c r="F114" s="96">
        <f t="shared" si="6"/>
        <v>0</v>
      </c>
      <c r="G114" s="160"/>
      <c r="H114" s="141" t="s">
        <v>1074</v>
      </c>
      <c r="I114" s="129" t="str">
        <f>VLOOKUP(H114,Presupuesto!$B$11:$C$565,2,0)</f>
        <v>BECAS EXCELENCIA ACADEMICA</v>
      </c>
      <c r="J114" s="97" t="str">
        <f t="shared" si="7"/>
        <v>Posgrado</v>
      </c>
      <c r="K114" s="97" t="s">
        <v>412</v>
      </c>
      <c r="L114" s="97"/>
    </row>
    <row r="115" spans="3:12">
      <c r="C115" s="140"/>
      <c r="D115" s="157"/>
      <c r="E115" s="122"/>
      <c r="F115" s="96">
        <f t="shared" si="6"/>
        <v>0</v>
      </c>
      <c r="G115" s="160"/>
      <c r="H115" s="141" t="s">
        <v>1076</v>
      </c>
      <c r="I115" s="129" t="str">
        <f>VLOOKUP(H115,Presupuesto!$B$11:$C$565,2,0)</f>
        <v>BECAS PARA HIJOS DE LOS TRABAJADORES</v>
      </c>
      <c r="J115" s="97" t="str">
        <f t="shared" si="7"/>
        <v>Posgrado</v>
      </c>
      <c r="K115" s="97" t="s">
        <v>401</v>
      </c>
      <c r="L115" s="97"/>
    </row>
    <row r="116" spans="3:12">
      <c r="C116" s="140"/>
      <c r="D116" s="157"/>
      <c r="E116" s="122"/>
      <c r="F116" s="96">
        <f t="shared" si="6"/>
        <v>0</v>
      </c>
      <c r="G116" s="160"/>
      <c r="H116" s="141" t="s">
        <v>1078</v>
      </c>
      <c r="I116" s="129" t="str">
        <f>VLOOKUP(H116,Presupuesto!$B$11:$C$565,2,0)</f>
        <v>BECAS POST GRADO ECONOMIA</v>
      </c>
      <c r="J116" s="97" t="str">
        <f t="shared" si="7"/>
        <v>Posgrado</v>
      </c>
      <c r="K116" s="97" t="s">
        <v>412</v>
      </c>
      <c r="L116" s="97"/>
    </row>
    <row r="117" spans="3:12">
      <c r="C117" s="140"/>
      <c r="D117" s="157"/>
      <c r="E117" s="122"/>
      <c r="F117" s="96">
        <f t="shared" si="6"/>
        <v>0</v>
      </c>
      <c r="G117" s="160"/>
      <c r="H117" s="141" t="s">
        <v>1080</v>
      </c>
      <c r="I117" s="129" t="str">
        <f>VLOOKUP(H117,Presupuesto!$B$11:$C$565,2,0)</f>
        <v>BECAS POST-GRADO DE TRABAJO SOCIAL</v>
      </c>
      <c r="J117" s="97" t="str">
        <f t="shared" si="7"/>
        <v>Posgrado</v>
      </c>
      <c r="K117" s="97" t="s">
        <v>412</v>
      </c>
      <c r="L117" s="97"/>
    </row>
    <row r="118" spans="3:12">
      <c r="C118" s="140"/>
      <c r="D118" s="157"/>
      <c r="E118" s="122"/>
      <c r="F118" s="96">
        <f t="shared" si="6"/>
        <v>0</v>
      </c>
      <c r="G118" s="160"/>
      <c r="H118" s="141" t="s">
        <v>1082</v>
      </c>
      <c r="I118" s="129" t="str">
        <f>VLOOKUP(H118,Presupuesto!$B$11:$C$565,2,0)</f>
        <v>BECAS PROFESIONALIZANTES DOCENTE (PLAN DE REFORMA)</v>
      </c>
      <c r="J118" s="97" t="str">
        <f t="shared" si="7"/>
        <v>Posgrado</v>
      </c>
      <c r="K118" s="97" t="s">
        <v>412</v>
      </c>
      <c r="L118" s="97"/>
    </row>
    <row r="119" spans="3:12">
      <c r="C119" s="140"/>
      <c r="D119" s="157"/>
      <c r="E119" s="122"/>
      <c r="F119" s="96">
        <f t="shared" si="6"/>
        <v>0</v>
      </c>
      <c r="G119" s="160"/>
      <c r="H119" s="141" t="s">
        <v>1084</v>
      </c>
      <c r="I119" s="129" t="str">
        <f>VLOOKUP(H119,Presupuesto!$B$11:$C$565,2,0)</f>
        <v>PRESTAMOS A ESTUDIANTES</v>
      </c>
      <c r="J119" s="97" t="str">
        <f t="shared" si="7"/>
        <v>Posgrado</v>
      </c>
      <c r="K119" s="97" t="s">
        <v>412</v>
      </c>
      <c r="L119" s="97"/>
    </row>
    <row r="120" spans="3:12">
      <c r="C120" s="140"/>
      <c r="D120" s="157"/>
      <c r="E120" s="122"/>
      <c r="F120" s="96">
        <f t="shared" si="6"/>
        <v>0</v>
      </c>
      <c r="G120" s="160"/>
      <c r="H120" s="141" t="s">
        <v>1086</v>
      </c>
      <c r="I120" s="129" t="str">
        <f>VLOOKUP(H120,Presupuesto!$B$11:$C$565,2,0)</f>
        <v>BECAS TALLERES EMPLEADOS A ESTUDIANTES</v>
      </c>
      <c r="J120" s="97" t="str">
        <f t="shared" si="7"/>
        <v>Posgrado</v>
      </c>
      <c r="K120" s="97" t="s">
        <v>412</v>
      </c>
      <c r="L120" s="97"/>
    </row>
    <row r="121" spans="3:12">
      <c r="C121" s="140"/>
      <c r="D121" s="157"/>
      <c r="E121" s="122"/>
      <c r="F121" s="96">
        <f t="shared" si="6"/>
        <v>0</v>
      </c>
      <c r="G121" s="160"/>
      <c r="H121" s="141" t="s">
        <v>1088</v>
      </c>
      <c r="I121" s="129" t="str">
        <f>VLOOKUP(H121,Presupuesto!$B$11:$C$565,2,0)</f>
        <v>BECAS EXTERNAS DE INVESTIGACION</v>
      </c>
      <c r="J121" s="97" t="str">
        <f t="shared" si="7"/>
        <v>Posgrado</v>
      </c>
      <c r="K121" s="97" t="s">
        <v>412</v>
      </c>
      <c r="L121" s="97"/>
    </row>
    <row r="122" spans="3:12">
      <c r="C122" s="140"/>
      <c r="D122" s="157"/>
      <c r="E122" s="122"/>
      <c r="F122" s="96">
        <f t="shared" si="6"/>
        <v>0</v>
      </c>
      <c r="G122" s="160"/>
      <c r="H122" s="141" t="s">
        <v>1090</v>
      </c>
      <c r="I122" s="129" t="str">
        <f>VLOOKUP(H122,Presupuesto!$B$11:$C$565,2,0)</f>
        <v>BECAS SUSTANTIVAS DE INVESTIGACIÓN</v>
      </c>
      <c r="J122" s="97" t="str">
        <f t="shared" si="7"/>
        <v>Posgrado</v>
      </c>
      <c r="K122" s="97" t="s">
        <v>412</v>
      </c>
      <c r="L122" s="97"/>
    </row>
    <row r="123" spans="3:12">
      <c r="C123" s="140"/>
      <c r="D123" s="157"/>
      <c r="E123" s="122"/>
      <c r="F123" s="96">
        <f t="shared" si="6"/>
        <v>0</v>
      </c>
      <c r="G123" s="160"/>
      <c r="H123" s="141" t="s">
        <v>1092</v>
      </c>
      <c r="I123" s="129" t="str">
        <f>VLOOKUP(H123,Presupuesto!$B$11:$C$565,2,0)</f>
        <v>BECAS DE INVEST, PARA ESTUD. DE PREGRADO</v>
      </c>
      <c r="J123" s="97" t="str">
        <f t="shared" si="7"/>
        <v>Posgrado</v>
      </c>
      <c r="K123" s="97" t="s">
        <v>412</v>
      </c>
      <c r="L123" s="97"/>
    </row>
    <row r="124" spans="3:12">
      <c r="C124" s="140"/>
      <c r="D124" s="157"/>
      <c r="E124" s="122"/>
      <c r="F124" s="96">
        <f t="shared" si="6"/>
        <v>0</v>
      </c>
      <c r="G124" s="160"/>
      <c r="H124" s="141" t="s">
        <v>1094</v>
      </c>
      <c r="I124" s="129" t="str">
        <f>VLOOKUP(H124,Presupuesto!$B$11:$C$565,2,0)</f>
        <v>BECAS DE INVEST. PARA DOC.DE POST-GRADO</v>
      </c>
      <c r="J124" s="97" t="str">
        <f t="shared" si="7"/>
        <v>Posgrado</v>
      </c>
      <c r="K124" s="97" t="s">
        <v>412</v>
      </c>
      <c r="L124" s="97"/>
    </row>
    <row r="125" spans="3:12">
      <c r="C125" s="140"/>
      <c r="D125" s="157"/>
      <c r="E125" s="122"/>
      <c r="F125" s="96">
        <f t="shared" si="6"/>
        <v>0</v>
      </c>
      <c r="G125" s="160"/>
      <c r="H125" s="141" t="s">
        <v>1096</v>
      </c>
      <c r="I125" s="129" t="str">
        <f>VLOOKUP(H125,Presupuesto!$B$11:$C$565,2,0)</f>
        <v>BECAS BÁSICAS DE INVESTIGACIÓN</v>
      </c>
      <c r="J125" s="97" t="str">
        <f t="shared" si="7"/>
        <v>Posgrado</v>
      </c>
      <c r="K125" s="97" t="s">
        <v>412</v>
      </c>
      <c r="L125" s="97"/>
    </row>
    <row r="126" spans="3:12">
      <c r="C126" s="140"/>
      <c r="D126" s="157"/>
      <c r="E126" s="122"/>
      <c r="F126" s="96">
        <f t="shared" si="6"/>
        <v>0</v>
      </c>
      <c r="G126" s="160"/>
      <c r="H126" s="141" t="s">
        <v>1098</v>
      </c>
      <c r="I126" s="129" t="str">
        <f>VLOOKUP(H126,Presupuesto!$B$11:$C$565,2,0)</f>
        <v>BECAS RELEVO GENERACIONAL</v>
      </c>
      <c r="J126" s="97" t="str">
        <f t="shared" si="7"/>
        <v>Posgrado</v>
      </c>
      <c r="K126" s="97" t="s">
        <v>412</v>
      </c>
      <c r="L126" s="97"/>
    </row>
    <row r="127" spans="3:12">
      <c r="C127" s="140"/>
      <c r="D127" s="157"/>
      <c r="E127" s="122"/>
      <c r="F127" s="96">
        <f t="shared" si="6"/>
        <v>0</v>
      </c>
      <c r="G127" s="160"/>
      <c r="H127" s="141" t="s">
        <v>1100</v>
      </c>
      <c r="I127" s="129" t="str">
        <f>VLOOKUP(H127,Presupuesto!$B$11:$C$565,2,0)</f>
        <v>BECAS DE EQUIDAD</v>
      </c>
      <c r="J127" s="97" t="str">
        <f t="shared" si="7"/>
        <v>Posgrado</v>
      </c>
      <c r="K127" s="97" t="s">
        <v>412</v>
      </c>
      <c r="L127" s="97"/>
    </row>
    <row r="128" spans="3:12">
      <c r="C128" s="140"/>
      <c r="D128" s="157"/>
      <c r="E128" s="122"/>
      <c r="F128" s="96">
        <f t="shared" si="6"/>
        <v>0</v>
      </c>
      <c r="G128" s="160"/>
      <c r="H128" s="141" t="s">
        <v>1102</v>
      </c>
      <c r="I128" s="129" t="str">
        <f>VLOOKUP(H128,Presupuesto!$B$11:$C$565,2,0)</f>
        <v>PREMIOS AL INVESTIGADOR</v>
      </c>
      <c r="J128" s="97" t="str">
        <f t="shared" si="7"/>
        <v>Posgrado</v>
      </c>
      <c r="K128" s="97" t="s">
        <v>412</v>
      </c>
      <c r="L128" s="97"/>
    </row>
    <row r="129" spans="3:12">
      <c r="C129" s="140"/>
      <c r="D129" s="157"/>
      <c r="E129" s="122"/>
      <c r="F129" s="96">
        <f t="shared" si="6"/>
        <v>0</v>
      </c>
      <c r="G129" s="160"/>
      <c r="H129" s="141" t="s">
        <v>1104</v>
      </c>
      <c r="I129" s="129" t="str">
        <f>VLOOKUP(H129,Presupuesto!$B$11:$C$565,2,0)</f>
        <v>BECAS DE INV. PARA ESTUDIANTES DE POSTGRADO</v>
      </c>
      <c r="J129" s="97" t="str">
        <f t="shared" si="7"/>
        <v>Posgrado</v>
      </c>
      <c r="K129" s="97" t="s">
        <v>412</v>
      </c>
      <c r="L129" s="97"/>
    </row>
    <row r="130" spans="3:12">
      <c r="C130" s="140"/>
      <c r="D130" s="157"/>
      <c r="E130" s="122"/>
      <c r="F130" s="96">
        <f t="shared" si="6"/>
        <v>0</v>
      </c>
      <c r="G130" s="160"/>
      <c r="H130" s="141" t="s">
        <v>1106</v>
      </c>
      <c r="I130" s="129" t="str">
        <f>VLOOKUP(H130,Presupuesto!$B$11:$C$565,2,0)</f>
        <v>Becas Especiales de Investigación</v>
      </c>
      <c r="J130" s="97" t="str">
        <f t="shared" si="7"/>
        <v>Posgrado</v>
      </c>
      <c r="K130" s="97" t="s">
        <v>412</v>
      </c>
      <c r="L130" s="97"/>
    </row>
    <row r="131" spans="3:12" ht="15.75" thickBot="1">
      <c r="C131" s="146"/>
      <c r="D131" s="219"/>
      <c r="E131" s="102"/>
      <c r="F131" s="104">
        <f t="shared" si="6"/>
        <v>0</v>
      </c>
      <c r="G131" s="161"/>
      <c r="H131" s="147"/>
      <c r="I131" s="131" t="e">
        <f>VLOOKUP(H131,Presupuesto!$B$11:$C$565,2,0)</f>
        <v>#N/A</v>
      </c>
      <c r="J131" s="105" t="str">
        <f t="shared" si="7"/>
        <v>Posgrado</v>
      </c>
      <c r="K131" s="123" t="s">
        <v>394</v>
      </c>
      <c r="L131" s="123"/>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2233"/>
  <sheetViews>
    <sheetView showGridLines="0" tabSelected="1" topLeftCell="A1277" zoomScale="69" zoomScaleNormal="69" workbookViewId="0">
      <selection activeCell="D1313" sqref="D1313"/>
    </sheetView>
  </sheetViews>
  <sheetFormatPr baseColWidth="10" defaultColWidth="11.5703125" defaultRowHeight="1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452" t="s">
        <v>251</v>
      </c>
      <c r="B1" s="453" t="s">
        <v>252</v>
      </c>
      <c r="C1" s="450" t="s">
        <v>253</v>
      </c>
      <c r="D1" s="450" t="s">
        <v>496</v>
      </c>
      <c r="E1" s="450" t="s">
        <v>498</v>
      </c>
      <c r="F1" s="450" t="s">
        <v>500</v>
      </c>
      <c r="G1" s="450" t="s">
        <v>502</v>
      </c>
      <c r="H1" s="450" t="s">
        <v>504</v>
      </c>
      <c r="I1" s="450" t="s">
        <v>506</v>
      </c>
      <c r="J1" s="450" t="s">
        <v>254</v>
      </c>
      <c r="K1" s="450" t="s">
        <v>509</v>
      </c>
      <c r="L1" s="450" t="s">
        <v>255</v>
      </c>
      <c r="M1" s="450" t="s">
        <v>511</v>
      </c>
      <c r="N1" s="450" t="s">
        <v>513</v>
      </c>
      <c r="O1" s="450" t="s">
        <v>515</v>
      </c>
      <c r="P1" s="450" t="s">
        <v>256</v>
      </c>
      <c r="Q1" s="450" t="s">
        <v>516</v>
      </c>
      <c r="R1" s="450" t="s">
        <v>519</v>
      </c>
      <c r="S1" s="450" t="s">
        <v>257</v>
      </c>
      <c r="T1" s="450" t="s">
        <v>521</v>
      </c>
      <c r="U1" s="450" t="s">
        <v>258</v>
      </c>
      <c r="V1" s="450" t="s">
        <v>522</v>
      </c>
      <c r="W1" s="450" t="s">
        <v>523</v>
      </c>
      <c r="X1" s="450" t="s">
        <v>527</v>
      </c>
      <c r="Y1" s="450" t="s">
        <v>274</v>
      </c>
      <c r="Z1" s="450" t="s">
        <v>528</v>
      </c>
      <c r="AA1" s="450" t="s">
        <v>530</v>
      </c>
      <c r="AB1" s="450" t="s">
        <v>532</v>
      </c>
      <c r="AC1" s="450" t="s">
        <v>275</v>
      </c>
      <c r="AD1" s="450" t="s">
        <v>534</v>
      </c>
      <c r="AE1" s="450" t="s">
        <v>536</v>
      </c>
      <c r="AF1" s="450" t="s">
        <v>538</v>
      </c>
      <c r="AG1" s="450" t="s">
        <v>540</v>
      </c>
      <c r="AH1" s="450" t="s">
        <v>250</v>
      </c>
      <c r="AI1" s="450" t="s">
        <v>542</v>
      </c>
      <c r="AJ1" s="453" t="s">
        <v>259</v>
      </c>
      <c r="AK1" s="450" t="s">
        <v>544</v>
      </c>
      <c r="AL1" s="450" t="s">
        <v>260</v>
      </c>
      <c r="AM1" s="450" t="s">
        <v>546</v>
      </c>
      <c r="AN1" s="450" t="s">
        <v>548</v>
      </c>
      <c r="AO1" s="450" t="s">
        <v>261</v>
      </c>
      <c r="AP1" s="450" t="s">
        <v>550</v>
      </c>
      <c r="AQ1" s="450" t="s">
        <v>552</v>
      </c>
      <c r="AR1" s="450" t="s">
        <v>262</v>
      </c>
      <c r="AS1" s="450" t="s">
        <v>553</v>
      </c>
      <c r="AT1" s="450" t="s">
        <v>555</v>
      </c>
      <c r="AU1" s="450" t="s">
        <v>556</v>
      </c>
      <c r="AV1" s="450" t="s">
        <v>557</v>
      </c>
      <c r="AW1" s="450" t="s">
        <v>559</v>
      </c>
      <c r="AX1" s="450" t="s">
        <v>561</v>
      </c>
      <c r="AY1" s="450" t="s">
        <v>562</v>
      </c>
      <c r="AZ1" s="450" t="s">
        <v>263</v>
      </c>
      <c r="BA1" s="450" t="s">
        <v>564</v>
      </c>
      <c r="BB1" s="450" t="s">
        <v>566</v>
      </c>
      <c r="BC1" s="450" t="s">
        <v>568</v>
      </c>
      <c r="BD1" s="450" t="s">
        <v>570</v>
      </c>
      <c r="BE1" s="450" t="s">
        <v>572</v>
      </c>
      <c r="BF1" s="450" t="s">
        <v>574</v>
      </c>
      <c r="BG1" s="450" t="s">
        <v>576</v>
      </c>
      <c r="BH1" s="450" t="s">
        <v>578</v>
      </c>
      <c r="BI1" s="450" t="s">
        <v>276</v>
      </c>
      <c r="BJ1" s="450" t="s">
        <v>580</v>
      </c>
      <c r="BK1" s="450" t="s">
        <v>582</v>
      </c>
      <c r="BL1" s="450" t="s">
        <v>584</v>
      </c>
      <c r="BM1" s="450" t="s">
        <v>586</v>
      </c>
      <c r="BN1" s="450" t="s">
        <v>588</v>
      </c>
      <c r="BO1" s="450" t="s">
        <v>590</v>
      </c>
      <c r="BP1" s="450" t="s">
        <v>592</v>
      </c>
      <c r="BQ1" s="450" t="s">
        <v>594</v>
      </c>
      <c r="BR1" s="450" t="s">
        <v>596</v>
      </c>
      <c r="BS1" s="450" t="s">
        <v>598</v>
      </c>
      <c r="BT1" s="453" t="s">
        <v>264</v>
      </c>
      <c r="BU1" s="450" t="s">
        <v>265</v>
      </c>
      <c r="BV1" s="450" t="s">
        <v>600</v>
      </c>
      <c r="BW1" s="450" t="s">
        <v>266</v>
      </c>
      <c r="BX1" s="450" t="s">
        <v>602</v>
      </c>
      <c r="BY1" s="450" t="s">
        <v>604</v>
      </c>
      <c r="BZ1" s="453" t="s">
        <v>267</v>
      </c>
      <c r="CA1" s="450" t="s">
        <v>268</v>
      </c>
      <c r="CB1" s="450" t="s">
        <v>606</v>
      </c>
      <c r="CC1" s="450" t="s">
        <v>269</v>
      </c>
      <c r="CD1" s="450" t="s">
        <v>608</v>
      </c>
      <c r="CE1" s="450" t="s">
        <v>610</v>
      </c>
      <c r="CF1" s="450" t="s">
        <v>612</v>
      </c>
      <c r="CG1" s="453" t="s">
        <v>270</v>
      </c>
      <c r="CH1" s="450" t="s">
        <v>618</v>
      </c>
      <c r="CI1" s="450" t="s">
        <v>620</v>
      </c>
      <c r="CJ1" s="450" t="s">
        <v>271</v>
      </c>
      <c r="CK1" s="450" t="s">
        <v>614</v>
      </c>
      <c r="CL1" s="450" t="s">
        <v>616</v>
      </c>
      <c r="CM1" s="450" t="s">
        <v>272</v>
      </c>
      <c r="CN1" s="450" t="s">
        <v>622</v>
      </c>
      <c r="CO1" s="450" t="s">
        <v>273</v>
      </c>
      <c r="CP1" s="450" t="s">
        <v>623</v>
      </c>
      <c r="CQ1" s="449" t="s">
        <v>277</v>
      </c>
      <c r="CR1" s="453" t="s">
        <v>278</v>
      </c>
      <c r="CS1" s="450" t="s">
        <v>624</v>
      </c>
      <c r="CT1" s="450" t="s">
        <v>625</v>
      </c>
      <c r="CU1" s="450" t="s">
        <v>627</v>
      </c>
      <c r="CV1" s="450" t="s">
        <v>279</v>
      </c>
      <c r="CW1" s="450" t="s">
        <v>629</v>
      </c>
      <c r="CX1" s="450" t="s">
        <v>631</v>
      </c>
      <c r="CY1" s="450" t="s">
        <v>633</v>
      </c>
      <c r="CZ1" s="450" t="s">
        <v>635</v>
      </c>
      <c r="DA1" s="450" t="s">
        <v>637</v>
      </c>
      <c r="DB1" s="450" t="s">
        <v>639</v>
      </c>
      <c r="DC1" s="453" t="s">
        <v>280</v>
      </c>
      <c r="DD1" s="450" t="s">
        <v>281</v>
      </c>
      <c r="DE1" s="450" t="s">
        <v>641</v>
      </c>
      <c r="DF1" s="450" t="s">
        <v>282</v>
      </c>
      <c r="DG1" s="450" t="s">
        <v>643</v>
      </c>
      <c r="DH1" s="450" t="s">
        <v>645</v>
      </c>
      <c r="DI1" s="450" t="s">
        <v>647</v>
      </c>
      <c r="DJ1" s="450" t="s">
        <v>649</v>
      </c>
      <c r="DK1" s="450" t="s">
        <v>651</v>
      </c>
      <c r="DL1" s="450" t="s">
        <v>653</v>
      </c>
      <c r="DM1" s="450" t="s">
        <v>655</v>
      </c>
      <c r="DN1" s="450" t="s">
        <v>283</v>
      </c>
      <c r="DO1" s="450" t="s">
        <v>657</v>
      </c>
      <c r="DP1" s="450" t="s">
        <v>659</v>
      </c>
      <c r="DQ1" s="450" t="s">
        <v>661</v>
      </c>
      <c r="DR1" s="453" t="s">
        <v>284</v>
      </c>
      <c r="DS1" s="450" t="s">
        <v>663</v>
      </c>
      <c r="DT1" s="450" t="s">
        <v>285</v>
      </c>
      <c r="DU1" s="450" t="s">
        <v>665</v>
      </c>
      <c r="DV1" s="450" t="s">
        <v>286</v>
      </c>
      <c r="DW1" s="450" t="s">
        <v>667</v>
      </c>
      <c r="DX1" s="450" t="s">
        <v>669</v>
      </c>
      <c r="DY1" s="450" t="s">
        <v>671</v>
      </c>
      <c r="DZ1" s="450" t="s">
        <v>673</v>
      </c>
      <c r="EA1" s="450" t="s">
        <v>675</v>
      </c>
      <c r="EB1" s="450" t="s">
        <v>677</v>
      </c>
      <c r="EC1" s="450" t="s">
        <v>679</v>
      </c>
      <c r="ED1" s="450" t="s">
        <v>681</v>
      </c>
      <c r="EE1" s="450" t="s">
        <v>683</v>
      </c>
      <c r="EF1" s="450" t="s">
        <v>685</v>
      </c>
      <c r="EG1" s="450" t="s">
        <v>687</v>
      </c>
      <c r="EH1" s="453" t="s">
        <v>287</v>
      </c>
      <c r="EI1" s="450" t="s">
        <v>689</v>
      </c>
      <c r="EJ1" s="450" t="s">
        <v>288</v>
      </c>
      <c r="EK1" s="450" t="s">
        <v>691</v>
      </c>
      <c r="EL1" s="450" t="s">
        <v>693</v>
      </c>
      <c r="EM1" s="450" t="s">
        <v>289</v>
      </c>
      <c r="EN1" s="450" t="s">
        <v>695</v>
      </c>
      <c r="EO1" s="450" t="s">
        <v>697</v>
      </c>
      <c r="EP1" s="450" t="s">
        <v>290</v>
      </c>
      <c r="EQ1" s="450" t="s">
        <v>699</v>
      </c>
      <c r="ER1" s="450" t="s">
        <v>701</v>
      </c>
      <c r="ES1" s="450" t="s">
        <v>703</v>
      </c>
      <c r="ET1" s="450" t="s">
        <v>291</v>
      </c>
      <c r="EU1" s="450" t="s">
        <v>705</v>
      </c>
      <c r="EV1" s="450" t="s">
        <v>707</v>
      </c>
      <c r="EW1" s="453" t="s">
        <v>292</v>
      </c>
      <c r="EX1" s="450" t="s">
        <v>293</v>
      </c>
      <c r="EY1" s="450" t="s">
        <v>709</v>
      </c>
      <c r="EZ1" s="450" t="s">
        <v>711</v>
      </c>
      <c r="FA1" s="450" t="s">
        <v>713</v>
      </c>
      <c r="FB1" s="450" t="s">
        <v>715</v>
      </c>
      <c r="FC1" s="450" t="s">
        <v>294</v>
      </c>
      <c r="FD1" s="450" t="s">
        <v>717</v>
      </c>
      <c r="FE1" s="450" t="s">
        <v>719</v>
      </c>
      <c r="FF1" s="450" t="s">
        <v>721</v>
      </c>
      <c r="FG1" s="450" t="s">
        <v>723</v>
      </c>
      <c r="FH1" s="450" t="s">
        <v>725</v>
      </c>
      <c r="FI1" s="450" t="s">
        <v>295</v>
      </c>
      <c r="FJ1" s="450" t="s">
        <v>728</v>
      </c>
      <c r="FK1" s="450" t="s">
        <v>296</v>
      </c>
      <c r="FL1" s="450" t="s">
        <v>731</v>
      </c>
      <c r="FM1" s="450" t="s">
        <v>732</v>
      </c>
      <c r="FN1" s="450" t="s">
        <v>734</v>
      </c>
      <c r="FO1" s="450" t="s">
        <v>297</v>
      </c>
      <c r="FP1" s="450" t="s">
        <v>737</v>
      </c>
      <c r="FQ1" s="450" t="s">
        <v>738</v>
      </c>
      <c r="FR1" s="450" t="s">
        <v>740</v>
      </c>
      <c r="FS1" s="450" t="s">
        <v>298</v>
      </c>
      <c r="FT1" s="450" t="s">
        <v>743</v>
      </c>
      <c r="FU1" s="450" t="s">
        <v>745</v>
      </c>
      <c r="FV1" s="450" t="s">
        <v>747</v>
      </c>
      <c r="FW1" s="453" t="s">
        <v>299</v>
      </c>
      <c r="FX1" s="453" t="s">
        <v>300</v>
      </c>
      <c r="FY1" s="450" t="s">
        <v>306</v>
      </c>
      <c r="FZ1" s="450" t="s">
        <v>749</v>
      </c>
      <c r="GA1" s="450" t="s">
        <v>751</v>
      </c>
      <c r="GB1" s="450" t="s">
        <v>753</v>
      </c>
      <c r="GC1" s="450" t="s">
        <v>755</v>
      </c>
      <c r="GD1" s="450" t="s">
        <v>757</v>
      </c>
      <c r="GE1" s="450" t="s">
        <v>759</v>
      </c>
      <c r="GF1" s="453" t="s">
        <v>301</v>
      </c>
      <c r="GG1" s="450" t="s">
        <v>307</v>
      </c>
      <c r="GH1" s="450" t="s">
        <v>761</v>
      </c>
      <c r="GI1" s="450" t="s">
        <v>763</v>
      </c>
      <c r="GJ1" s="450" t="s">
        <v>764</v>
      </c>
      <c r="GK1" s="450" t="s">
        <v>308</v>
      </c>
      <c r="GL1" s="450" t="s">
        <v>767</v>
      </c>
      <c r="GM1" s="450" t="s">
        <v>768</v>
      </c>
      <c r="GN1" s="453" t="s">
        <v>302</v>
      </c>
      <c r="GO1" s="450" t="s">
        <v>303</v>
      </c>
      <c r="GP1" s="450" t="s">
        <v>770</v>
      </c>
      <c r="GQ1" s="450" t="s">
        <v>772</v>
      </c>
      <c r="GR1" s="450" t="s">
        <v>774</v>
      </c>
      <c r="GS1" s="450" t="s">
        <v>776</v>
      </c>
      <c r="GT1" s="450" t="s">
        <v>778</v>
      </c>
      <c r="GU1" s="453" t="s">
        <v>304</v>
      </c>
      <c r="GV1" s="450" t="s">
        <v>305</v>
      </c>
      <c r="GW1" s="450" t="s">
        <v>780</v>
      </c>
      <c r="GX1" s="450" t="s">
        <v>782</v>
      </c>
      <c r="GY1" s="450" t="s">
        <v>784</v>
      </c>
      <c r="GZ1" s="450" t="s">
        <v>786</v>
      </c>
      <c r="HA1" s="450" t="s">
        <v>788</v>
      </c>
      <c r="HB1" s="450" t="s">
        <v>790</v>
      </c>
      <c r="HC1" s="449" t="s">
        <v>309</v>
      </c>
      <c r="HD1" s="453" t="s">
        <v>310</v>
      </c>
      <c r="HE1" s="450" t="s">
        <v>311</v>
      </c>
      <c r="HF1" s="450" t="s">
        <v>792</v>
      </c>
      <c r="HG1" s="450" t="s">
        <v>794</v>
      </c>
      <c r="HH1" s="450" t="s">
        <v>796</v>
      </c>
      <c r="HI1" s="450" t="s">
        <v>798</v>
      </c>
      <c r="HJ1" s="450" t="s">
        <v>312</v>
      </c>
      <c r="HK1" s="450" t="s">
        <v>801</v>
      </c>
      <c r="HL1" s="450" t="s">
        <v>329</v>
      </c>
      <c r="HM1" s="450" t="s">
        <v>839</v>
      </c>
      <c r="HN1" s="450" t="s">
        <v>841</v>
      </c>
      <c r="HO1" s="450" t="s">
        <v>843</v>
      </c>
      <c r="HP1" s="453" t="s">
        <v>313</v>
      </c>
      <c r="HQ1" s="450" t="s">
        <v>803</v>
      </c>
      <c r="HR1" s="450" t="s">
        <v>805</v>
      </c>
      <c r="HS1" s="450" t="s">
        <v>314</v>
      </c>
      <c r="HT1" s="450" t="s">
        <v>808</v>
      </c>
      <c r="HU1" s="450" t="s">
        <v>810</v>
      </c>
      <c r="HV1" s="450" t="s">
        <v>811</v>
      </c>
      <c r="HW1" s="450" t="s">
        <v>813</v>
      </c>
      <c r="HX1" s="453" t="s">
        <v>315</v>
      </c>
      <c r="HY1" s="450" t="s">
        <v>815</v>
      </c>
      <c r="HZ1" s="450" t="s">
        <v>817</v>
      </c>
      <c r="IA1" s="450" t="s">
        <v>819</v>
      </c>
      <c r="IB1" s="450" t="s">
        <v>316</v>
      </c>
      <c r="IC1" s="450" t="s">
        <v>821</v>
      </c>
      <c r="ID1" s="450" t="s">
        <v>823</v>
      </c>
      <c r="IE1" s="450" t="s">
        <v>317</v>
      </c>
      <c r="IF1" s="450" t="s">
        <v>825</v>
      </c>
      <c r="IG1" s="450" t="s">
        <v>827</v>
      </c>
      <c r="IH1" s="450" t="s">
        <v>318</v>
      </c>
      <c r="II1" s="450" t="s">
        <v>829</v>
      </c>
      <c r="IJ1" s="450" t="s">
        <v>831</v>
      </c>
      <c r="IK1" s="450" t="s">
        <v>833</v>
      </c>
      <c r="IL1" s="450" t="s">
        <v>835</v>
      </c>
      <c r="IM1" s="450" t="s">
        <v>319</v>
      </c>
      <c r="IN1" s="450" t="s">
        <v>837</v>
      </c>
      <c r="IO1" s="453" t="s">
        <v>320</v>
      </c>
      <c r="IP1" s="450" t="s">
        <v>845</v>
      </c>
      <c r="IQ1" s="450" t="s">
        <v>847</v>
      </c>
      <c r="IR1" s="450" t="s">
        <v>321</v>
      </c>
      <c r="IS1" s="450" t="s">
        <v>849</v>
      </c>
      <c r="IT1" s="450" t="s">
        <v>851</v>
      </c>
      <c r="IU1" s="450" t="s">
        <v>853</v>
      </c>
      <c r="IV1" s="453" t="s">
        <v>322</v>
      </c>
      <c r="IW1" s="450" t="s">
        <v>855</v>
      </c>
      <c r="IX1" s="450" t="s">
        <v>323</v>
      </c>
      <c r="IY1" s="450" t="s">
        <v>858</v>
      </c>
      <c r="IZ1" s="450" t="s">
        <v>860</v>
      </c>
      <c r="JA1" s="450" t="s">
        <v>862</v>
      </c>
      <c r="JB1" s="450" t="s">
        <v>864</v>
      </c>
      <c r="JC1" s="450" t="s">
        <v>866</v>
      </c>
      <c r="JD1" s="450" t="s">
        <v>868</v>
      </c>
      <c r="JE1" s="450" t="s">
        <v>324</v>
      </c>
      <c r="JF1" s="450" t="s">
        <v>871</v>
      </c>
      <c r="JG1" s="450" t="s">
        <v>873</v>
      </c>
      <c r="JH1" s="450" t="s">
        <v>875</v>
      </c>
      <c r="JI1" s="450" t="s">
        <v>877</v>
      </c>
      <c r="JJ1" s="450" t="s">
        <v>879</v>
      </c>
      <c r="JK1" s="450" t="s">
        <v>881</v>
      </c>
      <c r="JL1" s="450" t="s">
        <v>883</v>
      </c>
      <c r="JM1" s="450" t="s">
        <v>885</v>
      </c>
      <c r="JN1" s="450" t="s">
        <v>325</v>
      </c>
      <c r="JO1" s="450" t="s">
        <v>888</v>
      </c>
      <c r="JP1" s="450" t="s">
        <v>890</v>
      </c>
      <c r="JQ1" s="450" t="s">
        <v>892</v>
      </c>
      <c r="JR1" s="450" t="s">
        <v>894</v>
      </c>
      <c r="JS1" s="450" t="s">
        <v>895</v>
      </c>
      <c r="JT1" s="450" t="s">
        <v>897</v>
      </c>
      <c r="JU1" s="450" t="s">
        <v>899</v>
      </c>
      <c r="JV1" s="450" t="s">
        <v>901</v>
      </c>
      <c r="JW1" s="450" t="s">
        <v>903</v>
      </c>
      <c r="JX1" s="450" t="s">
        <v>905</v>
      </c>
      <c r="JY1" s="450" t="s">
        <v>907</v>
      </c>
      <c r="JZ1" s="450" t="s">
        <v>909</v>
      </c>
      <c r="KA1" s="450" t="s">
        <v>911</v>
      </c>
      <c r="KB1" s="450" t="s">
        <v>913</v>
      </c>
      <c r="KC1" s="450" t="s">
        <v>915</v>
      </c>
      <c r="KD1" s="450" t="s">
        <v>917</v>
      </c>
      <c r="KE1" s="450" t="s">
        <v>919</v>
      </c>
      <c r="KF1" s="450" t="s">
        <v>921</v>
      </c>
      <c r="KG1" s="450" t="s">
        <v>923</v>
      </c>
      <c r="KH1" s="450" t="s">
        <v>925</v>
      </c>
      <c r="KI1" s="450" t="s">
        <v>927</v>
      </c>
      <c r="KJ1" s="450" t="s">
        <v>929</v>
      </c>
      <c r="KK1" s="450" t="s">
        <v>931</v>
      </c>
      <c r="KL1" s="450" t="s">
        <v>933</v>
      </c>
      <c r="KM1" s="450" t="s">
        <v>935</v>
      </c>
      <c r="KN1" s="450" t="s">
        <v>937</v>
      </c>
      <c r="KO1" s="453" t="s">
        <v>326</v>
      </c>
      <c r="KP1" s="450" t="s">
        <v>939</v>
      </c>
      <c r="KQ1" s="450" t="s">
        <v>327</v>
      </c>
      <c r="KR1" s="450" t="s">
        <v>942</v>
      </c>
      <c r="KS1" s="450" t="s">
        <v>944</v>
      </c>
      <c r="KT1" s="450" t="s">
        <v>946</v>
      </c>
      <c r="KU1" s="450" t="s">
        <v>948</v>
      </c>
      <c r="KV1" s="450" t="s">
        <v>328</v>
      </c>
      <c r="KW1" s="450" t="s">
        <v>951</v>
      </c>
      <c r="KX1" s="450" t="s">
        <v>953</v>
      </c>
      <c r="KY1" s="450" t="s">
        <v>955</v>
      </c>
      <c r="KZ1" s="450" t="s">
        <v>957</v>
      </c>
      <c r="LA1" s="450" t="s">
        <v>959</v>
      </c>
      <c r="LB1" s="450" t="s">
        <v>961</v>
      </c>
      <c r="LC1" s="450" t="s">
        <v>963</v>
      </c>
      <c r="LD1" s="449" t="s">
        <v>330</v>
      </c>
      <c r="LE1" s="453" t="s">
        <v>331</v>
      </c>
      <c r="LF1" s="450" t="s">
        <v>332</v>
      </c>
      <c r="LG1" s="450" t="s">
        <v>346</v>
      </c>
      <c r="LH1" s="450" t="s">
        <v>965</v>
      </c>
      <c r="LI1" s="450" t="s">
        <v>967</v>
      </c>
      <c r="LJ1" s="450" t="s">
        <v>969</v>
      </c>
      <c r="LK1" s="450" t="s">
        <v>971</v>
      </c>
      <c r="LL1" s="450" t="s">
        <v>347</v>
      </c>
      <c r="LM1" s="450" t="s">
        <v>973</v>
      </c>
      <c r="LN1" s="450" t="s">
        <v>348</v>
      </c>
      <c r="LO1" s="450" t="s">
        <v>975</v>
      </c>
      <c r="LP1" s="450" t="s">
        <v>333</v>
      </c>
      <c r="LQ1" s="450" t="s">
        <v>977</v>
      </c>
      <c r="LR1" s="450" t="s">
        <v>349</v>
      </c>
      <c r="LS1" s="450" t="s">
        <v>979</v>
      </c>
      <c r="LT1" s="450" t="s">
        <v>981</v>
      </c>
      <c r="LU1" s="450" t="s">
        <v>350</v>
      </c>
      <c r="LV1" s="453" t="s">
        <v>334</v>
      </c>
      <c r="LW1" s="450" t="s">
        <v>335</v>
      </c>
      <c r="LX1" s="450" t="s">
        <v>983</v>
      </c>
      <c r="LY1" s="450" t="s">
        <v>985</v>
      </c>
      <c r="LZ1" s="450" t="s">
        <v>986</v>
      </c>
      <c r="MA1" s="450" t="s">
        <v>988</v>
      </c>
      <c r="MB1" s="450" t="s">
        <v>989</v>
      </c>
      <c r="MC1" s="450" t="s">
        <v>991</v>
      </c>
      <c r="MD1" s="450" t="s">
        <v>993</v>
      </c>
      <c r="ME1" s="450" t="s">
        <v>995</v>
      </c>
      <c r="MF1" s="450" t="s">
        <v>997</v>
      </c>
      <c r="MG1" s="450" t="s">
        <v>336</v>
      </c>
      <c r="MH1" s="450" t="s">
        <v>1000</v>
      </c>
      <c r="MI1" s="450" t="s">
        <v>1001</v>
      </c>
      <c r="MJ1" s="450" t="s">
        <v>1003</v>
      </c>
      <c r="MK1" s="450" t="s">
        <v>337</v>
      </c>
      <c r="ML1" s="450" t="s">
        <v>1006</v>
      </c>
      <c r="MM1" s="450" t="s">
        <v>1007</v>
      </c>
      <c r="MN1" s="450" t="s">
        <v>1009</v>
      </c>
      <c r="MO1" s="450" t="s">
        <v>1011</v>
      </c>
      <c r="MP1" s="450" t="s">
        <v>338</v>
      </c>
      <c r="MQ1" s="450" t="s">
        <v>1014</v>
      </c>
      <c r="MR1" s="450" t="s">
        <v>1016</v>
      </c>
      <c r="MS1" s="450" t="s">
        <v>1018</v>
      </c>
      <c r="MT1" s="450" t="s">
        <v>1020</v>
      </c>
      <c r="MU1" s="450" t="s">
        <v>339</v>
      </c>
      <c r="MV1" s="450" t="s">
        <v>1023</v>
      </c>
      <c r="MW1" s="450" t="s">
        <v>1025</v>
      </c>
      <c r="MX1" s="450" t="s">
        <v>1027</v>
      </c>
      <c r="MY1" s="450" t="s">
        <v>1029</v>
      </c>
      <c r="MZ1" s="450" t="s">
        <v>1031</v>
      </c>
      <c r="NA1" s="450" t="s">
        <v>1033</v>
      </c>
      <c r="NB1" s="450" t="s">
        <v>1035</v>
      </c>
      <c r="NC1" s="450" t="s">
        <v>1037</v>
      </c>
      <c r="ND1" s="450" t="s">
        <v>1039</v>
      </c>
      <c r="NE1" s="450" t="s">
        <v>1041</v>
      </c>
      <c r="NF1" s="450" t="s">
        <v>1043</v>
      </c>
      <c r="NG1" s="450" t="s">
        <v>1044</v>
      </c>
      <c r="NH1" s="453" t="s">
        <v>340</v>
      </c>
      <c r="NI1" s="450" t="s">
        <v>341</v>
      </c>
      <c r="NJ1" s="450" t="s">
        <v>1046</v>
      </c>
      <c r="NK1" s="450" t="s">
        <v>1048</v>
      </c>
      <c r="NL1" s="450" t="s">
        <v>1050</v>
      </c>
      <c r="NM1" s="450" t="s">
        <v>1052</v>
      </c>
      <c r="NN1" s="453" t="s">
        <v>342</v>
      </c>
      <c r="NO1" s="450" t="s">
        <v>343</v>
      </c>
      <c r="NP1" s="450" t="s">
        <v>1053</v>
      </c>
      <c r="NQ1" s="450" t="s">
        <v>344</v>
      </c>
      <c r="NR1" s="450" t="s">
        <v>1055</v>
      </c>
      <c r="NS1" s="450" t="s">
        <v>1057</v>
      </c>
      <c r="NT1" s="450" t="s">
        <v>345</v>
      </c>
      <c r="NU1" s="450" t="s">
        <v>1059</v>
      </c>
      <c r="NV1" s="449" t="s">
        <v>351</v>
      </c>
      <c r="NW1" s="453" t="s">
        <v>352</v>
      </c>
      <c r="NX1" s="450" t="s">
        <v>353</v>
      </c>
      <c r="NY1" s="450" t="s">
        <v>1062</v>
      </c>
      <c r="NZ1" s="450" t="s">
        <v>1064</v>
      </c>
      <c r="OA1" s="450" t="s">
        <v>354</v>
      </c>
      <c r="OB1" s="450" t="s">
        <v>364</v>
      </c>
      <c r="OC1" s="450" t="s">
        <v>1066</v>
      </c>
      <c r="OD1" s="450" t="s">
        <v>1068</v>
      </c>
      <c r="OE1" s="450" t="s">
        <v>1070</v>
      </c>
      <c r="OF1" s="450" t="s">
        <v>1072</v>
      </c>
      <c r="OG1" s="450" t="s">
        <v>1074</v>
      </c>
      <c r="OH1" s="450" t="s">
        <v>1076</v>
      </c>
      <c r="OI1" s="450" t="s">
        <v>1078</v>
      </c>
      <c r="OJ1" s="450" t="s">
        <v>1080</v>
      </c>
      <c r="OK1" s="450" t="s">
        <v>1082</v>
      </c>
      <c r="OL1" s="450" t="s">
        <v>1084</v>
      </c>
      <c r="OM1" s="450" t="s">
        <v>1086</v>
      </c>
      <c r="ON1" s="450" t="s">
        <v>1088</v>
      </c>
      <c r="OO1" s="450" t="s">
        <v>1090</v>
      </c>
      <c r="OP1" s="450" t="s">
        <v>1092</v>
      </c>
      <c r="OQ1" s="450" t="s">
        <v>1094</v>
      </c>
      <c r="OR1" s="450" t="s">
        <v>1096</v>
      </c>
      <c r="OS1" s="450" t="s">
        <v>1098</v>
      </c>
      <c r="OT1" s="450" t="s">
        <v>1100</v>
      </c>
      <c r="OU1" s="450" t="s">
        <v>1102</v>
      </c>
      <c r="OV1" s="450" t="s">
        <v>1104</v>
      </c>
      <c r="OW1" s="450" t="s">
        <v>1106</v>
      </c>
      <c r="OX1" s="450" t="s">
        <v>1108</v>
      </c>
      <c r="OY1" s="450" t="s">
        <v>365</v>
      </c>
      <c r="OZ1" s="450" t="s">
        <v>1111</v>
      </c>
      <c r="PA1" s="450" t="s">
        <v>1113</v>
      </c>
      <c r="PB1" s="450" t="s">
        <v>1114</v>
      </c>
      <c r="PC1" s="450" t="s">
        <v>1116</v>
      </c>
      <c r="PD1" s="450" t="s">
        <v>1118</v>
      </c>
      <c r="PE1" s="450" t="s">
        <v>1120</v>
      </c>
      <c r="PF1" s="450" t="s">
        <v>1122</v>
      </c>
      <c r="PG1" s="450" t="s">
        <v>1124</v>
      </c>
      <c r="PH1" s="450" t="s">
        <v>1126</v>
      </c>
      <c r="PI1" s="450" t="s">
        <v>1128</v>
      </c>
      <c r="PJ1" s="450" t="s">
        <v>1130</v>
      </c>
      <c r="PK1" s="450" t="s">
        <v>1132</v>
      </c>
      <c r="PL1" s="450" t="s">
        <v>1134</v>
      </c>
      <c r="PM1" s="450" t="s">
        <v>1136</v>
      </c>
      <c r="PN1" s="450" t="s">
        <v>1138</v>
      </c>
      <c r="PO1" s="450" t="s">
        <v>1140</v>
      </c>
      <c r="PP1" s="450" t="s">
        <v>1142</v>
      </c>
      <c r="PQ1" s="450" t="s">
        <v>1144</v>
      </c>
      <c r="PR1" s="450" t="s">
        <v>1146</v>
      </c>
      <c r="PS1" s="450" t="s">
        <v>1148</v>
      </c>
      <c r="PT1" s="450" t="s">
        <v>1150</v>
      </c>
      <c r="PU1" s="450" t="s">
        <v>1152</v>
      </c>
      <c r="PV1" s="450" t="s">
        <v>1154</v>
      </c>
      <c r="PW1" s="450" t="s">
        <v>1156</v>
      </c>
      <c r="PX1" s="450" t="s">
        <v>1158</v>
      </c>
      <c r="PY1" s="450" t="s">
        <v>1160</v>
      </c>
      <c r="PZ1" s="450" t="s">
        <v>355</v>
      </c>
      <c r="QA1" s="450" t="s">
        <v>1162</v>
      </c>
      <c r="QB1" s="450" t="s">
        <v>1164</v>
      </c>
      <c r="QC1" s="450" t="s">
        <v>1166</v>
      </c>
      <c r="QD1" s="450" t="s">
        <v>1168</v>
      </c>
      <c r="QE1" s="450" t="s">
        <v>1170</v>
      </c>
      <c r="QF1" s="453" t="s">
        <v>356</v>
      </c>
      <c r="QG1" s="450" t="s">
        <v>357</v>
      </c>
      <c r="QH1" s="450" t="s">
        <v>1172</v>
      </c>
      <c r="QI1" s="450" t="s">
        <v>1174</v>
      </c>
      <c r="QJ1" s="450" t="s">
        <v>1176</v>
      </c>
      <c r="QK1" s="450" t="s">
        <v>1178</v>
      </c>
      <c r="QL1" s="450" t="s">
        <v>1180</v>
      </c>
      <c r="QM1" s="450" t="s">
        <v>1182</v>
      </c>
      <c r="QN1" s="453" t="s">
        <v>358</v>
      </c>
      <c r="QO1" s="450" t="s">
        <v>1184</v>
      </c>
      <c r="QP1" s="450" t="s">
        <v>359</v>
      </c>
      <c r="QQ1" s="450" t="s">
        <v>366</v>
      </c>
      <c r="QR1" s="450" t="s">
        <v>1186</v>
      </c>
      <c r="QS1" s="450" t="s">
        <v>1188</v>
      </c>
      <c r="QT1" s="450" t="s">
        <v>1190</v>
      </c>
      <c r="QU1" s="450" t="s">
        <v>1192</v>
      </c>
      <c r="QV1" s="450" t="s">
        <v>1194</v>
      </c>
      <c r="QW1" s="450" t="s">
        <v>1196</v>
      </c>
      <c r="QX1" s="450" t="s">
        <v>1198</v>
      </c>
      <c r="QY1" s="450" t="s">
        <v>1200</v>
      </c>
      <c r="QZ1" s="450" t="s">
        <v>1202</v>
      </c>
      <c r="RA1" s="450" t="s">
        <v>1204</v>
      </c>
      <c r="RB1" s="450" t="s">
        <v>1206</v>
      </c>
      <c r="RC1" s="450" t="s">
        <v>1208</v>
      </c>
      <c r="RD1" s="450" t="s">
        <v>1210</v>
      </c>
      <c r="RE1" s="450" t="s">
        <v>1212</v>
      </c>
      <c r="RF1" s="453" t="s">
        <v>360</v>
      </c>
      <c r="RG1" s="450" t="s">
        <v>361</v>
      </c>
      <c r="RH1" s="450" t="s">
        <v>1214</v>
      </c>
      <c r="RI1" s="450" t="s">
        <v>1216</v>
      </c>
      <c r="RJ1" s="453" t="s">
        <v>362</v>
      </c>
      <c r="RK1" s="450" t="s">
        <v>363</v>
      </c>
      <c r="RL1" s="450" t="s">
        <v>1218</v>
      </c>
      <c r="RM1" s="450" t="s">
        <v>1219</v>
      </c>
      <c r="RN1" s="450" t="s">
        <v>1220</v>
      </c>
      <c r="RO1" s="450" t="s">
        <v>1221</v>
      </c>
      <c r="RP1" s="450" t="s">
        <v>1223</v>
      </c>
      <c r="RQ1" s="450" t="s">
        <v>1224</v>
      </c>
      <c r="RR1" s="450" t="s">
        <v>1226</v>
      </c>
      <c r="RS1" s="450" t="s">
        <v>1227</v>
      </c>
      <c r="RT1" s="449" t="s">
        <v>367</v>
      </c>
      <c r="RU1" s="453" t="s">
        <v>368</v>
      </c>
      <c r="RV1" s="450" t="s">
        <v>369</v>
      </c>
      <c r="RW1" s="450" t="s">
        <v>1229</v>
      </c>
      <c r="RX1" s="450" t="s">
        <v>1231</v>
      </c>
      <c r="RY1" s="450" t="s">
        <v>370</v>
      </c>
      <c r="RZ1" s="450" t="s">
        <v>1233</v>
      </c>
      <c r="SA1" s="450" t="s">
        <v>1235</v>
      </c>
      <c r="SB1" s="450" t="s">
        <v>1237</v>
      </c>
      <c r="SC1" s="450" t="s">
        <v>1239</v>
      </c>
      <c r="SD1" s="453" t="s">
        <v>371</v>
      </c>
      <c r="SE1" s="450" t="s">
        <v>372</v>
      </c>
      <c r="SF1" s="450" t="s">
        <v>1241</v>
      </c>
      <c r="SG1" s="450" t="s">
        <v>1243</v>
      </c>
      <c r="SH1" s="450" t="s">
        <v>1245</v>
      </c>
      <c r="SI1" s="450" t="s">
        <v>1247</v>
      </c>
      <c r="SJ1" s="450" t="s">
        <v>1249</v>
      </c>
      <c r="SK1" s="450" t="s">
        <v>1251</v>
      </c>
      <c r="SL1" s="450" t="s">
        <v>1253</v>
      </c>
      <c r="SM1" s="450" t="s">
        <v>1255</v>
      </c>
      <c r="SN1" s="450" t="s">
        <v>1257</v>
      </c>
      <c r="SO1" s="450" t="s">
        <v>1259</v>
      </c>
      <c r="SP1" s="450" t="s">
        <v>1261</v>
      </c>
      <c r="SQ1" s="450" t="s">
        <v>1263</v>
      </c>
      <c r="SR1" s="450" t="s">
        <v>1265</v>
      </c>
      <c r="SS1" s="450" t="s">
        <v>1267</v>
      </c>
      <c r="ST1" s="450" t="s">
        <v>1269</v>
      </c>
      <c r="SU1" s="449" t="s">
        <v>373</v>
      </c>
      <c r="SV1" s="453" t="s">
        <v>374</v>
      </c>
      <c r="SW1" s="450" t="s">
        <v>375</v>
      </c>
      <c r="SX1" s="450" t="s">
        <v>1271</v>
      </c>
      <c r="SY1" s="450" t="s">
        <v>1273</v>
      </c>
      <c r="SZ1" s="450" t="s">
        <v>1275</v>
      </c>
      <c r="TA1" s="450" t="s">
        <v>1277</v>
      </c>
      <c r="TB1" s="450" t="s">
        <v>1279</v>
      </c>
      <c r="TC1" s="450" t="s">
        <v>376</v>
      </c>
      <c r="TD1" s="450" t="s">
        <v>1281</v>
      </c>
      <c r="TE1" s="450" t="s">
        <v>1283</v>
      </c>
      <c r="TF1" s="450" t="s">
        <v>1285</v>
      </c>
      <c r="TG1" s="450" t="s">
        <v>1287</v>
      </c>
      <c r="TH1" s="450" t="s">
        <v>1289</v>
      </c>
      <c r="TI1" s="450" t="s">
        <v>1291</v>
      </c>
      <c r="TJ1" s="453" t="s">
        <v>377</v>
      </c>
      <c r="TK1" s="450" t="s">
        <v>378</v>
      </c>
      <c r="TL1" s="450" t="s">
        <v>379</v>
      </c>
      <c r="TM1" s="450" t="s">
        <v>1293</v>
      </c>
      <c r="TN1" s="450" t="s">
        <v>1295</v>
      </c>
      <c r="TO1" s="450" t="s">
        <v>1296</v>
      </c>
      <c r="TP1" s="450" t="s">
        <v>1298</v>
      </c>
      <c r="TQ1" s="450" t="s">
        <v>1300</v>
      </c>
      <c r="TR1" s="450" t="s">
        <v>1302</v>
      </c>
      <c r="TS1" s="450" t="s">
        <v>1304</v>
      </c>
      <c r="TT1" s="450" t="s">
        <v>1306</v>
      </c>
      <c r="TU1" s="450" t="s">
        <v>1308</v>
      </c>
      <c r="TV1" s="450" t="s">
        <v>1310</v>
      </c>
      <c r="TW1" s="450" t="s">
        <v>1312</v>
      </c>
      <c r="TX1" s="450" t="s">
        <v>1314</v>
      </c>
      <c r="TY1" s="450" t="s">
        <v>1316</v>
      </c>
      <c r="TZ1" s="450" t="s">
        <v>1318</v>
      </c>
      <c r="UA1" s="450" t="s">
        <v>1320</v>
      </c>
      <c r="UB1" s="450" t="s">
        <v>1322</v>
      </c>
      <c r="UC1" s="449" t="s">
        <v>1324</v>
      </c>
      <c r="UD1" s="450" t="s">
        <v>1326</v>
      </c>
      <c r="UE1" s="450" t="s">
        <v>1328</v>
      </c>
      <c r="UF1" s="450" t="s">
        <v>1330</v>
      </c>
      <c r="UG1" s="450" t="s">
        <v>1332</v>
      </c>
      <c r="UH1" s="450" t="s">
        <v>1334</v>
      </c>
      <c r="UI1" s="451"/>
    </row>
    <row r="2" spans="1:555" s="121" customFormat="1" hidden="1">
      <c r="A2" s="447" t="s">
        <v>1357</v>
      </c>
      <c r="B2" s="447" t="s">
        <v>1359</v>
      </c>
      <c r="C2" s="447" t="s">
        <v>471</v>
      </c>
      <c r="D2" s="447" t="s">
        <v>1358</v>
      </c>
      <c r="E2" s="447" t="s">
        <v>1360</v>
      </c>
      <c r="F2" s="447" t="s">
        <v>472</v>
      </c>
      <c r="G2" s="448" t="s">
        <v>1361</v>
      </c>
      <c r="H2" s="447" t="s">
        <v>1362</v>
      </c>
      <c r="I2" s="447" t="s">
        <v>1363</v>
      </c>
      <c r="J2" s="447" t="s">
        <v>1453</v>
      </c>
      <c r="K2" s="447" t="s">
        <v>1364</v>
      </c>
      <c r="L2" s="447" t="s">
        <v>1365</v>
      </c>
      <c r="M2" s="447" t="s">
        <v>1366</v>
      </c>
      <c r="N2" s="447" t="s">
        <v>1367</v>
      </c>
      <c r="O2" s="447" t="s">
        <v>1368</v>
      </c>
      <c r="P2" s="447" t="s">
        <v>1477</v>
      </c>
      <c r="Q2" s="447" t="s">
        <v>1519</v>
      </c>
      <c r="R2" s="442" t="str">
        <f>+Presupuesto!D11</f>
        <v>Recurrente</v>
      </c>
      <c r="S2" s="442" t="str">
        <f>+Presupuesto!E11</f>
        <v>Programa / Proyecto 2016</v>
      </c>
      <c r="T2" s="447"/>
      <c r="U2" s="447" t="s">
        <v>394</v>
      </c>
      <c r="V2" s="447" t="s">
        <v>412</v>
      </c>
      <c r="W2" s="447" t="s">
        <v>395</v>
      </c>
      <c r="X2" s="447" t="s">
        <v>396</v>
      </c>
      <c r="Y2" s="447" t="s">
        <v>397</v>
      </c>
      <c r="Z2" s="447" t="s">
        <v>398</v>
      </c>
      <c r="AA2" s="447" t="s">
        <v>399</v>
      </c>
      <c r="AB2" s="447" t="s">
        <v>400</v>
      </c>
      <c r="AC2" s="447" t="s">
        <v>401</v>
      </c>
      <c r="AD2" s="447" t="s">
        <v>402</v>
      </c>
      <c r="AE2" s="447" t="s">
        <v>403</v>
      </c>
      <c r="AF2" s="447" t="s">
        <v>404</v>
      </c>
      <c r="AG2" s="447"/>
      <c r="AH2" s="447" t="s">
        <v>420</v>
      </c>
      <c r="AI2" s="447" t="s">
        <v>421</v>
      </c>
      <c r="AJ2" s="447" t="s">
        <v>422</v>
      </c>
      <c r="AK2" s="447" t="s">
        <v>423</v>
      </c>
      <c r="AL2" s="447" t="s">
        <v>424</v>
      </c>
      <c r="AM2" s="447" t="s">
        <v>427</v>
      </c>
      <c r="AN2" s="447" t="s">
        <v>425</v>
      </c>
      <c r="AO2" s="447" t="s">
        <v>426</v>
      </c>
      <c r="AP2" s="447" t="s">
        <v>428</v>
      </c>
      <c r="AQ2" s="447" t="s">
        <v>429</v>
      </c>
      <c r="AR2" s="447" t="s">
        <v>430</v>
      </c>
      <c r="AS2" s="447" t="s">
        <v>431</v>
      </c>
      <c r="AT2" s="447" t="s">
        <v>432</v>
      </c>
      <c r="AU2" s="447" t="s">
        <v>433</v>
      </c>
      <c r="AV2" s="447" t="s">
        <v>434</v>
      </c>
      <c r="AW2" s="447" t="s">
        <v>435</v>
      </c>
      <c r="AX2" s="447" t="s">
        <v>436</v>
      </c>
      <c r="AY2" s="447" t="s">
        <v>437</v>
      </c>
      <c r="AZ2" s="447" t="s">
        <v>438</v>
      </c>
      <c r="BA2" s="447" t="s">
        <v>439</v>
      </c>
      <c r="BB2" s="447" t="s">
        <v>440</v>
      </c>
      <c r="BC2" s="447" t="s">
        <v>441</v>
      </c>
      <c r="BD2" s="447" t="s">
        <v>442</v>
      </c>
      <c r="BE2" s="447" t="s">
        <v>443</v>
      </c>
      <c r="BF2" s="447" t="s">
        <v>444</v>
      </c>
      <c r="BG2" s="447" t="s">
        <v>445</v>
      </c>
      <c r="BH2" s="447" t="s">
        <v>446</v>
      </c>
      <c r="BI2" s="447" t="s">
        <v>447</v>
      </c>
      <c r="BJ2" s="447" t="s">
        <v>448</v>
      </c>
      <c r="BK2" s="447" t="s">
        <v>449</v>
      </c>
      <c r="BL2" s="447" t="s">
        <v>450</v>
      </c>
      <c r="BM2" s="447" t="s">
        <v>451</v>
      </c>
      <c r="BN2" s="447" t="s">
        <v>452</v>
      </c>
      <c r="BO2" s="447" t="s">
        <v>453</v>
      </c>
      <c r="BP2" s="447" t="s">
        <v>454</v>
      </c>
      <c r="BQ2" s="447" t="s">
        <v>455</v>
      </c>
      <c r="BR2" s="447" t="s">
        <v>456</v>
      </c>
      <c r="BS2" s="447" t="s">
        <v>457</v>
      </c>
      <c r="BT2" s="447" t="s">
        <v>458</v>
      </c>
      <c r="BU2" s="447" t="s">
        <v>459</v>
      </c>
      <c r="BV2" s="447"/>
      <c r="BW2" s="447"/>
      <c r="BX2" s="447"/>
      <c r="BY2" s="447"/>
      <c r="BZ2" s="447"/>
      <c r="CA2" s="447"/>
      <c r="CB2" s="447"/>
      <c r="CC2" s="447"/>
      <c r="CD2" s="447"/>
      <c r="CE2" s="447"/>
      <c r="CF2" s="447"/>
      <c r="CG2" s="447"/>
      <c r="CH2" s="447"/>
      <c r="CI2" s="447"/>
      <c r="CJ2" s="447"/>
      <c r="CK2" s="447"/>
      <c r="CL2" s="447"/>
      <c r="CM2" s="447"/>
      <c r="CN2" s="447"/>
      <c r="CO2" s="447"/>
      <c r="CP2" s="447"/>
      <c r="CQ2" s="447"/>
      <c r="CR2" s="447"/>
      <c r="CS2" s="447"/>
      <c r="CT2" s="447"/>
      <c r="CU2" s="447"/>
      <c r="CV2" s="447"/>
      <c r="CW2" s="447"/>
      <c r="CX2" s="447"/>
      <c r="CY2" s="447"/>
      <c r="CZ2" s="447"/>
      <c r="DA2" s="447"/>
      <c r="DB2" s="447"/>
      <c r="DC2" s="447"/>
      <c r="DD2" s="447"/>
      <c r="DE2" s="447"/>
      <c r="DF2" s="447"/>
      <c r="DG2" s="447"/>
      <c r="DH2" s="447"/>
      <c r="DI2" s="447"/>
      <c r="DJ2" s="447"/>
      <c r="DK2" s="447"/>
      <c r="DL2" s="447"/>
      <c r="DM2" s="447"/>
      <c r="DN2" s="447"/>
      <c r="DO2" s="447"/>
      <c r="DP2" s="447"/>
      <c r="DQ2" s="447"/>
      <c r="DR2" s="447"/>
      <c r="DS2" s="447"/>
      <c r="DT2" s="447"/>
      <c r="DU2" s="447"/>
      <c r="DV2" s="447"/>
      <c r="DW2" s="447"/>
      <c r="DX2" s="447"/>
      <c r="DY2" s="447"/>
      <c r="DZ2" s="447"/>
      <c r="EA2" s="447"/>
      <c r="EB2" s="447"/>
      <c r="EC2" s="447"/>
      <c r="ED2" s="447"/>
      <c r="EE2" s="447"/>
      <c r="EF2" s="447"/>
      <c r="EG2" s="447"/>
      <c r="EH2" s="447"/>
      <c r="EI2" s="447"/>
      <c r="EJ2" s="447"/>
      <c r="EK2" s="447"/>
      <c r="EL2" s="447"/>
      <c r="EM2" s="447"/>
      <c r="EN2" s="447"/>
      <c r="EO2" s="447"/>
      <c r="EP2" s="447"/>
      <c r="EQ2" s="447"/>
      <c r="ER2" s="447"/>
      <c r="ES2" s="447"/>
      <c r="ET2" s="447"/>
      <c r="EU2" s="447"/>
      <c r="EV2" s="447"/>
      <c r="EW2" s="447"/>
      <c r="EX2" s="447"/>
      <c r="EY2" s="447"/>
      <c r="EZ2" s="447"/>
      <c r="FA2" s="447"/>
      <c r="FB2" s="447"/>
      <c r="FC2" s="447"/>
      <c r="FD2" s="447"/>
      <c r="FE2" s="447"/>
      <c r="FF2" s="447"/>
      <c r="FG2" s="447"/>
      <c r="FH2" s="447"/>
      <c r="FI2" s="447"/>
      <c r="FJ2" s="447"/>
      <c r="FK2" s="447"/>
      <c r="FL2" s="447"/>
      <c r="FM2" s="447"/>
      <c r="FN2" s="447"/>
      <c r="FO2" s="447"/>
      <c r="FP2" s="447"/>
      <c r="FQ2" s="447"/>
      <c r="FR2" s="447"/>
      <c r="FS2" s="447"/>
      <c r="FT2" s="447"/>
      <c r="FU2" s="447"/>
      <c r="FV2" s="447"/>
      <c r="FW2" s="447"/>
      <c r="FX2" s="447"/>
      <c r="FY2" s="447"/>
      <c r="FZ2" s="447"/>
      <c r="GA2" s="447"/>
      <c r="GB2" s="447"/>
      <c r="GC2" s="447"/>
      <c r="GD2" s="447"/>
      <c r="GE2" s="447"/>
      <c r="GF2" s="447"/>
      <c r="GG2" s="447"/>
      <c r="GH2" s="447"/>
      <c r="GI2" s="447"/>
      <c r="GJ2" s="447"/>
      <c r="GK2" s="447"/>
      <c r="GL2" s="447"/>
      <c r="GM2" s="447"/>
      <c r="GN2" s="447"/>
      <c r="GO2" s="447"/>
      <c r="GP2" s="447"/>
      <c r="GQ2" s="447"/>
      <c r="GR2" s="447"/>
      <c r="GS2" s="447"/>
      <c r="GT2" s="447"/>
      <c r="GU2" s="447"/>
      <c r="GV2" s="447"/>
      <c r="GW2" s="447"/>
      <c r="GX2" s="447"/>
      <c r="GY2" s="447"/>
      <c r="GZ2" s="447"/>
      <c r="HA2" s="447"/>
      <c r="HB2" s="447"/>
      <c r="HC2" s="447"/>
      <c r="HD2" s="447"/>
      <c r="HE2" s="447"/>
      <c r="HF2" s="447"/>
      <c r="HG2" s="447"/>
      <c r="HH2" s="447"/>
      <c r="HI2" s="447"/>
      <c r="HJ2" s="447"/>
      <c r="HK2" s="447"/>
      <c r="HL2" s="447"/>
      <c r="HM2" s="447"/>
      <c r="HN2" s="447"/>
      <c r="HO2" s="447"/>
      <c r="HP2" s="447"/>
      <c r="HQ2" s="447"/>
      <c r="HR2" s="447"/>
      <c r="HS2" s="447"/>
      <c r="HT2" s="447"/>
      <c r="HU2" s="447"/>
      <c r="HV2" s="447"/>
      <c r="HW2" s="447"/>
      <c r="HX2" s="447"/>
      <c r="HY2" s="447"/>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7"/>
      <c r="KX2" s="447"/>
      <c r="KY2" s="447"/>
      <c r="KZ2" s="447"/>
      <c r="LA2" s="447"/>
      <c r="LB2" s="447"/>
      <c r="LC2" s="447"/>
      <c r="LD2" s="447"/>
      <c r="LE2" s="447"/>
      <c r="LF2" s="447"/>
      <c r="LG2" s="447"/>
      <c r="LH2" s="447"/>
      <c r="LI2" s="447"/>
      <c r="LJ2" s="447"/>
      <c r="LK2" s="447"/>
      <c r="LL2" s="447"/>
      <c r="LM2" s="447"/>
      <c r="LN2" s="447"/>
      <c r="LO2" s="447"/>
      <c r="LP2" s="447"/>
      <c r="LQ2" s="447"/>
      <c r="LR2" s="447"/>
      <c r="LS2" s="447"/>
      <c r="LT2" s="447"/>
      <c r="LU2" s="447"/>
      <c r="LV2" s="447"/>
      <c r="LW2" s="447"/>
      <c r="LX2" s="447"/>
      <c r="LY2" s="447"/>
      <c r="LZ2" s="447"/>
      <c r="MA2" s="447"/>
      <c r="MB2" s="447"/>
      <c r="MC2" s="447"/>
      <c r="MD2" s="447"/>
      <c r="ME2" s="447"/>
      <c r="MF2" s="447"/>
      <c r="MG2" s="447"/>
      <c r="MH2" s="447"/>
      <c r="MI2" s="447"/>
      <c r="MJ2" s="447"/>
      <c r="MK2" s="447"/>
      <c r="ML2" s="447"/>
      <c r="MM2" s="447"/>
      <c r="MN2" s="447"/>
      <c r="MO2" s="447"/>
      <c r="MP2" s="447"/>
      <c r="MQ2" s="447"/>
      <c r="MR2" s="447"/>
      <c r="MS2" s="447"/>
      <c r="MT2" s="447"/>
      <c r="MU2" s="447"/>
      <c r="MV2" s="447"/>
      <c r="MW2" s="447"/>
      <c r="MX2" s="447"/>
      <c r="MY2" s="447"/>
      <c r="MZ2" s="447"/>
      <c r="NA2" s="447"/>
      <c r="NB2" s="447"/>
      <c r="NC2" s="447"/>
      <c r="ND2" s="447"/>
      <c r="NE2" s="447"/>
      <c r="NF2" s="447"/>
      <c r="NG2" s="447"/>
      <c r="NH2" s="447"/>
      <c r="NI2" s="447"/>
      <c r="NJ2" s="447"/>
      <c r="NK2" s="447"/>
      <c r="NL2" s="447"/>
      <c r="NM2" s="447"/>
      <c r="NN2" s="447"/>
      <c r="NO2" s="447"/>
      <c r="NP2" s="447"/>
      <c r="NQ2" s="447"/>
      <c r="NR2" s="447"/>
      <c r="NS2" s="447"/>
      <c r="NT2" s="447"/>
      <c r="NU2" s="447"/>
      <c r="NV2" s="447"/>
      <c r="NW2" s="447"/>
      <c r="NX2" s="447"/>
      <c r="NY2" s="447"/>
      <c r="NZ2" s="447"/>
      <c r="OA2" s="447"/>
      <c r="OB2" s="447"/>
      <c r="OC2" s="447"/>
      <c r="OD2" s="447"/>
      <c r="OE2" s="447"/>
      <c r="OF2" s="447"/>
      <c r="OG2" s="447"/>
      <c r="OH2" s="447"/>
      <c r="OI2" s="447"/>
      <c r="OJ2" s="447"/>
      <c r="OK2" s="447"/>
      <c r="OL2" s="447"/>
      <c r="OM2" s="447"/>
      <c r="ON2" s="447"/>
      <c r="OO2" s="447"/>
      <c r="OP2" s="447"/>
      <c r="OQ2" s="447"/>
      <c r="OR2" s="447"/>
      <c r="OS2" s="447"/>
      <c r="OT2" s="447"/>
      <c r="OU2" s="447"/>
      <c r="OV2" s="447"/>
      <c r="OW2" s="447"/>
      <c r="OX2" s="447"/>
      <c r="OY2" s="447"/>
      <c r="OZ2" s="447"/>
      <c r="PA2" s="447"/>
      <c r="PB2" s="447"/>
      <c r="PC2" s="447"/>
      <c r="PD2" s="447"/>
      <c r="PE2" s="447"/>
      <c r="PF2" s="447"/>
      <c r="PG2" s="447"/>
      <c r="PH2" s="447"/>
      <c r="PI2" s="447"/>
      <c r="PJ2" s="447"/>
      <c r="PK2" s="447"/>
      <c r="PL2" s="447"/>
      <c r="PM2" s="447"/>
      <c r="PN2" s="447"/>
      <c r="PO2" s="447"/>
      <c r="PP2" s="447"/>
      <c r="PQ2" s="447"/>
      <c r="PR2" s="447"/>
      <c r="PS2" s="447"/>
      <c r="PT2" s="447"/>
      <c r="PU2" s="447"/>
      <c r="PV2" s="447"/>
      <c r="PW2" s="447"/>
      <c r="PX2" s="447"/>
      <c r="PY2" s="447"/>
      <c r="PZ2" s="447"/>
      <c r="QA2" s="447"/>
      <c r="QB2" s="447"/>
      <c r="QC2" s="447"/>
      <c r="QD2" s="447"/>
      <c r="QE2" s="447"/>
      <c r="QF2" s="447"/>
      <c r="QG2" s="447"/>
      <c r="QH2" s="447"/>
      <c r="QI2" s="447"/>
      <c r="QJ2" s="447"/>
      <c r="QK2" s="447"/>
      <c r="QL2" s="447"/>
      <c r="QM2" s="447"/>
      <c r="QN2" s="447"/>
      <c r="QO2" s="447"/>
      <c r="QP2" s="447"/>
      <c r="QQ2" s="447"/>
      <c r="QR2" s="447"/>
      <c r="QS2" s="447"/>
      <c r="QT2" s="447"/>
      <c r="QU2" s="447"/>
      <c r="QV2" s="447"/>
      <c r="QW2" s="447"/>
      <c r="QX2" s="447"/>
      <c r="QY2" s="447"/>
      <c r="QZ2" s="447"/>
      <c r="RA2" s="447"/>
      <c r="RB2" s="447"/>
      <c r="RC2" s="447"/>
      <c r="RD2" s="447"/>
      <c r="RE2" s="447"/>
      <c r="RF2" s="447"/>
      <c r="RG2" s="447"/>
      <c r="RH2" s="447"/>
      <c r="RI2" s="447"/>
      <c r="RJ2" s="447"/>
      <c r="RK2" s="447"/>
      <c r="RL2" s="447"/>
      <c r="RM2" s="447"/>
      <c r="RN2" s="447"/>
      <c r="RO2" s="447"/>
      <c r="RP2" s="447"/>
      <c r="RQ2" s="447"/>
      <c r="RR2" s="447"/>
      <c r="RS2" s="447"/>
      <c r="RT2" s="447"/>
      <c r="RU2" s="447"/>
      <c r="RV2" s="447"/>
      <c r="RW2" s="447"/>
      <c r="RX2" s="447"/>
      <c r="RY2" s="447"/>
      <c r="RZ2" s="447"/>
      <c r="SA2" s="447"/>
      <c r="SB2" s="447"/>
      <c r="SC2" s="447"/>
      <c r="SD2" s="447"/>
      <c r="SE2" s="447"/>
      <c r="SF2" s="447"/>
      <c r="SG2" s="447"/>
      <c r="SH2" s="447"/>
      <c r="SI2" s="447"/>
      <c r="SJ2" s="447"/>
      <c r="SK2" s="447"/>
      <c r="SL2" s="447"/>
      <c r="SM2" s="447"/>
      <c r="SN2" s="447"/>
      <c r="SO2" s="447"/>
      <c r="SP2" s="447"/>
      <c r="SQ2" s="447"/>
      <c r="SR2" s="447"/>
      <c r="SS2" s="447"/>
      <c r="ST2" s="447"/>
      <c r="SU2" s="447"/>
      <c r="SV2" s="447"/>
      <c r="SW2" s="447"/>
      <c r="SX2" s="447"/>
      <c r="SY2" s="447"/>
      <c r="SZ2" s="447"/>
      <c r="TA2" s="447"/>
      <c r="TB2" s="447"/>
      <c r="TC2" s="447"/>
      <c r="TD2" s="447"/>
      <c r="TE2" s="447"/>
      <c r="TF2" s="447"/>
      <c r="TG2" s="447"/>
      <c r="TH2" s="447"/>
      <c r="TI2" s="447"/>
      <c r="TJ2" s="447"/>
      <c r="TK2" s="447"/>
      <c r="TL2" s="447"/>
      <c r="TM2" s="447"/>
      <c r="TN2" s="447"/>
      <c r="TO2" s="447"/>
      <c r="TP2" s="447"/>
      <c r="TQ2" s="447"/>
      <c r="TR2" s="447"/>
      <c r="TS2" s="447"/>
      <c r="TT2" s="447"/>
      <c r="TU2" s="447"/>
      <c r="TV2" s="447"/>
      <c r="TW2" s="447"/>
      <c r="TX2" s="447"/>
      <c r="TY2" s="447"/>
      <c r="TZ2" s="447"/>
      <c r="UA2" s="447"/>
      <c r="UB2" s="447"/>
      <c r="UC2" s="447"/>
      <c r="UD2" s="447"/>
      <c r="UE2" s="447"/>
      <c r="UF2" s="447"/>
      <c r="UG2" s="447"/>
      <c r="UH2" s="447"/>
      <c r="UI2" s="447"/>
    </row>
    <row r="3" spans="1:555" s="121" customFormat="1" hidden="1">
      <c r="A3" s="445"/>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5"/>
      <c r="AC3" s="445"/>
      <c r="AD3" s="445"/>
      <c r="AE3" s="445"/>
      <c r="AF3" s="445"/>
      <c r="AG3" s="445"/>
      <c r="AH3" s="446">
        <v>2500</v>
      </c>
      <c r="AI3" s="446">
        <v>1900</v>
      </c>
      <c r="AJ3" s="446">
        <v>1650</v>
      </c>
      <c r="AK3" s="446">
        <v>1580</v>
      </c>
      <c r="AL3" s="446">
        <v>2250</v>
      </c>
      <c r="AM3" s="446">
        <v>1650</v>
      </c>
      <c r="AN3" s="446">
        <v>1400</v>
      </c>
      <c r="AO3" s="446">
        <v>1340</v>
      </c>
      <c r="AP3" s="446">
        <v>2000</v>
      </c>
      <c r="AQ3" s="446">
        <v>1400</v>
      </c>
      <c r="AR3" s="446">
        <v>1150</v>
      </c>
      <c r="AS3" s="446">
        <v>1100</v>
      </c>
      <c r="AT3" s="446">
        <v>1750</v>
      </c>
      <c r="AU3" s="446">
        <v>1150</v>
      </c>
      <c r="AV3" s="446">
        <v>900</v>
      </c>
      <c r="AW3" s="446">
        <v>860</v>
      </c>
      <c r="AX3" s="446">
        <v>1200</v>
      </c>
      <c r="AY3" s="446">
        <v>900</v>
      </c>
      <c r="AZ3" s="446">
        <v>650</v>
      </c>
      <c r="BA3" s="446">
        <v>620</v>
      </c>
      <c r="BB3" s="444">
        <f>+'Cuadro Resumen'!C213</f>
        <v>5605.2314999999999</v>
      </c>
      <c r="BC3" s="444">
        <f>+'Cuadro Resumen'!D213</f>
        <v>5165.6055000000006</v>
      </c>
      <c r="BD3" s="444">
        <f>+'Cuadro Resumen'!E213</f>
        <v>6594.39</v>
      </c>
      <c r="BE3" s="444">
        <f>+'Cuadro Resumen'!F213</f>
        <v>6154.7640000000001</v>
      </c>
      <c r="BF3" s="444">
        <f>+'Cuadro Resumen'!C214</f>
        <v>4945.7925000000005</v>
      </c>
      <c r="BG3" s="444">
        <f>+'Cuadro Resumen'!D214</f>
        <v>4506.1665000000003</v>
      </c>
      <c r="BH3" s="444">
        <f>+'Cuadro Resumen'!E214</f>
        <v>5934.951</v>
      </c>
      <c r="BI3" s="444">
        <f>+'Cuadro Resumen'!F214</f>
        <v>5495.3249999999998</v>
      </c>
      <c r="BJ3" s="444">
        <f>+'Cuadro Resumen'!C215</f>
        <v>4286.3535000000002</v>
      </c>
      <c r="BK3" s="444">
        <f>+'Cuadro Resumen'!D215</f>
        <v>3956.634</v>
      </c>
      <c r="BL3" s="444">
        <f>+'Cuadro Resumen'!E215</f>
        <v>5275.5120000000006</v>
      </c>
      <c r="BM3" s="444">
        <f>+'Cuadro Resumen'!F215</f>
        <v>4835.8860000000004</v>
      </c>
      <c r="BN3" s="444">
        <f>+'Cuadro Resumen'!C216</f>
        <v>3626.9145000000003</v>
      </c>
      <c r="BO3" s="444">
        <f>+'Cuadro Resumen'!D216</f>
        <v>3297.1950000000002</v>
      </c>
      <c r="BP3" s="444">
        <f>+'Cuadro Resumen'!E216</f>
        <v>4616.0730000000003</v>
      </c>
      <c r="BQ3" s="444">
        <f>+'Cuadro Resumen'!F216</f>
        <v>4286.3535000000002</v>
      </c>
      <c r="BR3" s="444">
        <f>+'Cuadro Resumen'!C217</f>
        <v>3187.2885000000001</v>
      </c>
      <c r="BS3" s="444">
        <f>+'Cuadro Resumen'!D217</f>
        <v>2967.4755</v>
      </c>
      <c r="BT3" s="444">
        <f>+'Cuadro Resumen'!E217</f>
        <v>4066.5405000000001</v>
      </c>
      <c r="BU3" s="444">
        <f>+'Cuadro Resumen'!F217</f>
        <v>3736.8210000000004</v>
      </c>
      <c r="BV3" s="445"/>
      <c r="BW3" s="445"/>
      <c r="BX3" s="445"/>
      <c r="BY3" s="445"/>
      <c r="BZ3" s="445"/>
      <c r="CA3" s="445"/>
      <c r="CB3" s="445"/>
      <c r="CC3" s="445"/>
      <c r="CD3" s="445"/>
      <c r="CE3" s="445"/>
      <c r="CF3" s="445"/>
      <c r="CG3" s="445"/>
      <c r="CH3" s="445"/>
      <c r="CI3" s="445"/>
      <c r="CJ3" s="445"/>
      <c r="CK3" s="445"/>
      <c r="CL3" s="445"/>
      <c r="CM3" s="445"/>
      <c r="CN3" s="445"/>
      <c r="CO3" s="445"/>
      <c r="CP3" s="445"/>
      <c r="CQ3" s="445"/>
      <c r="CR3" s="445"/>
      <c r="CS3" s="445"/>
      <c r="CT3" s="445"/>
      <c r="CU3" s="445"/>
      <c r="CV3" s="445"/>
      <c r="CW3" s="445"/>
      <c r="CX3" s="445"/>
      <c r="CY3" s="445"/>
      <c r="CZ3" s="445"/>
      <c r="DA3" s="445"/>
      <c r="DB3" s="445"/>
      <c r="DC3" s="445"/>
      <c r="DD3" s="445"/>
      <c r="DE3" s="445"/>
      <c r="DF3" s="445"/>
      <c r="DG3" s="445"/>
      <c r="DH3" s="445"/>
      <c r="DI3" s="445"/>
      <c r="DJ3" s="445"/>
      <c r="DK3" s="445"/>
      <c r="DL3" s="445"/>
      <c r="DM3" s="445"/>
      <c r="DN3" s="445"/>
      <c r="DO3" s="445"/>
      <c r="DP3" s="445"/>
      <c r="DQ3" s="445"/>
      <c r="DR3" s="445"/>
      <c r="DS3" s="445"/>
      <c r="DT3" s="445"/>
      <c r="DU3" s="445"/>
      <c r="DV3" s="445"/>
      <c r="DW3" s="445"/>
      <c r="DX3" s="445"/>
      <c r="DY3" s="445"/>
      <c r="DZ3" s="445"/>
      <c r="EA3" s="445"/>
      <c r="EB3" s="445"/>
      <c r="EC3" s="445"/>
      <c r="ED3" s="445"/>
      <c r="EE3" s="445"/>
      <c r="EF3" s="445"/>
      <c r="EG3" s="445"/>
      <c r="EH3" s="445"/>
      <c r="EI3" s="445"/>
      <c r="EJ3" s="445"/>
      <c r="EK3" s="445"/>
      <c r="EL3" s="445"/>
      <c r="EM3" s="445"/>
      <c r="EN3" s="445"/>
      <c r="EO3" s="445"/>
      <c r="EP3" s="445"/>
      <c r="EQ3" s="445"/>
      <c r="ER3" s="445"/>
      <c r="ES3" s="445"/>
      <c r="ET3" s="445"/>
      <c r="EU3" s="445"/>
      <c r="EV3" s="445"/>
      <c r="EW3" s="445"/>
      <c r="EX3" s="445"/>
      <c r="EY3" s="445"/>
      <c r="EZ3" s="445"/>
      <c r="FA3" s="445"/>
      <c r="FB3" s="445"/>
      <c r="FC3" s="445"/>
      <c r="FD3" s="445"/>
      <c r="FE3" s="445"/>
      <c r="FF3" s="445"/>
      <c r="FG3" s="445"/>
      <c r="FH3" s="445"/>
      <c r="FI3" s="445"/>
      <c r="FJ3" s="445"/>
      <c r="FK3" s="445"/>
      <c r="FL3" s="445"/>
      <c r="FM3" s="445"/>
      <c r="FN3" s="445"/>
      <c r="FO3" s="445"/>
      <c r="FP3" s="445"/>
      <c r="FQ3" s="445"/>
      <c r="FR3" s="445"/>
      <c r="FS3" s="445"/>
      <c r="FT3" s="445"/>
      <c r="FU3" s="445"/>
      <c r="FV3" s="445"/>
      <c r="FW3" s="445"/>
      <c r="FX3" s="445"/>
      <c r="FY3" s="445"/>
      <c r="FZ3" s="445"/>
      <c r="GA3" s="445"/>
      <c r="GB3" s="445"/>
      <c r="GC3" s="445"/>
      <c r="GD3" s="445"/>
      <c r="GE3" s="445"/>
      <c r="GF3" s="445"/>
      <c r="GG3" s="445"/>
      <c r="GH3" s="445"/>
      <c r="GI3" s="445"/>
      <c r="GJ3" s="445"/>
      <c r="GK3" s="445"/>
      <c r="GL3" s="445"/>
      <c r="GM3" s="445"/>
      <c r="GN3" s="445"/>
      <c r="GO3" s="445"/>
      <c r="GP3" s="445"/>
      <c r="GQ3" s="445"/>
      <c r="GR3" s="445"/>
      <c r="GS3" s="445"/>
      <c r="GT3" s="445"/>
      <c r="GU3" s="445"/>
      <c r="GV3" s="445"/>
      <c r="GW3" s="445"/>
      <c r="GX3" s="445"/>
      <c r="GY3" s="445"/>
      <c r="GZ3" s="445"/>
      <c r="HA3" s="445"/>
      <c r="HB3" s="445"/>
      <c r="HC3" s="445"/>
      <c r="HD3" s="445"/>
      <c r="HE3" s="445"/>
      <c r="HF3" s="445"/>
      <c r="HG3" s="445"/>
      <c r="HH3" s="445"/>
      <c r="HI3" s="445"/>
      <c r="HJ3" s="445"/>
      <c r="HK3" s="445"/>
      <c r="HL3" s="445"/>
      <c r="HM3" s="445"/>
      <c r="HN3" s="445"/>
      <c r="HO3" s="445"/>
      <c r="HP3" s="445"/>
      <c r="HQ3" s="445"/>
      <c r="HR3" s="445"/>
      <c r="HS3" s="445"/>
      <c r="HT3" s="445"/>
      <c r="HU3" s="445"/>
      <c r="HV3" s="445"/>
      <c r="HW3" s="445"/>
      <c r="HX3" s="445"/>
      <c r="HY3" s="445"/>
      <c r="HZ3" s="445"/>
      <c r="IA3" s="445"/>
      <c r="IB3" s="445"/>
      <c r="IC3" s="445"/>
      <c r="ID3" s="445"/>
      <c r="IE3" s="445"/>
      <c r="IF3" s="445"/>
      <c r="IG3" s="445"/>
      <c r="IH3" s="445"/>
      <c r="II3" s="445"/>
      <c r="IJ3" s="445"/>
      <c r="IK3" s="445"/>
      <c r="IL3" s="445"/>
      <c r="IM3" s="445"/>
      <c r="IN3" s="445"/>
      <c r="IO3" s="445"/>
      <c r="IP3" s="445"/>
      <c r="IQ3" s="445"/>
      <c r="IR3" s="445"/>
      <c r="IS3" s="445"/>
      <c r="IT3" s="445"/>
      <c r="IU3" s="445"/>
      <c r="IV3" s="445"/>
      <c r="IW3" s="445"/>
      <c r="IX3" s="445"/>
      <c r="IY3" s="445"/>
      <c r="IZ3" s="445"/>
      <c r="JA3" s="445"/>
      <c r="JB3" s="445"/>
      <c r="JC3" s="445"/>
      <c r="JD3" s="445"/>
      <c r="JE3" s="445"/>
      <c r="JF3" s="445"/>
      <c r="JG3" s="445"/>
      <c r="JH3" s="445"/>
      <c r="JI3" s="445"/>
      <c r="JJ3" s="445"/>
      <c r="JK3" s="445"/>
      <c r="JL3" s="445"/>
      <c r="JM3" s="445"/>
      <c r="JN3" s="445"/>
      <c r="JO3" s="445"/>
      <c r="JP3" s="445"/>
      <c r="JQ3" s="445"/>
      <c r="JR3" s="445"/>
      <c r="JS3" s="445"/>
      <c r="JT3" s="445"/>
      <c r="JU3" s="445"/>
      <c r="JV3" s="445"/>
      <c r="JW3" s="445"/>
      <c r="JX3" s="445"/>
      <c r="JY3" s="445"/>
      <c r="JZ3" s="445"/>
      <c r="KA3" s="445"/>
      <c r="KB3" s="445"/>
      <c r="KC3" s="445"/>
      <c r="KD3" s="445"/>
      <c r="KE3" s="445"/>
      <c r="KF3" s="445"/>
      <c r="KG3" s="445"/>
      <c r="KH3" s="445"/>
      <c r="KI3" s="445"/>
      <c r="KJ3" s="445"/>
      <c r="KK3" s="445"/>
      <c r="KL3" s="445"/>
      <c r="KM3" s="445"/>
      <c r="KN3" s="445"/>
      <c r="KO3" s="445"/>
      <c r="KP3" s="445"/>
      <c r="KQ3" s="445"/>
      <c r="KR3" s="445"/>
      <c r="KS3" s="445"/>
      <c r="KT3" s="445"/>
      <c r="KU3" s="445"/>
      <c r="KV3" s="445"/>
      <c r="KW3" s="445"/>
      <c r="KX3" s="445"/>
      <c r="KY3" s="445"/>
      <c r="KZ3" s="445"/>
      <c r="LA3" s="445"/>
      <c r="LB3" s="445"/>
      <c r="LC3" s="445"/>
      <c r="LD3" s="445"/>
      <c r="LE3" s="445"/>
      <c r="LF3" s="445"/>
      <c r="LG3" s="445"/>
      <c r="LH3" s="445"/>
      <c r="LI3" s="445"/>
      <c r="LJ3" s="445"/>
      <c r="LK3" s="445"/>
      <c r="LL3" s="445"/>
      <c r="LM3" s="445"/>
      <c r="LN3" s="445"/>
      <c r="LO3" s="445"/>
      <c r="LP3" s="445"/>
      <c r="LQ3" s="445"/>
      <c r="LR3" s="445"/>
      <c r="LS3" s="445"/>
      <c r="LT3" s="445"/>
      <c r="LU3" s="445"/>
      <c r="LV3" s="445"/>
      <c r="LW3" s="445"/>
      <c r="LX3" s="445"/>
      <c r="LY3" s="445"/>
      <c r="LZ3" s="445"/>
      <c r="MA3" s="445"/>
      <c r="MB3" s="445"/>
      <c r="MC3" s="445"/>
      <c r="MD3" s="445"/>
      <c r="ME3" s="445"/>
      <c r="MF3" s="445"/>
      <c r="MG3" s="445"/>
      <c r="MH3" s="445"/>
      <c r="MI3" s="445"/>
      <c r="MJ3" s="445"/>
      <c r="MK3" s="445"/>
      <c r="ML3" s="445"/>
      <c r="MM3" s="445"/>
      <c r="MN3" s="445"/>
      <c r="MO3" s="445"/>
      <c r="MP3" s="445"/>
      <c r="MQ3" s="445"/>
      <c r="MR3" s="445"/>
      <c r="MS3" s="445"/>
      <c r="MT3" s="445"/>
      <c r="MU3" s="445"/>
      <c r="MV3" s="445"/>
      <c r="MW3" s="445"/>
      <c r="MX3" s="445"/>
      <c r="MY3" s="445"/>
      <c r="MZ3" s="445"/>
      <c r="NA3" s="445"/>
      <c r="NB3" s="445"/>
      <c r="NC3" s="445"/>
      <c r="ND3" s="445"/>
      <c r="NE3" s="445"/>
      <c r="NF3" s="445"/>
      <c r="NG3" s="445"/>
      <c r="NH3" s="445"/>
      <c r="NI3" s="445"/>
      <c r="NJ3" s="445"/>
      <c r="NK3" s="445"/>
      <c r="NL3" s="445"/>
      <c r="NM3" s="445"/>
      <c r="NN3" s="445"/>
      <c r="NO3" s="445"/>
      <c r="NP3" s="445"/>
      <c r="NQ3" s="445"/>
      <c r="NR3" s="445"/>
      <c r="NS3" s="445"/>
      <c r="NT3" s="445"/>
      <c r="NU3" s="445"/>
      <c r="NV3" s="445"/>
      <c r="NW3" s="445"/>
      <c r="NX3" s="445"/>
      <c r="NY3" s="445"/>
      <c r="NZ3" s="445"/>
      <c r="OA3" s="445"/>
      <c r="OB3" s="445"/>
      <c r="OC3" s="445"/>
      <c r="OD3" s="445"/>
      <c r="OE3" s="445"/>
      <c r="OF3" s="445"/>
      <c r="OG3" s="445"/>
      <c r="OH3" s="445"/>
      <c r="OI3" s="445"/>
      <c r="OJ3" s="445"/>
      <c r="OK3" s="445"/>
      <c r="OL3" s="445"/>
      <c r="OM3" s="445"/>
      <c r="ON3" s="445"/>
      <c r="OO3" s="445"/>
      <c r="OP3" s="445"/>
      <c r="OQ3" s="445"/>
      <c r="OR3" s="445"/>
      <c r="OS3" s="445"/>
      <c r="OT3" s="445"/>
      <c r="OU3" s="445"/>
      <c r="OV3" s="445"/>
      <c r="OW3" s="445"/>
      <c r="OX3" s="445"/>
      <c r="OY3" s="445"/>
      <c r="OZ3" s="445"/>
      <c r="PA3" s="445"/>
      <c r="PB3" s="445"/>
      <c r="PC3" s="445"/>
      <c r="PD3" s="445"/>
      <c r="PE3" s="445"/>
      <c r="PF3" s="445"/>
      <c r="PG3" s="445"/>
      <c r="PH3" s="445"/>
      <c r="PI3" s="445"/>
      <c r="PJ3" s="445"/>
      <c r="PK3" s="445"/>
      <c r="PL3" s="445"/>
      <c r="PM3" s="445"/>
      <c r="PN3" s="445"/>
      <c r="PO3" s="445"/>
      <c r="PP3" s="445"/>
      <c r="PQ3" s="445"/>
      <c r="PR3" s="445"/>
      <c r="PS3" s="445"/>
      <c r="PT3" s="445"/>
      <c r="PU3" s="445"/>
      <c r="PV3" s="445"/>
      <c r="PW3" s="445"/>
      <c r="PX3" s="445"/>
      <c r="PY3" s="445"/>
      <c r="PZ3" s="445"/>
      <c r="QA3" s="445"/>
      <c r="QB3" s="445"/>
      <c r="QC3" s="445"/>
      <c r="QD3" s="445"/>
      <c r="QE3" s="445"/>
      <c r="QF3" s="445"/>
      <c r="QG3" s="445"/>
      <c r="QH3" s="445"/>
      <c r="QI3" s="445"/>
      <c r="QJ3" s="445"/>
      <c r="QK3" s="445"/>
      <c r="QL3" s="445"/>
      <c r="QM3" s="445"/>
      <c r="QN3" s="445"/>
      <c r="QO3" s="445"/>
      <c r="QP3" s="445"/>
      <c r="QQ3" s="445"/>
      <c r="QR3" s="445"/>
      <c r="QS3" s="445"/>
      <c r="QT3" s="445"/>
      <c r="QU3" s="445"/>
      <c r="QV3" s="445"/>
      <c r="QW3" s="445"/>
      <c r="QX3" s="445"/>
      <c r="QY3" s="445"/>
      <c r="QZ3" s="445"/>
      <c r="RA3" s="445"/>
      <c r="RB3" s="445"/>
      <c r="RC3" s="445"/>
      <c r="RD3" s="445"/>
      <c r="RE3" s="445"/>
      <c r="RF3" s="445"/>
      <c r="RG3" s="445"/>
      <c r="RH3" s="445"/>
      <c r="RI3" s="445"/>
      <c r="RJ3" s="445"/>
      <c r="RK3" s="445"/>
      <c r="RL3" s="445"/>
      <c r="RM3" s="445"/>
      <c r="RN3" s="445"/>
      <c r="RO3" s="445"/>
      <c r="RP3" s="445"/>
      <c r="RQ3" s="445"/>
      <c r="RR3" s="445"/>
      <c r="RS3" s="445"/>
      <c r="RT3" s="445"/>
      <c r="RU3" s="445"/>
      <c r="RV3" s="445"/>
      <c r="RW3" s="445"/>
      <c r="RX3" s="445"/>
      <c r="RY3" s="445"/>
      <c r="RZ3" s="445"/>
      <c r="SA3" s="445"/>
      <c r="SB3" s="445"/>
      <c r="SC3" s="445"/>
      <c r="SD3" s="445"/>
      <c r="SE3" s="445"/>
      <c r="SF3" s="445"/>
      <c r="SG3" s="445"/>
      <c r="SH3" s="445"/>
      <c r="SI3" s="445"/>
      <c r="SJ3" s="445"/>
      <c r="SK3" s="445"/>
      <c r="SL3" s="445"/>
      <c r="SM3" s="445"/>
      <c r="SN3" s="445"/>
      <c r="SO3" s="445"/>
      <c r="SP3" s="445"/>
      <c r="SQ3" s="445"/>
      <c r="SR3" s="445"/>
      <c r="SS3" s="445"/>
      <c r="ST3" s="445"/>
      <c r="SU3" s="445"/>
      <c r="SV3" s="445"/>
      <c r="SW3" s="445"/>
      <c r="SX3" s="445"/>
      <c r="SY3" s="445"/>
      <c r="SZ3" s="445"/>
      <c r="TA3" s="445"/>
      <c r="TB3" s="445"/>
      <c r="TC3" s="445"/>
      <c r="TD3" s="445"/>
      <c r="TE3" s="445"/>
      <c r="TF3" s="445"/>
      <c r="TG3" s="445"/>
      <c r="TH3" s="445"/>
      <c r="TI3" s="445"/>
      <c r="TJ3" s="445"/>
      <c r="TK3" s="445"/>
      <c r="TL3" s="445"/>
      <c r="TM3" s="445"/>
      <c r="TN3" s="445"/>
      <c r="TO3" s="445"/>
      <c r="TP3" s="445"/>
      <c r="TQ3" s="445"/>
      <c r="TR3" s="445"/>
      <c r="TS3" s="445"/>
      <c r="TT3" s="445"/>
      <c r="TU3" s="445"/>
      <c r="TV3" s="445"/>
      <c r="TW3" s="445"/>
      <c r="TX3" s="445"/>
      <c r="TY3" s="445"/>
      <c r="TZ3" s="445"/>
      <c r="UA3" s="445"/>
      <c r="UB3" s="445"/>
      <c r="UC3" s="445"/>
      <c r="UD3" s="445"/>
      <c r="UE3" s="445"/>
      <c r="UF3" s="445"/>
      <c r="UG3" s="445"/>
      <c r="UH3" s="445"/>
      <c r="UI3" s="445"/>
    </row>
    <row r="4" spans="1:555" ht="15.75" thickBot="1"/>
    <row r="5" spans="1:555" ht="53.25" thickBot="1">
      <c r="C5" s="86" t="s">
        <v>385</v>
      </c>
      <c r="D5" s="197">
        <f>SUMIF(C:C,$C$10,D:D)</f>
        <v>5761833.3120000008</v>
      </c>
    </row>
    <row r="6" spans="1:555">
      <c r="C6" s="106"/>
      <c r="D6" s="106"/>
      <c r="E6" s="106"/>
      <c r="F6" s="106"/>
      <c r="G6" s="77"/>
      <c r="H6" s="106"/>
      <c r="I6" s="106"/>
    </row>
    <row r="7" spans="1:555">
      <c r="C7" s="106"/>
      <c r="D7" s="106"/>
      <c r="E7" s="106"/>
      <c r="F7" s="106"/>
      <c r="G7" s="77"/>
      <c r="H7" s="106"/>
      <c r="I7" s="106"/>
    </row>
    <row r="8" spans="1:555">
      <c r="C8" s="106"/>
      <c r="D8" s="106"/>
      <c r="E8" s="106"/>
      <c r="F8" s="106"/>
      <c r="G8" s="77"/>
      <c r="H8" s="106"/>
      <c r="I8" s="106"/>
    </row>
    <row r="9" spans="1:555" ht="15.75" thickBot="1">
      <c r="C9" s="106"/>
      <c r="D9" s="106"/>
      <c r="E9" s="106"/>
      <c r="F9" s="106"/>
      <c r="G9" s="77"/>
      <c r="H9" s="106"/>
      <c r="I9" s="106"/>
      <c r="K9" s="175"/>
    </row>
    <row r="10" spans="1:555" ht="15.75" thickBot="1">
      <c r="C10" s="156" t="s">
        <v>53</v>
      </c>
      <c r="D10" s="357">
        <f>SUM(F17:F51)</f>
        <v>23080.365000000002</v>
      </c>
      <c r="F10" s="70"/>
      <c r="G10" s="78"/>
      <c r="H10" s="70"/>
      <c r="I10" s="70"/>
    </row>
    <row r="11" spans="1:555">
      <c r="B11" s="92"/>
      <c r="C11" s="70"/>
      <c r="D11" s="31"/>
      <c r="E11" s="92"/>
      <c r="F11" s="92"/>
      <c r="G11" s="92"/>
      <c r="H11" s="75"/>
      <c r="I11" s="75"/>
      <c r="J11" s="75"/>
      <c r="K11" s="111"/>
    </row>
    <row r="12" spans="1:555">
      <c r="B12" s="92"/>
      <c r="C12" s="70"/>
      <c r="D12" s="31"/>
      <c r="E12" s="92"/>
      <c r="F12" s="92"/>
      <c r="G12" s="92"/>
      <c r="H12" s="75"/>
      <c r="I12" s="75"/>
      <c r="J12" s="75"/>
      <c r="K12" s="111"/>
    </row>
    <row r="13" spans="1:555" ht="15.75">
      <c r="B13" s="92"/>
      <c r="C13" s="201" t="s">
        <v>392</v>
      </c>
      <c r="D13" s="353" t="s">
        <v>1563</v>
      </c>
      <c r="E13" s="92"/>
      <c r="F13" s="92"/>
      <c r="G13" s="92"/>
      <c r="H13" s="75"/>
      <c r="I13" s="75"/>
      <c r="J13" s="75"/>
      <c r="K13" s="111"/>
    </row>
    <row r="14" spans="1:555" ht="18.75">
      <c r="B14" s="92"/>
      <c r="C14" s="207"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Gestionar para que los estudiantes del curno tengan participación activa en el festival FICCUA.</v>
      </c>
      <c r="D14" s="31"/>
      <c r="E14" s="92"/>
      <c r="F14" s="92"/>
      <c r="G14" s="92"/>
      <c r="H14" s="75"/>
      <c r="I14" s="75"/>
      <c r="J14" s="75"/>
      <c r="K14" s="111"/>
    </row>
    <row r="15" spans="1:555" ht="15.75" thickBot="1">
      <c r="F15" s="92"/>
      <c r="G15" s="75"/>
      <c r="H15" s="75"/>
      <c r="I15" s="75"/>
    </row>
    <row r="16" spans="1:555" ht="30.75" thickBot="1">
      <c r="C16" s="128" t="s">
        <v>44</v>
      </c>
      <c r="D16" s="128" t="s">
        <v>55</v>
      </c>
      <c r="E16" s="135" t="s">
        <v>57</v>
      </c>
      <c r="F16" s="134" t="s">
        <v>27</v>
      </c>
      <c r="G16" s="132" t="s">
        <v>131</v>
      </c>
      <c r="H16" s="135" t="s">
        <v>46</v>
      </c>
      <c r="I16" s="132" t="s">
        <v>132</v>
      </c>
      <c r="J16" s="132" t="s">
        <v>410</v>
      </c>
      <c r="K16" s="132" t="s">
        <v>411</v>
      </c>
    </row>
    <row r="17" spans="3:11">
      <c r="C17" s="217" t="s">
        <v>454</v>
      </c>
      <c r="D17" s="218">
        <v>5</v>
      </c>
      <c r="E17" s="216">
        <f>HLOOKUP(C17,$AH$2:$BU$3,2,0)</f>
        <v>4616.0730000000003</v>
      </c>
      <c r="F17" s="96">
        <f t="shared" ref="F17:F51" si="0">D17*E17</f>
        <v>23080.365000000002</v>
      </c>
      <c r="G17" s="160" t="s">
        <v>129</v>
      </c>
      <c r="H17" s="141" t="s">
        <v>308</v>
      </c>
      <c r="I17" s="129" t="str">
        <f>VLOOKUP(H17,Presupuesto!$B$11:$C$565,2,0)</f>
        <v>VIATICOS AL EXTERIOR</v>
      </c>
      <c r="J17" s="215" t="s">
        <v>1361</v>
      </c>
      <c r="K17" s="97" t="s">
        <v>396</v>
      </c>
    </row>
    <row r="18" spans="3:11">
      <c r="C18" s="140"/>
      <c r="D18" s="157"/>
      <c r="E18" s="122"/>
      <c r="F18" s="96">
        <f t="shared" ref="F18:F24" si="1">D18*E18</f>
        <v>0</v>
      </c>
      <c r="G18" s="160"/>
      <c r="H18" s="141"/>
      <c r="I18" s="129" t="e">
        <f>VLOOKUP(H18,Presupuesto!$B$11:$C$565,2,0)</f>
        <v>#N/A</v>
      </c>
      <c r="J18" s="97" t="str">
        <f t="shared" ref="J18:J51" si="2">$J$17</f>
        <v>Lo Esencial de la Reforma Universitaria</v>
      </c>
      <c r="K18" s="97" t="s">
        <v>412</v>
      </c>
    </row>
    <row r="19" spans="3:11">
      <c r="C19" s="140"/>
      <c r="D19" s="157"/>
      <c r="E19" s="122"/>
      <c r="F19" s="96">
        <f t="shared" si="1"/>
        <v>0</v>
      </c>
      <c r="G19" s="160"/>
      <c r="H19" s="141"/>
      <c r="I19" s="129" t="e">
        <f>VLOOKUP(H19,Presupuesto!$B$11:$C$565,2,0)</f>
        <v>#N/A</v>
      </c>
      <c r="J19" s="97" t="str">
        <f t="shared" si="2"/>
        <v>Lo Esencial de la Reforma Universitaria</v>
      </c>
      <c r="K19" s="97" t="s">
        <v>412</v>
      </c>
    </row>
    <row r="20" spans="3:11">
      <c r="C20" s="140"/>
      <c r="D20" s="157"/>
      <c r="E20" s="122"/>
      <c r="F20" s="96">
        <f t="shared" si="1"/>
        <v>0</v>
      </c>
      <c r="G20" s="160"/>
      <c r="H20" s="141"/>
      <c r="I20" s="129" t="e">
        <f>VLOOKUP(H20,Presupuesto!$B$11:$C$565,2,0)</f>
        <v>#N/A</v>
      </c>
      <c r="J20" s="97" t="str">
        <f t="shared" si="2"/>
        <v>Lo Esencial de la Reforma Universitaria</v>
      </c>
      <c r="K20" s="97" t="s">
        <v>412</v>
      </c>
    </row>
    <row r="21" spans="3:11">
      <c r="C21" s="140"/>
      <c r="D21" s="157"/>
      <c r="E21" s="122"/>
      <c r="F21" s="96">
        <f t="shared" si="1"/>
        <v>0</v>
      </c>
      <c r="G21" s="160"/>
      <c r="H21" s="141"/>
      <c r="I21" s="129" t="e">
        <f>VLOOKUP(H21,Presupuesto!$B$11:$C$565,2,0)</f>
        <v>#N/A</v>
      </c>
      <c r="J21" s="97" t="str">
        <f t="shared" si="2"/>
        <v>Lo Esencial de la Reforma Universitaria</v>
      </c>
      <c r="K21" s="97" t="s">
        <v>412</v>
      </c>
    </row>
    <row r="22" spans="3:11">
      <c r="C22" s="140"/>
      <c r="D22" s="157"/>
      <c r="E22" s="122"/>
      <c r="F22" s="96">
        <f t="shared" si="1"/>
        <v>0</v>
      </c>
      <c r="G22" s="160"/>
      <c r="H22" s="141"/>
      <c r="I22" s="129" t="e">
        <f>VLOOKUP(H22,Presupuesto!$B$11:$C$565,2,0)</f>
        <v>#N/A</v>
      </c>
      <c r="J22" s="97" t="str">
        <f t="shared" si="2"/>
        <v>Lo Esencial de la Reforma Universitaria</v>
      </c>
      <c r="K22" s="97" t="s">
        <v>401</v>
      </c>
    </row>
    <row r="23" spans="3:11">
      <c r="C23" s="140"/>
      <c r="D23" s="157"/>
      <c r="E23" s="122"/>
      <c r="F23" s="96">
        <f t="shared" si="1"/>
        <v>0</v>
      </c>
      <c r="G23" s="160"/>
      <c r="H23" s="141"/>
      <c r="I23" s="129" t="e">
        <f>VLOOKUP(H23,Presupuesto!$B$11:$C$565,2,0)</f>
        <v>#N/A</v>
      </c>
      <c r="J23" s="97" t="str">
        <f t="shared" si="2"/>
        <v>Lo Esencial de la Reforma Universitaria</v>
      </c>
      <c r="K23" s="97" t="s">
        <v>412</v>
      </c>
    </row>
    <row r="24" spans="3:11">
      <c r="C24" s="140"/>
      <c r="D24" s="157"/>
      <c r="E24" s="122"/>
      <c r="F24" s="96">
        <f t="shared" si="1"/>
        <v>0</v>
      </c>
      <c r="G24" s="160"/>
      <c r="H24" s="141"/>
      <c r="I24" s="129" t="e">
        <f>VLOOKUP(H24,Presupuesto!$B$11:$C$565,2,0)</f>
        <v>#N/A</v>
      </c>
      <c r="J24" s="97" t="str">
        <f t="shared" si="2"/>
        <v>Lo Esencial de la Reforma Universitaria</v>
      </c>
      <c r="K24" s="97" t="s">
        <v>412</v>
      </c>
    </row>
    <row r="25" spans="3:11">
      <c r="C25" s="140"/>
      <c r="D25" s="157"/>
      <c r="E25" s="122"/>
      <c r="F25" s="96">
        <f t="shared" si="0"/>
        <v>0</v>
      </c>
      <c r="G25" s="160"/>
      <c r="H25" s="141"/>
      <c r="I25" s="129" t="e">
        <f>VLOOKUP(H25,Presupuesto!$B$11:$C$565,2,0)</f>
        <v>#N/A</v>
      </c>
      <c r="J25" s="97" t="str">
        <f t="shared" si="2"/>
        <v>Lo Esencial de la Reforma Universitaria</v>
      </c>
      <c r="K25" s="97" t="s">
        <v>412</v>
      </c>
    </row>
    <row r="26" spans="3:11">
      <c r="C26" s="140"/>
      <c r="D26" s="157"/>
      <c r="E26" s="122"/>
      <c r="F26" s="96">
        <f t="shared" si="0"/>
        <v>0</v>
      </c>
      <c r="G26" s="160"/>
      <c r="H26" s="141"/>
      <c r="I26" s="129" t="e">
        <f>VLOOKUP(H26,Presupuesto!$B$11:$C$565,2,0)</f>
        <v>#N/A</v>
      </c>
      <c r="J26" s="97" t="str">
        <f t="shared" si="2"/>
        <v>Lo Esencial de la Reforma Universitaria</v>
      </c>
      <c r="K26" s="97" t="s">
        <v>412</v>
      </c>
    </row>
    <row r="27" spans="3:11">
      <c r="C27" s="140"/>
      <c r="D27" s="157"/>
      <c r="E27" s="122"/>
      <c r="F27" s="96">
        <f t="shared" si="0"/>
        <v>0</v>
      </c>
      <c r="G27" s="160"/>
      <c r="H27" s="141"/>
      <c r="I27" s="129" t="e">
        <f>VLOOKUP(H27,Presupuesto!$B$11:$C$565,2,0)</f>
        <v>#N/A</v>
      </c>
      <c r="J27" s="97" t="str">
        <f t="shared" si="2"/>
        <v>Lo Esencial de la Reforma Universitaria</v>
      </c>
      <c r="K27" s="97" t="s">
        <v>412</v>
      </c>
    </row>
    <row r="28" spans="3:11">
      <c r="C28" s="140"/>
      <c r="D28" s="157"/>
      <c r="E28" s="122"/>
      <c r="F28" s="96">
        <f t="shared" si="0"/>
        <v>0</v>
      </c>
      <c r="G28" s="160"/>
      <c r="H28" s="141"/>
      <c r="I28" s="129" t="e">
        <f>VLOOKUP(H28,Presupuesto!$B$11:$C$565,2,0)</f>
        <v>#N/A</v>
      </c>
      <c r="J28" s="97" t="str">
        <f t="shared" si="2"/>
        <v>Lo Esencial de la Reforma Universitaria</v>
      </c>
      <c r="K28" s="97" t="s">
        <v>412</v>
      </c>
    </row>
    <row r="29" spans="3:11">
      <c r="C29" s="140"/>
      <c r="D29" s="157"/>
      <c r="E29" s="122"/>
      <c r="F29" s="96">
        <f t="shared" si="0"/>
        <v>0</v>
      </c>
      <c r="G29" s="160"/>
      <c r="H29" s="141"/>
      <c r="I29" s="129" t="e">
        <f>VLOOKUP(H29,Presupuesto!$B$11:$C$565,2,0)</f>
        <v>#N/A</v>
      </c>
      <c r="J29" s="97" t="str">
        <f t="shared" si="2"/>
        <v>Lo Esencial de la Reforma Universitaria</v>
      </c>
      <c r="K29" s="97" t="s">
        <v>412</v>
      </c>
    </row>
    <row r="30" spans="3:11">
      <c r="C30" s="140"/>
      <c r="D30" s="157"/>
      <c r="E30" s="122"/>
      <c r="F30" s="96">
        <f t="shared" si="0"/>
        <v>0</v>
      </c>
      <c r="G30" s="160"/>
      <c r="H30" s="141"/>
      <c r="I30" s="129" t="e">
        <f>VLOOKUP(H30,Presupuesto!$B$11:$C$565,2,0)</f>
        <v>#N/A</v>
      </c>
      <c r="J30" s="97" t="str">
        <f t="shared" si="2"/>
        <v>Lo Esencial de la Reforma Universitaria</v>
      </c>
      <c r="K30" s="97" t="s">
        <v>412</v>
      </c>
    </row>
    <row r="31" spans="3:11">
      <c r="C31" s="140"/>
      <c r="D31" s="157"/>
      <c r="E31" s="122"/>
      <c r="F31" s="96">
        <f t="shared" si="0"/>
        <v>0</v>
      </c>
      <c r="G31" s="160"/>
      <c r="H31" s="141"/>
      <c r="I31" s="129" t="e">
        <f>VLOOKUP(H31,Presupuesto!$B$11:$C$565,2,0)</f>
        <v>#N/A</v>
      </c>
      <c r="J31" s="97" t="str">
        <f t="shared" si="2"/>
        <v>Lo Esencial de la Reforma Universitaria</v>
      </c>
      <c r="K31" s="97" t="s">
        <v>412</v>
      </c>
    </row>
    <row r="32" spans="3:11">
      <c r="C32" s="140"/>
      <c r="D32" s="157"/>
      <c r="E32" s="122"/>
      <c r="F32" s="96">
        <f t="shared" si="0"/>
        <v>0</v>
      </c>
      <c r="G32" s="160"/>
      <c r="H32" s="141"/>
      <c r="I32" s="129" t="e">
        <f>VLOOKUP(H32,Presupuesto!$B$11:$C$565,2,0)</f>
        <v>#N/A</v>
      </c>
      <c r="J32" s="97" t="str">
        <f t="shared" si="2"/>
        <v>Lo Esencial de la Reforma Universitaria</v>
      </c>
      <c r="K32" s="97" t="s">
        <v>412</v>
      </c>
    </row>
    <row r="33" spans="3:11">
      <c r="C33" s="140"/>
      <c r="D33" s="157"/>
      <c r="E33" s="122"/>
      <c r="F33" s="96">
        <f t="shared" si="0"/>
        <v>0</v>
      </c>
      <c r="G33" s="160"/>
      <c r="H33" s="141"/>
      <c r="I33" s="129" t="e">
        <f>VLOOKUP(H33,Presupuesto!$B$11:$C$565,2,0)</f>
        <v>#N/A</v>
      </c>
      <c r="J33" s="97" t="str">
        <f t="shared" si="2"/>
        <v>Lo Esencial de la Reforma Universitaria</v>
      </c>
      <c r="K33" s="97" t="s">
        <v>412</v>
      </c>
    </row>
    <row r="34" spans="3:11">
      <c r="C34" s="140"/>
      <c r="D34" s="157"/>
      <c r="E34" s="122"/>
      <c r="F34" s="96">
        <f t="shared" si="0"/>
        <v>0</v>
      </c>
      <c r="G34" s="160"/>
      <c r="H34" s="141"/>
      <c r="I34" s="129" t="e">
        <f>VLOOKUP(H34,Presupuesto!$B$11:$C$565,2,0)</f>
        <v>#N/A</v>
      </c>
      <c r="J34" s="97" t="str">
        <f t="shared" si="2"/>
        <v>Lo Esencial de la Reforma Universitaria</v>
      </c>
      <c r="K34" s="97" t="s">
        <v>412</v>
      </c>
    </row>
    <row r="35" spans="3:11">
      <c r="C35" s="140"/>
      <c r="D35" s="157"/>
      <c r="E35" s="122"/>
      <c r="F35" s="96">
        <f t="shared" si="0"/>
        <v>0</v>
      </c>
      <c r="G35" s="160"/>
      <c r="H35" s="141"/>
      <c r="I35" s="129" t="e">
        <f>VLOOKUP(H35,Presupuesto!$B$11:$C$565,2,0)</f>
        <v>#N/A</v>
      </c>
      <c r="J35" s="97" t="str">
        <f t="shared" si="2"/>
        <v>Lo Esencial de la Reforma Universitaria</v>
      </c>
      <c r="K35" s="97" t="s">
        <v>412</v>
      </c>
    </row>
    <row r="36" spans="3:11">
      <c r="C36" s="140"/>
      <c r="D36" s="157"/>
      <c r="E36" s="122"/>
      <c r="F36" s="96">
        <f t="shared" si="0"/>
        <v>0</v>
      </c>
      <c r="G36" s="160"/>
      <c r="H36" s="141"/>
      <c r="I36" s="129" t="e">
        <f>VLOOKUP(H36,Presupuesto!$B$11:$C$565,2,0)</f>
        <v>#N/A</v>
      </c>
      <c r="J36" s="97" t="str">
        <f t="shared" si="2"/>
        <v>Lo Esencial de la Reforma Universitaria</v>
      </c>
      <c r="K36" s="97" t="s">
        <v>412</v>
      </c>
    </row>
    <row r="37" spans="3:11">
      <c r="C37" s="140"/>
      <c r="D37" s="157"/>
      <c r="E37" s="122"/>
      <c r="F37" s="96">
        <f t="shared" si="0"/>
        <v>0</v>
      </c>
      <c r="G37" s="160"/>
      <c r="H37" s="141"/>
      <c r="I37" s="129" t="e">
        <f>VLOOKUP(H37,Presupuesto!$B$11:$C$565,2,0)</f>
        <v>#N/A</v>
      </c>
      <c r="J37" s="97" t="str">
        <f t="shared" si="2"/>
        <v>Lo Esencial de la Reforma Universitaria</v>
      </c>
      <c r="K37" s="97" t="s">
        <v>412</v>
      </c>
    </row>
    <row r="38" spans="3:11">
      <c r="C38" s="140"/>
      <c r="D38" s="157"/>
      <c r="E38" s="122"/>
      <c r="F38" s="96">
        <f t="shared" si="0"/>
        <v>0</v>
      </c>
      <c r="G38" s="160"/>
      <c r="H38" s="141"/>
      <c r="I38" s="129" t="e">
        <f>VLOOKUP(H38,Presupuesto!$B$11:$C$565,2,0)</f>
        <v>#N/A</v>
      </c>
      <c r="J38" s="97" t="str">
        <f t="shared" si="2"/>
        <v>Lo Esencial de la Reforma Universitaria</v>
      </c>
      <c r="K38" s="97" t="s">
        <v>412</v>
      </c>
    </row>
    <row r="39" spans="3:11">
      <c r="C39" s="142"/>
      <c r="D39" s="150"/>
      <c r="E39" s="117"/>
      <c r="F39" s="96">
        <f t="shared" ref="F39:F45" si="3">D39*E39</f>
        <v>0</v>
      </c>
      <c r="G39" s="160"/>
      <c r="H39" s="143"/>
      <c r="I39" s="129" t="e">
        <f>VLOOKUP(H39,Presupuesto!$B$11:$C$565,2,0)</f>
        <v>#N/A</v>
      </c>
      <c r="J39" s="97" t="str">
        <f t="shared" si="2"/>
        <v>Lo Esencial de la Reforma Universitaria</v>
      </c>
      <c r="K39" s="97" t="s">
        <v>412</v>
      </c>
    </row>
    <row r="40" spans="3:11">
      <c r="C40" s="142"/>
      <c r="D40" s="150"/>
      <c r="E40" s="117"/>
      <c r="F40" s="96">
        <f t="shared" si="3"/>
        <v>0</v>
      </c>
      <c r="G40" s="160"/>
      <c r="H40" s="143"/>
      <c r="I40" s="129" t="e">
        <f>VLOOKUP(H40,Presupuesto!$B$11:$C$565,2,0)</f>
        <v>#N/A</v>
      </c>
      <c r="J40" s="97" t="str">
        <f t="shared" si="2"/>
        <v>Lo Esencial de la Reforma Universitaria</v>
      </c>
      <c r="K40" s="97" t="s">
        <v>412</v>
      </c>
    </row>
    <row r="41" spans="3:11">
      <c r="C41" s="142"/>
      <c r="D41" s="150"/>
      <c r="E41" s="117"/>
      <c r="F41" s="96">
        <f t="shared" si="3"/>
        <v>0</v>
      </c>
      <c r="G41" s="160"/>
      <c r="H41" s="143"/>
      <c r="I41" s="129" t="e">
        <f>VLOOKUP(H41,Presupuesto!$B$11:$C$565,2,0)</f>
        <v>#N/A</v>
      </c>
      <c r="J41" s="97" t="str">
        <f t="shared" si="2"/>
        <v>Lo Esencial de la Reforma Universitaria</v>
      </c>
      <c r="K41" s="97" t="s">
        <v>412</v>
      </c>
    </row>
    <row r="42" spans="3:11">
      <c r="C42" s="142"/>
      <c r="D42" s="150"/>
      <c r="E42" s="117"/>
      <c r="F42" s="96">
        <f t="shared" si="3"/>
        <v>0</v>
      </c>
      <c r="G42" s="160"/>
      <c r="H42" s="143"/>
      <c r="I42" s="129" t="e">
        <f>VLOOKUP(H42,Presupuesto!$B$11:$C$565,2,0)</f>
        <v>#N/A</v>
      </c>
      <c r="J42" s="97" t="str">
        <f t="shared" si="2"/>
        <v>Lo Esencial de la Reforma Universitaria</v>
      </c>
      <c r="K42" s="97" t="s">
        <v>412</v>
      </c>
    </row>
    <row r="43" spans="3:11">
      <c r="C43" s="142"/>
      <c r="D43" s="150"/>
      <c r="E43" s="117"/>
      <c r="F43" s="96">
        <f t="shared" si="3"/>
        <v>0</v>
      </c>
      <c r="G43" s="160"/>
      <c r="H43" s="143"/>
      <c r="I43" s="129" t="e">
        <f>VLOOKUP(H43,Presupuesto!$B$11:$C$565,2,0)</f>
        <v>#N/A</v>
      </c>
      <c r="J43" s="97" t="str">
        <f t="shared" si="2"/>
        <v>Lo Esencial de la Reforma Universitaria</v>
      </c>
      <c r="K43" s="97" t="s">
        <v>412</v>
      </c>
    </row>
    <row r="44" spans="3:11">
      <c r="C44" s="142"/>
      <c r="D44" s="150"/>
      <c r="E44" s="117"/>
      <c r="F44" s="96">
        <f t="shared" si="3"/>
        <v>0</v>
      </c>
      <c r="G44" s="160"/>
      <c r="H44" s="143"/>
      <c r="I44" s="129" t="e">
        <f>VLOOKUP(H44,Presupuesto!$B$11:$C$565,2,0)</f>
        <v>#N/A</v>
      </c>
      <c r="J44" s="97" t="str">
        <f t="shared" si="2"/>
        <v>Lo Esencial de la Reforma Universitaria</v>
      </c>
      <c r="K44" s="97" t="s">
        <v>412</v>
      </c>
    </row>
    <row r="45" spans="3:11">
      <c r="C45" s="142"/>
      <c r="D45" s="150"/>
      <c r="E45" s="117"/>
      <c r="F45" s="96">
        <f t="shared" si="3"/>
        <v>0</v>
      </c>
      <c r="G45" s="160"/>
      <c r="H45" s="143"/>
      <c r="I45" s="129" t="e">
        <f>VLOOKUP(H45,Presupuesto!$B$11:$C$565,2,0)</f>
        <v>#N/A</v>
      </c>
      <c r="J45" s="97" t="str">
        <f t="shared" si="2"/>
        <v>Lo Esencial de la Reforma Universitaria</v>
      </c>
      <c r="K45" s="97" t="s">
        <v>412</v>
      </c>
    </row>
    <row r="46" spans="3:11">
      <c r="C46" s="142"/>
      <c r="D46" s="150"/>
      <c r="E46" s="117"/>
      <c r="F46" s="96">
        <f t="shared" si="0"/>
        <v>0</v>
      </c>
      <c r="G46" s="160"/>
      <c r="H46" s="143"/>
      <c r="I46" s="129" t="e">
        <f>VLOOKUP(H46,Presupuesto!$B$11:$C$565,2,0)</f>
        <v>#N/A</v>
      </c>
      <c r="J46" s="97" t="str">
        <f t="shared" si="2"/>
        <v>Lo Esencial de la Reforma Universitaria</v>
      </c>
      <c r="K46" s="97" t="s">
        <v>412</v>
      </c>
    </row>
    <row r="47" spans="3:11">
      <c r="C47" s="144"/>
      <c r="D47" s="150"/>
      <c r="E47" s="117"/>
      <c r="F47" s="96">
        <f t="shared" si="0"/>
        <v>0</v>
      </c>
      <c r="G47" s="160"/>
      <c r="H47" s="145"/>
      <c r="I47" s="129" t="e">
        <f>VLOOKUP(H47,Presupuesto!$B$11:$C$565,2,0)</f>
        <v>#N/A</v>
      </c>
      <c r="J47" s="97" t="str">
        <f t="shared" si="2"/>
        <v>Lo Esencial de la Reforma Universitaria</v>
      </c>
      <c r="K47" s="97" t="s">
        <v>403</v>
      </c>
    </row>
    <row r="48" spans="3:11">
      <c r="C48" s="144"/>
      <c r="D48" s="150"/>
      <c r="E48" s="117"/>
      <c r="F48" s="96">
        <f t="shared" si="0"/>
        <v>0</v>
      </c>
      <c r="G48" s="160"/>
      <c r="H48" s="145"/>
      <c r="I48" s="129" t="e">
        <f>VLOOKUP(H48,Presupuesto!$B$11:$C$565,2,0)</f>
        <v>#N/A</v>
      </c>
      <c r="J48" s="97" t="str">
        <f t="shared" si="2"/>
        <v>Lo Esencial de la Reforma Universitaria</v>
      </c>
      <c r="K48" s="97" t="s">
        <v>412</v>
      </c>
    </row>
    <row r="49" spans="3:11">
      <c r="C49" s="144"/>
      <c r="D49" s="150"/>
      <c r="E49" s="117"/>
      <c r="F49" s="96">
        <f t="shared" si="0"/>
        <v>0</v>
      </c>
      <c r="G49" s="160"/>
      <c r="H49" s="145"/>
      <c r="I49" s="129" t="e">
        <f>VLOOKUP(H49,Presupuesto!$B$11:$C$565,2,0)</f>
        <v>#N/A</v>
      </c>
      <c r="J49" s="97" t="str">
        <f t="shared" si="2"/>
        <v>Lo Esencial de la Reforma Universitaria</v>
      </c>
      <c r="K49" s="97" t="s">
        <v>412</v>
      </c>
    </row>
    <row r="50" spans="3:11">
      <c r="C50" s="144"/>
      <c r="D50" s="150"/>
      <c r="E50" s="117"/>
      <c r="F50" s="96">
        <f t="shared" si="0"/>
        <v>0</v>
      </c>
      <c r="G50" s="160"/>
      <c r="H50" s="145"/>
      <c r="I50" s="129" t="e">
        <f>VLOOKUP(H50,Presupuesto!$B$11:$C$565,2,0)</f>
        <v>#N/A</v>
      </c>
      <c r="J50" s="97" t="str">
        <f t="shared" si="2"/>
        <v>Lo Esencial de la Reforma Universitaria</v>
      </c>
      <c r="K50" s="97" t="s">
        <v>412</v>
      </c>
    </row>
    <row r="51" spans="3:11" ht="15.75" thickBot="1">
      <c r="C51" s="146"/>
      <c r="D51" s="158"/>
      <c r="E51" s="102"/>
      <c r="F51" s="104">
        <f t="shared" si="0"/>
        <v>0</v>
      </c>
      <c r="G51" s="161"/>
      <c r="H51" s="147"/>
      <c r="I51" s="131" t="e">
        <f>VLOOKUP(H51,Presupuesto!$B$11:$C$565,2,0)</f>
        <v>#N/A</v>
      </c>
      <c r="J51" s="105" t="str">
        <f t="shared" si="2"/>
        <v>Lo Esencial de la Reforma Universitaria</v>
      </c>
      <c r="K51" s="123" t="s">
        <v>394</v>
      </c>
    </row>
    <row r="53" spans="3:11" ht="15.75" thickBot="1">
      <c r="F53" s="89"/>
      <c r="G53" s="88"/>
      <c r="H53" s="89"/>
      <c r="I53" s="89"/>
    </row>
    <row r="54" spans="3:11" ht="15.75" thickBot="1">
      <c r="C54" s="156" t="s">
        <v>53</v>
      </c>
      <c r="D54" s="357">
        <f>SUM(F61:F95)</f>
        <v>260000</v>
      </c>
      <c r="F54" s="70"/>
      <c r="G54" s="78"/>
      <c r="H54" s="70"/>
      <c r="I54" s="70"/>
    </row>
    <row r="55" spans="3:11">
      <c r="C55" s="70"/>
      <c r="D55" s="31"/>
      <c r="E55" s="92"/>
      <c r="F55" s="92"/>
      <c r="G55" s="92"/>
      <c r="H55" s="75"/>
      <c r="I55" s="75"/>
      <c r="J55" s="75"/>
      <c r="K55" s="111"/>
    </row>
    <row r="56" spans="3:11">
      <c r="C56" s="70"/>
      <c r="D56" s="31"/>
      <c r="E56" s="92"/>
      <c r="F56" s="92"/>
      <c r="G56" s="92"/>
      <c r="H56" s="75"/>
      <c r="I56" s="75"/>
      <c r="J56" s="75"/>
      <c r="K56" s="111"/>
    </row>
    <row r="57" spans="3:11" ht="15.75">
      <c r="C57" s="201" t="s">
        <v>392</v>
      </c>
      <c r="D57" s="353" t="s">
        <v>1581</v>
      </c>
      <c r="E57" s="92"/>
      <c r="F57" s="92"/>
      <c r="G57" s="92"/>
      <c r="H57" s="75"/>
      <c r="I57" s="75"/>
      <c r="J57" s="75"/>
      <c r="K57" s="111"/>
    </row>
    <row r="58" spans="3:11" ht="18.75">
      <c r="C58" s="207"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Actividades de cultura arte y deportes</v>
      </c>
      <c r="D58" s="31"/>
      <c r="E58" s="92"/>
      <c r="F58" s="92"/>
      <c r="G58" s="92"/>
      <c r="H58" s="75"/>
      <c r="I58" s="75"/>
      <c r="J58" s="75"/>
      <c r="K58" s="111"/>
    </row>
    <row r="59" spans="3:11" ht="15.75" thickBot="1">
      <c r="F59" s="92"/>
      <c r="G59" s="75"/>
      <c r="H59" s="75"/>
      <c r="I59" s="75"/>
    </row>
    <row r="60" spans="3:11" ht="30.75" thickBot="1">
      <c r="C60" s="128" t="s">
        <v>44</v>
      </c>
      <c r="D60" s="128" t="s">
        <v>55</v>
      </c>
      <c r="E60" s="135" t="s">
        <v>57</v>
      </c>
      <c r="F60" s="134" t="s">
        <v>27</v>
      </c>
      <c r="G60" s="132" t="s">
        <v>131</v>
      </c>
      <c r="H60" s="135" t="s">
        <v>46</v>
      </c>
      <c r="I60" s="132" t="s">
        <v>132</v>
      </c>
      <c r="J60" s="132" t="s">
        <v>410</v>
      </c>
      <c r="K60" s="132" t="s">
        <v>411</v>
      </c>
    </row>
    <row r="61" spans="3:11">
      <c r="C61" s="217" t="s">
        <v>439</v>
      </c>
      <c r="D61" s="218">
        <v>4</v>
      </c>
      <c r="E61" s="216">
        <v>65000</v>
      </c>
      <c r="F61" s="96">
        <f t="shared" ref="F61:F95" si="4">D61*E61</f>
        <v>260000</v>
      </c>
      <c r="G61" s="160" t="s">
        <v>129</v>
      </c>
      <c r="H61" s="141" t="s">
        <v>307</v>
      </c>
      <c r="I61" s="129" t="str">
        <f>VLOOKUP(H61,Presupuesto!$B$11:$C$565,2,0)</f>
        <v>VIATICOS NACIONALES Y OTROS GASTOS DE VIAJE PROYECTO FORTALECIMIENTO ORG. ESTUDI (26200-72)</v>
      </c>
      <c r="J61" s="215" t="s">
        <v>1361</v>
      </c>
      <c r="K61" s="97" t="s">
        <v>412</v>
      </c>
    </row>
    <row r="62" spans="3:11">
      <c r="C62" s="140"/>
      <c r="D62" s="157"/>
      <c r="E62" s="122"/>
      <c r="F62" s="96">
        <f t="shared" si="4"/>
        <v>0</v>
      </c>
      <c r="G62" s="160"/>
      <c r="H62" s="141"/>
      <c r="I62" s="129" t="e">
        <f>VLOOKUP(H62,Presupuesto!$B$11:$C$565,2,0)</f>
        <v>#N/A</v>
      </c>
      <c r="J62" s="97" t="str">
        <f>$J$61</f>
        <v>Lo Esencial de la Reforma Universitaria</v>
      </c>
      <c r="K62" s="97" t="s">
        <v>412</v>
      </c>
    </row>
    <row r="63" spans="3:11">
      <c r="C63" s="140"/>
      <c r="D63" s="157"/>
      <c r="E63" s="122"/>
      <c r="F63" s="96">
        <f t="shared" si="4"/>
        <v>0</v>
      </c>
      <c r="G63" s="160"/>
      <c r="H63" s="141"/>
      <c r="I63" s="129" t="e">
        <f>VLOOKUP(H63,Presupuesto!$B$11:$C$565,2,0)</f>
        <v>#N/A</v>
      </c>
      <c r="J63" s="97" t="str">
        <f t="shared" ref="J63:J95" si="5">$J$61</f>
        <v>Lo Esencial de la Reforma Universitaria</v>
      </c>
      <c r="K63" s="97" t="s">
        <v>412</v>
      </c>
    </row>
    <row r="64" spans="3:11">
      <c r="C64" s="140"/>
      <c r="D64" s="157"/>
      <c r="E64" s="122"/>
      <c r="F64" s="96">
        <f t="shared" si="4"/>
        <v>0</v>
      </c>
      <c r="G64" s="160"/>
      <c r="H64" s="141"/>
      <c r="I64" s="129" t="e">
        <f>VLOOKUP(H64,Presupuesto!$B$11:$C$565,2,0)</f>
        <v>#N/A</v>
      </c>
      <c r="J64" s="97" t="str">
        <f t="shared" si="5"/>
        <v>Lo Esencial de la Reforma Universitaria</v>
      </c>
      <c r="K64" s="97" t="s">
        <v>412</v>
      </c>
    </row>
    <row r="65" spans="3:11">
      <c r="C65" s="140"/>
      <c r="D65" s="157"/>
      <c r="E65" s="122"/>
      <c r="F65" s="96">
        <f t="shared" si="4"/>
        <v>0</v>
      </c>
      <c r="G65" s="160"/>
      <c r="H65" s="141"/>
      <c r="I65" s="129" t="e">
        <f>VLOOKUP(H65,Presupuesto!$B$11:$C$565,2,0)</f>
        <v>#N/A</v>
      </c>
      <c r="J65" s="97" t="str">
        <f t="shared" si="5"/>
        <v>Lo Esencial de la Reforma Universitaria</v>
      </c>
      <c r="K65" s="97" t="s">
        <v>412</v>
      </c>
    </row>
    <row r="66" spans="3:11">
      <c r="C66" s="140"/>
      <c r="D66" s="157"/>
      <c r="E66" s="122"/>
      <c r="F66" s="96">
        <f t="shared" si="4"/>
        <v>0</v>
      </c>
      <c r="G66" s="160"/>
      <c r="H66" s="141"/>
      <c r="I66" s="129" t="e">
        <f>VLOOKUP(H66,Presupuesto!$B$11:$C$565,2,0)</f>
        <v>#N/A</v>
      </c>
      <c r="J66" s="97" t="str">
        <f t="shared" si="5"/>
        <v>Lo Esencial de la Reforma Universitaria</v>
      </c>
      <c r="K66" s="97" t="s">
        <v>401</v>
      </c>
    </row>
    <row r="67" spans="3:11">
      <c r="C67" s="140"/>
      <c r="D67" s="157"/>
      <c r="E67" s="122"/>
      <c r="F67" s="96">
        <f t="shared" si="4"/>
        <v>0</v>
      </c>
      <c r="G67" s="160"/>
      <c r="H67" s="141"/>
      <c r="I67" s="129" t="e">
        <f>VLOOKUP(H67,Presupuesto!$B$11:$C$565,2,0)</f>
        <v>#N/A</v>
      </c>
      <c r="J67" s="97" t="str">
        <f t="shared" si="5"/>
        <v>Lo Esencial de la Reforma Universitaria</v>
      </c>
      <c r="K67" s="97" t="s">
        <v>412</v>
      </c>
    </row>
    <row r="68" spans="3:11">
      <c r="C68" s="140"/>
      <c r="D68" s="157"/>
      <c r="E68" s="122"/>
      <c r="F68" s="96">
        <f t="shared" si="4"/>
        <v>0</v>
      </c>
      <c r="G68" s="160"/>
      <c r="H68" s="141"/>
      <c r="I68" s="129" t="e">
        <f>VLOOKUP(H68,Presupuesto!$B$11:$C$565,2,0)</f>
        <v>#N/A</v>
      </c>
      <c r="J68" s="97" t="str">
        <f t="shared" si="5"/>
        <v>Lo Esencial de la Reforma Universitaria</v>
      </c>
      <c r="K68" s="97" t="s">
        <v>412</v>
      </c>
    </row>
    <row r="69" spans="3:11">
      <c r="C69" s="140"/>
      <c r="D69" s="157"/>
      <c r="E69" s="122"/>
      <c r="F69" s="96">
        <f t="shared" si="4"/>
        <v>0</v>
      </c>
      <c r="G69" s="160"/>
      <c r="H69" s="141"/>
      <c r="I69" s="129" t="e">
        <f>VLOOKUP(H69,Presupuesto!$B$11:$C$565,2,0)</f>
        <v>#N/A</v>
      </c>
      <c r="J69" s="97" t="str">
        <f t="shared" si="5"/>
        <v>Lo Esencial de la Reforma Universitaria</v>
      </c>
      <c r="K69" s="97" t="s">
        <v>412</v>
      </c>
    </row>
    <row r="70" spans="3:11">
      <c r="C70" s="140"/>
      <c r="D70" s="157"/>
      <c r="E70" s="122"/>
      <c r="F70" s="96">
        <f t="shared" si="4"/>
        <v>0</v>
      </c>
      <c r="G70" s="160"/>
      <c r="H70" s="141"/>
      <c r="I70" s="129" t="e">
        <f>VLOOKUP(H70,Presupuesto!$B$11:$C$565,2,0)</f>
        <v>#N/A</v>
      </c>
      <c r="J70" s="97" t="str">
        <f t="shared" si="5"/>
        <v>Lo Esencial de la Reforma Universitaria</v>
      </c>
      <c r="K70" s="97" t="s">
        <v>412</v>
      </c>
    </row>
    <row r="71" spans="3:11">
      <c r="C71" s="140"/>
      <c r="D71" s="157"/>
      <c r="E71" s="122"/>
      <c r="F71" s="96">
        <f t="shared" si="4"/>
        <v>0</v>
      </c>
      <c r="G71" s="160"/>
      <c r="H71" s="141"/>
      <c r="I71" s="129" t="e">
        <f>VLOOKUP(H71,Presupuesto!$B$11:$C$565,2,0)</f>
        <v>#N/A</v>
      </c>
      <c r="J71" s="97" t="str">
        <f t="shared" si="5"/>
        <v>Lo Esencial de la Reforma Universitaria</v>
      </c>
      <c r="K71" s="97" t="s">
        <v>412</v>
      </c>
    </row>
    <row r="72" spans="3:11">
      <c r="C72" s="140"/>
      <c r="D72" s="157"/>
      <c r="E72" s="122"/>
      <c r="F72" s="96">
        <f t="shared" si="4"/>
        <v>0</v>
      </c>
      <c r="G72" s="160"/>
      <c r="H72" s="141"/>
      <c r="I72" s="129" t="e">
        <f>VLOOKUP(H72,Presupuesto!$B$11:$C$565,2,0)</f>
        <v>#N/A</v>
      </c>
      <c r="J72" s="97" t="str">
        <f t="shared" si="5"/>
        <v>Lo Esencial de la Reforma Universitaria</v>
      </c>
      <c r="K72" s="97" t="s">
        <v>412</v>
      </c>
    </row>
    <row r="73" spans="3:11">
      <c r="C73" s="140"/>
      <c r="D73" s="157"/>
      <c r="E73" s="122"/>
      <c r="F73" s="96">
        <f t="shared" si="4"/>
        <v>0</v>
      </c>
      <c r="G73" s="160"/>
      <c r="H73" s="141"/>
      <c r="I73" s="129" t="e">
        <f>VLOOKUP(H73,Presupuesto!$B$11:$C$565,2,0)</f>
        <v>#N/A</v>
      </c>
      <c r="J73" s="97" t="str">
        <f t="shared" si="5"/>
        <v>Lo Esencial de la Reforma Universitaria</v>
      </c>
      <c r="K73" s="97" t="s">
        <v>412</v>
      </c>
    </row>
    <row r="74" spans="3:11">
      <c r="C74" s="140"/>
      <c r="D74" s="157"/>
      <c r="E74" s="122"/>
      <c r="F74" s="96">
        <f t="shared" si="4"/>
        <v>0</v>
      </c>
      <c r="G74" s="160"/>
      <c r="H74" s="141"/>
      <c r="I74" s="129" t="e">
        <f>VLOOKUP(H74,Presupuesto!$B$11:$C$565,2,0)</f>
        <v>#N/A</v>
      </c>
      <c r="J74" s="97" t="str">
        <f t="shared" si="5"/>
        <v>Lo Esencial de la Reforma Universitaria</v>
      </c>
      <c r="K74" s="97" t="s">
        <v>412</v>
      </c>
    </row>
    <row r="75" spans="3:11">
      <c r="C75" s="140"/>
      <c r="D75" s="157"/>
      <c r="E75" s="122"/>
      <c r="F75" s="96">
        <f t="shared" si="4"/>
        <v>0</v>
      </c>
      <c r="G75" s="160"/>
      <c r="H75" s="141"/>
      <c r="I75" s="129" t="e">
        <f>VLOOKUP(H75,Presupuesto!$B$11:$C$565,2,0)</f>
        <v>#N/A</v>
      </c>
      <c r="J75" s="97" t="str">
        <f t="shared" si="5"/>
        <v>Lo Esencial de la Reforma Universitaria</v>
      </c>
      <c r="K75" s="97" t="s">
        <v>412</v>
      </c>
    </row>
    <row r="76" spans="3:11">
      <c r="C76" s="140"/>
      <c r="D76" s="157"/>
      <c r="E76" s="122"/>
      <c r="F76" s="96">
        <f t="shared" si="4"/>
        <v>0</v>
      </c>
      <c r="G76" s="160"/>
      <c r="H76" s="141"/>
      <c r="I76" s="129" t="e">
        <f>VLOOKUP(H76,Presupuesto!$B$11:$C$565,2,0)</f>
        <v>#N/A</v>
      </c>
      <c r="J76" s="97" t="str">
        <f t="shared" si="5"/>
        <v>Lo Esencial de la Reforma Universitaria</v>
      </c>
      <c r="K76" s="97" t="s">
        <v>412</v>
      </c>
    </row>
    <row r="77" spans="3:11">
      <c r="C77" s="140"/>
      <c r="D77" s="157"/>
      <c r="E77" s="122"/>
      <c r="F77" s="96">
        <f t="shared" si="4"/>
        <v>0</v>
      </c>
      <c r="G77" s="160"/>
      <c r="H77" s="141"/>
      <c r="I77" s="129" t="e">
        <f>VLOOKUP(H77,Presupuesto!$B$11:$C$565,2,0)</f>
        <v>#N/A</v>
      </c>
      <c r="J77" s="97" t="str">
        <f t="shared" si="5"/>
        <v>Lo Esencial de la Reforma Universitaria</v>
      </c>
      <c r="K77" s="97" t="s">
        <v>412</v>
      </c>
    </row>
    <row r="78" spans="3:11">
      <c r="C78" s="140"/>
      <c r="D78" s="157"/>
      <c r="E78" s="122"/>
      <c r="F78" s="96">
        <f t="shared" si="4"/>
        <v>0</v>
      </c>
      <c r="G78" s="160"/>
      <c r="H78" s="141"/>
      <c r="I78" s="129" t="e">
        <f>VLOOKUP(H78,Presupuesto!$B$11:$C$565,2,0)</f>
        <v>#N/A</v>
      </c>
      <c r="J78" s="97" t="str">
        <f t="shared" si="5"/>
        <v>Lo Esencial de la Reforma Universitaria</v>
      </c>
      <c r="K78" s="97" t="s">
        <v>412</v>
      </c>
    </row>
    <row r="79" spans="3:11">
      <c r="C79" s="140"/>
      <c r="D79" s="157"/>
      <c r="E79" s="122"/>
      <c r="F79" s="96">
        <f t="shared" si="4"/>
        <v>0</v>
      </c>
      <c r="G79" s="160"/>
      <c r="H79" s="141"/>
      <c r="I79" s="129" t="e">
        <f>VLOOKUP(H79,Presupuesto!$B$11:$C$565,2,0)</f>
        <v>#N/A</v>
      </c>
      <c r="J79" s="97" t="str">
        <f t="shared" si="5"/>
        <v>Lo Esencial de la Reforma Universitaria</v>
      </c>
      <c r="K79" s="97" t="s">
        <v>412</v>
      </c>
    </row>
    <row r="80" spans="3:11">
      <c r="C80" s="140"/>
      <c r="D80" s="157"/>
      <c r="E80" s="122"/>
      <c r="F80" s="96">
        <f t="shared" si="4"/>
        <v>0</v>
      </c>
      <c r="G80" s="160"/>
      <c r="H80" s="141"/>
      <c r="I80" s="129" t="e">
        <f>VLOOKUP(H80,Presupuesto!$B$11:$C$565,2,0)</f>
        <v>#N/A</v>
      </c>
      <c r="J80" s="97" t="str">
        <f t="shared" si="5"/>
        <v>Lo Esencial de la Reforma Universitaria</v>
      </c>
      <c r="K80" s="97" t="s">
        <v>412</v>
      </c>
    </row>
    <row r="81" spans="3:11">
      <c r="C81" s="140"/>
      <c r="D81" s="157"/>
      <c r="E81" s="122"/>
      <c r="F81" s="96">
        <f t="shared" si="4"/>
        <v>0</v>
      </c>
      <c r="G81" s="160"/>
      <c r="H81" s="141"/>
      <c r="I81" s="129" t="e">
        <f>VLOOKUP(H81,Presupuesto!$B$11:$C$565,2,0)</f>
        <v>#N/A</v>
      </c>
      <c r="J81" s="97" t="str">
        <f t="shared" si="5"/>
        <v>Lo Esencial de la Reforma Universitaria</v>
      </c>
      <c r="K81" s="97" t="s">
        <v>412</v>
      </c>
    </row>
    <row r="82" spans="3:11">
      <c r="C82" s="140"/>
      <c r="D82" s="157"/>
      <c r="E82" s="122"/>
      <c r="F82" s="96">
        <f t="shared" si="4"/>
        <v>0</v>
      </c>
      <c r="G82" s="160"/>
      <c r="H82" s="141"/>
      <c r="I82" s="129" t="e">
        <f>VLOOKUP(H82,Presupuesto!$B$11:$C$565,2,0)</f>
        <v>#N/A</v>
      </c>
      <c r="J82" s="97" t="str">
        <f t="shared" si="5"/>
        <v>Lo Esencial de la Reforma Universitaria</v>
      </c>
      <c r="K82" s="97" t="s">
        <v>412</v>
      </c>
    </row>
    <row r="83" spans="3:11">
      <c r="C83" s="142"/>
      <c r="D83" s="150"/>
      <c r="E83" s="117"/>
      <c r="F83" s="96">
        <f t="shared" si="4"/>
        <v>0</v>
      </c>
      <c r="G83" s="160"/>
      <c r="H83" s="143"/>
      <c r="I83" s="129" t="e">
        <f>VLOOKUP(H83,Presupuesto!$B$11:$C$565,2,0)</f>
        <v>#N/A</v>
      </c>
      <c r="J83" s="97" t="str">
        <f t="shared" si="5"/>
        <v>Lo Esencial de la Reforma Universitaria</v>
      </c>
      <c r="K83" s="97" t="s">
        <v>412</v>
      </c>
    </row>
    <row r="84" spans="3:11">
      <c r="C84" s="142"/>
      <c r="D84" s="150"/>
      <c r="E84" s="117"/>
      <c r="F84" s="96">
        <f t="shared" si="4"/>
        <v>0</v>
      </c>
      <c r="G84" s="160"/>
      <c r="H84" s="143"/>
      <c r="I84" s="129" t="e">
        <f>VLOOKUP(H84,Presupuesto!$B$11:$C$565,2,0)</f>
        <v>#N/A</v>
      </c>
      <c r="J84" s="97" t="str">
        <f t="shared" si="5"/>
        <v>Lo Esencial de la Reforma Universitaria</v>
      </c>
      <c r="K84" s="97" t="s">
        <v>412</v>
      </c>
    </row>
    <row r="85" spans="3:11">
      <c r="C85" s="142"/>
      <c r="D85" s="150"/>
      <c r="E85" s="117"/>
      <c r="F85" s="96">
        <f t="shared" si="4"/>
        <v>0</v>
      </c>
      <c r="G85" s="160"/>
      <c r="H85" s="143"/>
      <c r="I85" s="129" t="e">
        <f>VLOOKUP(H85,Presupuesto!$B$11:$C$565,2,0)</f>
        <v>#N/A</v>
      </c>
      <c r="J85" s="97" t="str">
        <f t="shared" si="5"/>
        <v>Lo Esencial de la Reforma Universitaria</v>
      </c>
      <c r="K85" s="97" t="s">
        <v>412</v>
      </c>
    </row>
    <row r="86" spans="3:11">
      <c r="C86" s="142"/>
      <c r="D86" s="150"/>
      <c r="E86" s="117"/>
      <c r="F86" s="96">
        <f t="shared" si="4"/>
        <v>0</v>
      </c>
      <c r="G86" s="160"/>
      <c r="H86" s="143"/>
      <c r="I86" s="129" t="e">
        <f>VLOOKUP(H86,Presupuesto!$B$11:$C$565,2,0)</f>
        <v>#N/A</v>
      </c>
      <c r="J86" s="97" t="str">
        <f t="shared" si="5"/>
        <v>Lo Esencial de la Reforma Universitaria</v>
      </c>
      <c r="K86" s="97" t="s">
        <v>412</v>
      </c>
    </row>
    <row r="87" spans="3:11">
      <c r="C87" s="142"/>
      <c r="D87" s="150"/>
      <c r="E87" s="117"/>
      <c r="F87" s="96">
        <f t="shared" si="4"/>
        <v>0</v>
      </c>
      <c r="G87" s="160"/>
      <c r="H87" s="143"/>
      <c r="I87" s="129" t="e">
        <f>VLOOKUP(H87,Presupuesto!$B$11:$C$565,2,0)</f>
        <v>#N/A</v>
      </c>
      <c r="J87" s="97" t="str">
        <f t="shared" si="5"/>
        <v>Lo Esencial de la Reforma Universitaria</v>
      </c>
      <c r="K87" s="97" t="s">
        <v>412</v>
      </c>
    </row>
    <row r="88" spans="3:11">
      <c r="C88" s="142"/>
      <c r="D88" s="150"/>
      <c r="E88" s="117"/>
      <c r="F88" s="96">
        <f t="shared" si="4"/>
        <v>0</v>
      </c>
      <c r="G88" s="160"/>
      <c r="H88" s="143"/>
      <c r="I88" s="129" t="e">
        <f>VLOOKUP(H88,Presupuesto!$B$11:$C$565,2,0)</f>
        <v>#N/A</v>
      </c>
      <c r="J88" s="97" t="str">
        <f t="shared" si="5"/>
        <v>Lo Esencial de la Reforma Universitaria</v>
      </c>
      <c r="K88" s="97" t="s">
        <v>412</v>
      </c>
    </row>
    <row r="89" spans="3:11">
      <c r="C89" s="142"/>
      <c r="D89" s="150"/>
      <c r="E89" s="117"/>
      <c r="F89" s="96">
        <f t="shared" si="4"/>
        <v>0</v>
      </c>
      <c r="G89" s="160"/>
      <c r="H89" s="143"/>
      <c r="I89" s="129" t="e">
        <f>VLOOKUP(H89,Presupuesto!$B$11:$C$565,2,0)</f>
        <v>#N/A</v>
      </c>
      <c r="J89" s="97" t="str">
        <f t="shared" si="5"/>
        <v>Lo Esencial de la Reforma Universitaria</v>
      </c>
      <c r="K89" s="97" t="s">
        <v>412</v>
      </c>
    </row>
    <row r="90" spans="3:11">
      <c r="C90" s="142"/>
      <c r="D90" s="150"/>
      <c r="E90" s="117"/>
      <c r="F90" s="96">
        <f t="shared" si="4"/>
        <v>0</v>
      </c>
      <c r="G90" s="160"/>
      <c r="H90" s="143"/>
      <c r="I90" s="129" t="e">
        <f>VLOOKUP(H90,Presupuesto!$B$11:$C$565,2,0)</f>
        <v>#N/A</v>
      </c>
      <c r="J90" s="97" t="str">
        <f t="shared" si="5"/>
        <v>Lo Esencial de la Reforma Universitaria</v>
      </c>
      <c r="K90" s="97" t="s">
        <v>412</v>
      </c>
    </row>
    <row r="91" spans="3:11">
      <c r="C91" s="144"/>
      <c r="D91" s="150"/>
      <c r="E91" s="117"/>
      <c r="F91" s="96">
        <f t="shared" si="4"/>
        <v>0</v>
      </c>
      <c r="G91" s="160"/>
      <c r="H91" s="145"/>
      <c r="I91" s="129" t="e">
        <f>VLOOKUP(H91,Presupuesto!$B$11:$C$565,2,0)</f>
        <v>#N/A</v>
      </c>
      <c r="J91" s="97" t="str">
        <f t="shared" si="5"/>
        <v>Lo Esencial de la Reforma Universitaria</v>
      </c>
      <c r="K91" s="97" t="s">
        <v>403</v>
      </c>
    </row>
    <row r="92" spans="3:11">
      <c r="C92" s="144"/>
      <c r="D92" s="150"/>
      <c r="E92" s="117"/>
      <c r="F92" s="96">
        <f t="shared" si="4"/>
        <v>0</v>
      </c>
      <c r="G92" s="160"/>
      <c r="H92" s="145"/>
      <c r="I92" s="129" t="e">
        <f>VLOOKUP(H92,Presupuesto!$B$11:$C$565,2,0)</f>
        <v>#N/A</v>
      </c>
      <c r="J92" s="97" t="str">
        <f t="shared" si="5"/>
        <v>Lo Esencial de la Reforma Universitaria</v>
      </c>
      <c r="K92" s="97" t="s">
        <v>412</v>
      </c>
    </row>
    <row r="93" spans="3:11">
      <c r="C93" s="144"/>
      <c r="D93" s="150"/>
      <c r="E93" s="117"/>
      <c r="F93" s="96">
        <f t="shared" si="4"/>
        <v>0</v>
      </c>
      <c r="G93" s="160"/>
      <c r="H93" s="145"/>
      <c r="I93" s="129" t="e">
        <f>VLOOKUP(H93,Presupuesto!$B$11:$C$565,2,0)</f>
        <v>#N/A</v>
      </c>
      <c r="J93" s="97" t="str">
        <f t="shared" si="5"/>
        <v>Lo Esencial de la Reforma Universitaria</v>
      </c>
      <c r="K93" s="97" t="s">
        <v>412</v>
      </c>
    </row>
    <row r="94" spans="3:11">
      <c r="C94" s="144"/>
      <c r="D94" s="150"/>
      <c r="E94" s="117"/>
      <c r="F94" s="96">
        <f t="shared" si="4"/>
        <v>0</v>
      </c>
      <c r="G94" s="160"/>
      <c r="H94" s="145"/>
      <c r="I94" s="129" t="e">
        <f>VLOOKUP(H94,Presupuesto!$B$11:$C$565,2,0)</f>
        <v>#N/A</v>
      </c>
      <c r="J94" s="97" t="str">
        <f t="shared" si="5"/>
        <v>Lo Esencial de la Reforma Universitaria</v>
      </c>
      <c r="K94" s="97" t="s">
        <v>412</v>
      </c>
    </row>
    <row r="95" spans="3:11" ht="15.75" thickBot="1">
      <c r="C95" s="146"/>
      <c r="D95" s="158"/>
      <c r="E95" s="102"/>
      <c r="F95" s="104">
        <f t="shared" si="4"/>
        <v>0</v>
      </c>
      <c r="G95" s="161"/>
      <c r="H95" s="147"/>
      <c r="I95" s="131" t="e">
        <f>VLOOKUP(H95,Presupuesto!$B$11:$C$565,2,0)</f>
        <v>#N/A</v>
      </c>
      <c r="J95" s="105" t="str">
        <f t="shared" si="5"/>
        <v>Lo Esencial de la Reforma Universitaria</v>
      </c>
      <c r="K95" s="123" t="s">
        <v>394</v>
      </c>
    </row>
    <row r="97" spans="3:11" ht="15.75" thickBot="1"/>
    <row r="98" spans="3:11" ht="15.75" thickBot="1">
      <c r="C98" s="156" t="s">
        <v>53</v>
      </c>
      <c r="D98" s="357">
        <f>SUM(F105:F139)</f>
        <v>64405.74</v>
      </c>
      <c r="F98" s="70"/>
      <c r="G98" s="78"/>
      <c r="H98" s="70"/>
      <c r="I98" s="70"/>
    </row>
    <row r="99" spans="3:11">
      <c r="C99" s="70"/>
      <c r="D99" s="31"/>
      <c r="E99" s="92"/>
      <c r="F99" s="92"/>
      <c r="G99" s="92"/>
      <c r="H99" s="75"/>
      <c r="I99" s="75"/>
      <c r="J99" s="75"/>
      <c r="K99" s="111"/>
    </row>
    <row r="100" spans="3:11">
      <c r="C100" s="70"/>
      <c r="D100" s="31"/>
      <c r="E100" s="92"/>
      <c r="F100" s="92"/>
      <c r="G100" s="92"/>
      <c r="H100" s="75"/>
      <c r="I100" s="75"/>
      <c r="J100" s="75"/>
      <c r="K100" s="111"/>
    </row>
    <row r="101" spans="3:11" ht="15.75">
      <c r="C101" s="201" t="s">
        <v>392</v>
      </c>
      <c r="D101" s="353" t="s">
        <v>1806</v>
      </c>
      <c r="E101" s="92"/>
      <c r="F101" s="92"/>
      <c r="G101" s="92"/>
      <c r="H101" s="75"/>
      <c r="I101" s="75"/>
      <c r="J101" s="75"/>
      <c r="K101" s="111"/>
    </row>
    <row r="102" spans="3:11" ht="18.75">
      <c r="C102" s="207"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1.  Divulgación PAA</v>
      </c>
      <c r="D102" s="388"/>
      <c r="E102" s="92"/>
      <c r="F102" s="92"/>
      <c r="G102" s="92"/>
      <c r="H102" s="75"/>
      <c r="I102" s="75"/>
      <c r="J102" s="75"/>
      <c r="K102" s="111"/>
    </row>
    <row r="103" spans="3:11" ht="15.75" thickBot="1">
      <c r="F103" s="92"/>
      <c r="G103" s="75"/>
      <c r="H103" s="75"/>
      <c r="I103" s="75"/>
    </row>
    <row r="104" spans="3:11" ht="30.75" thickBot="1">
      <c r="C104" s="128" t="s">
        <v>44</v>
      </c>
      <c r="D104" s="128" t="s">
        <v>55</v>
      </c>
      <c r="E104" s="135" t="s">
        <v>57</v>
      </c>
      <c r="F104" s="134" t="s">
        <v>27</v>
      </c>
      <c r="G104" s="132" t="s">
        <v>131</v>
      </c>
      <c r="H104" s="135" t="s">
        <v>46</v>
      </c>
      <c r="I104" s="132" t="s">
        <v>132</v>
      </c>
      <c r="J104" s="132" t="s">
        <v>410</v>
      </c>
      <c r="K104" s="132" t="s">
        <v>411</v>
      </c>
    </row>
    <row r="105" spans="3:11">
      <c r="C105" s="217" t="s">
        <v>439</v>
      </c>
      <c r="D105" s="218"/>
      <c r="E105" s="216">
        <f>HLOOKUP(C105,$AH$2:$BU$3,2,0)</f>
        <v>620</v>
      </c>
      <c r="F105" s="96">
        <f t="shared" ref="F105:F139" si="6">D105*E105</f>
        <v>0</v>
      </c>
      <c r="G105" s="160"/>
      <c r="H105" s="141"/>
      <c r="I105" s="129" t="e">
        <f>VLOOKUP(H105,Presupuesto!$B$11:$C$565,2,0)</f>
        <v>#N/A</v>
      </c>
      <c r="J105" s="215" t="s">
        <v>472</v>
      </c>
      <c r="K105" s="97" t="s">
        <v>394</v>
      </c>
    </row>
    <row r="106" spans="3:11">
      <c r="C106" s="140"/>
      <c r="D106" s="157"/>
      <c r="E106" s="122"/>
      <c r="F106" s="96">
        <f t="shared" si="6"/>
        <v>0</v>
      </c>
      <c r="G106" s="160"/>
      <c r="H106" s="141"/>
      <c r="I106" s="129" t="e">
        <f>VLOOKUP(H106,Presupuesto!$B$11:$C$565,2,0)</f>
        <v>#N/A</v>
      </c>
      <c r="J106" s="97" t="str">
        <f>$J$105</f>
        <v>Gestión del Conocimiento</v>
      </c>
      <c r="K106" s="97" t="s">
        <v>412</v>
      </c>
    </row>
    <row r="107" spans="3:11">
      <c r="C107" s="140" t="s">
        <v>1684</v>
      </c>
      <c r="D107" s="157">
        <v>1</v>
      </c>
      <c r="E107" s="122"/>
      <c r="F107" s="96">
        <f t="shared" si="6"/>
        <v>0</v>
      </c>
      <c r="G107" s="160"/>
      <c r="H107" s="141"/>
      <c r="I107" s="129" t="e">
        <f>VLOOKUP(H107,Presupuesto!$B$11:$C$565,2,0)</f>
        <v>#N/A</v>
      </c>
      <c r="J107" s="97" t="str">
        <f t="shared" ref="J107:J139" si="7">$J$105</f>
        <v>Gestión del Conocimiento</v>
      </c>
      <c r="K107" s="97" t="s">
        <v>412</v>
      </c>
    </row>
    <row r="108" spans="3:11">
      <c r="C108" s="140" t="s">
        <v>1685</v>
      </c>
      <c r="D108" s="157">
        <v>3</v>
      </c>
      <c r="E108" s="122">
        <v>10000</v>
      </c>
      <c r="F108" s="96">
        <f t="shared" si="6"/>
        <v>30000</v>
      </c>
      <c r="G108" s="160" t="s">
        <v>129</v>
      </c>
      <c r="H108" s="141" t="s">
        <v>985</v>
      </c>
      <c r="I108" s="129" t="str">
        <f>VLOOKUP(H108,Presupuesto!$B$11:$C$565,2,0)</f>
        <v>MUEBLES VARIOS DE OFICINA</v>
      </c>
      <c r="J108" s="97" t="str">
        <f t="shared" si="7"/>
        <v>Gestión del Conocimiento</v>
      </c>
      <c r="K108" s="97" t="s">
        <v>412</v>
      </c>
    </row>
    <row r="109" spans="3:11">
      <c r="C109" s="140" t="s">
        <v>1686</v>
      </c>
      <c r="D109" s="157">
        <v>1</v>
      </c>
      <c r="E109" s="122">
        <v>15000</v>
      </c>
      <c r="F109" s="96">
        <f t="shared" si="6"/>
        <v>15000</v>
      </c>
      <c r="G109" s="160" t="s">
        <v>129</v>
      </c>
      <c r="H109" s="141" t="s">
        <v>296</v>
      </c>
      <c r="I109" s="129" t="str">
        <f>VLOOKUP(H109,Presupuesto!$B$11:$C$565,2,0)</f>
        <v>PUBLICIDAD Y PROPAGANDA</v>
      </c>
      <c r="J109" s="97" t="str">
        <f t="shared" si="7"/>
        <v>Gestión del Conocimiento</v>
      </c>
      <c r="K109" s="97" t="s">
        <v>412</v>
      </c>
    </row>
    <row r="110" spans="3:11">
      <c r="C110" s="140" t="s">
        <v>1687</v>
      </c>
      <c r="D110" s="157">
        <v>3</v>
      </c>
      <c r="E110" s="122">
        <v>1540</v>
      </c>
      <c r="F110" s="96">
        <f t="shared" si="6"/>
        <v>4620</v>
      </c>
      <c r="G110" s="160" t="s">
        <v>129</v>
      </c>
      <c r="H110" s="141" t="s">
        <v>1014</v>
      </c>
      <c r="I110" s="129" t="str">
        <f>VLOOKUP(H110,Presupuesto!$B$11:$C$565,2,0)</f>
        <v>EQUIPO DE COMPUTACION</v>
      </c>
      <c r="J110" s="97" t="str">
        <f t="shared" si="7"/>
        <v>Gestión del Conocimiento</v>
      </c>
      <c r="K110" s="97" t="s">
        <v>401</v>
      </c>
    </row>
    <row r="111" spans="3:11">
      <c r="C111" s="140" t="s">
        <v>1688</v>
      </c>
      <c r="D111" s="157">
        <v>9</v>
      </c>
      <c r="E111" s="122">
        <v>1642.86</v>
      </c>
      <c r="F111" s="96">
        <f t="shared" si="6"/>
        <v>14785.74</v>
      </c>
      <c r="G111" s="160" t="s">
        <v>129</v>
      </c>
      <c r="H111" s="141" t="s">
        <v>1014</v>
      </c>
      <c r="I111" s="129" t="str">
        <f>VLOOKUP(H111,Presupuesto!$B$11:$C$565,2,0)</f>
        <v>EQUIPO DE COMPUTACION</v>
      </c>
      <c r="J111" s="97" t="str">
        <f t="shared" si="7"/>
        <v>Gestión del Conocimiento</v>
      </c>
      <c r="K111" s="97" t="s">
        <v>412</v>
      </c>
    </row>
    <row r="112" spans="3:11">
      <c r="C112" s="140"/>
      <c r="D112" s="157"/>
      <c r="E112" s="122"/>
      <c r="F112" s="96">
        <f t="shared" si="6"/>
        <v>0</v>
      </c>
      <c r="G112" s="160"/>
      <c r="H112" s="141"/>
      <c r="I112" s="129" t="e">
        <f>VLOOKUP(H112,Presupuesto!$B$11:$C$565,2,0)</f>
        <v>#N/A</v>
      </c>
      <c r="J112" s="97" t="str">
        <f t="shared" si="7"/>
        <v>Gestión del Conocimiento</v>
      </c>
      <c r="K112" s="97" t="s">
        <v>412</v>
      </c>
    </row>
    <row r="113" spans="3:11">
      <c r="C113" s="140"/>
      <c r="D113" s="157"/>
      <c r="E113" s="122"/>
      <c r="F113" s="96">
        <f t="shared" si="6"/>
        <v>0</v>
      </c>
      <c r="G113" s="160"/>
      <c r="H113" s="141"/>
      <c r="I113" s="129" t="e">
        <f>VLOOKUP(H113,Presupuesto!$B$11:$C$565,2,0)</f>
        <v>#N/A</v>
      </c>
      <c r="J113" s="97" t="str">
        <f t="shared" si="7"/>
        <v>Gestión del Conocimiento</v>
      </c>
      <c r="K113" s="97" t="s">
        <v>412</v>
      </c>
    </row>
    <row r="114" spans="3:11">
      <c r="C114" s="140"/>
      <c r="D114" s="157"/>
      <c r="E114" s="122"/>
      <c r="F114" s="96">
        <f t="shared" si="6"/>
        <v>0</v>
      </c>
      <c r="G114" s="160"/>
      <c r="H114" s="141"/>
      <c r="I114" s="129" t="e">
        <f>VLOOKUP(H114,Presupuesto!$B$11:$C$565,2,0)</f>
        <v>#N/A</v>
      </c>
      <c r="J114" s="97" t="str">
        <f t="shared" si="7"/>
        <v>Gestión del Conocimiento</v>
      </c>
      <c r="K114" s="97" t="s">
        <v>412</v>
      </c>
    </row>
    <row r="115" spans="3:11">
      <c r="C115" s="140"/>
      <c r="D115" s="157"/>
      <c r="E115" s="122"/>
      <c r="F115" s="96">
        <f t="shared" si="6"/>
        <v>0</v>
      </c>
      <c r="G115" s="160"/>
      <c r="H115" s="141"/>
      <c r="I115" s="129" t="e">
        <f>VLOOKUP(H115,Presupuesto!$B$11:$C$565,2,0)</f>
        <v>#N/A</v>
      </c>
      <c r="J115" s="97" t="str">
        <f t="shared" si="7"/>
        <v>Gestión del Conocimiento</v>
      </c>
      <c r="K115" s="97" t="s">
        <v>412</v>
      </c>
    </row>
    <row r="116" spans="3:11">
      <c r="C116" s="140"/>
      <c r="D116" s="157"/>
      <c r="E116" s="122"/>
      <c r="F116" s="96">
        <f t="shared" si="6"/>
        <v>0</v>
      </c>
      <c r="G116" s="160"/>
      <c r="H116" s="141"/>
      <c r="I116" s="129" t="e">
        <f>VLOOKUP(H116,Presupuesto!$B$11:$C$565,2,0)</f>
        <v>#N/A</v>
      </c>
      <c r="J116" s="97" t="str">
        <f t="shared" si="7"/>
        <v>Gestión del Conocimiento</v>
      </c>
      <c r="K116" s="97" t="s">
        <v>412</v>
      </c>
    </row>
    <row r="117" spans="3:11">
      <c r="C117" s="140"/>
      <c r="D117" s="157"/>
      <c r="E117" s="122"/>
      <c r="F117" s="96">
        <f t="shared" si="6"/>
        <v>0</v>
      </c>
      <c r="G117" s="160"/>
      <c r="H117" s="141"/>
      <c r="I117" s="129" t="e">
        <f>VLOOKUP(H117,Presupuesto!$B$11:$C$565,2,0)</f>
        <v>#N/A</v>
      </c>
      <c r="J117" s="97" t="str">
        <f t="shared" si="7"/>
        <v>Gestión del Conocimiento</v>
      </c>
      <c r="K117" s="97" t="s">
        <v>412</v>
      </c>
    </row>
    <row r="118" spans="3:11">
      <c r="C118" s="140"/>
      <c r="D118" s="157"/>
      <c r="E118" s="122"/>
      <c r="F118" s="96">
        <f t="shared" si="6"/>
        <v>0</v>
      </c>
      <c r="G118" s="160"/>
      <c r="H118" s="141"/>
      <c r="I118" s="129" t="e">
        <f>VLOOKUP(H118,Presupuesto!$B$11:$C$565,2,0)</f>
        <v>#N/A</v>
      </c>
      <c r="J118" s="97" t="str">
        <f t="shared" si="7"/>
        <v>Gestión del Conocimiento</v>
      </c>
      <c r="K118" s="97" t="s">
        <v>412</v>
      </c>
    </row>
    <row r="119" spans="3:11">
      <c r="C119" s="140"/>
      <c r="D119" s="157"/>
      <c r="E119" s="122"/>
      <c r="F119" s="96">
        <f t="shared" si="6"/>
        <v>0</v>
      </c>
      <c r="G119" s="160"/>
      <c r="H119" s="141"/>
      <c r="I119" s="129" t="e">
        <f>VLOOKUP(H119,Presupuesto!$B$11:$C$565,2,0)</f>
        <v>#N/A</v>
      </c>
      <c r="J119" s="97" t="str">
        <f t="shared" si="7"/>
        <v>Gestión del Conocimiento</v>
      </c>
      <c r="K119" s="97" t="s">
        <v>412</v>
      </c>
    </row>
    <row r="120" spans="3:11">
      <c r="C120" s="140"/>
      <c r="D120" s="157"/>
      <c r="E120" s="122"/>
      <c r="F120" s="96">
        <f t="shared" si="6"/>
        <v>0</v>
      </c>
      <c r="G120" s="160"/>
      <c r="H120" s="141"/>
      <c r="I120" s="129" t="e">
        <f>VLOOKUP(H120,Presupuesto!$B$11:$C$565,2,0)</f>
        <v>#N/A</v>
      </c>
      <c r="J120" s="97" t="str">
        <f t="shared" si="7"/>
        <v>Gestión del Conocimiento</v>
      </c>
      <c r="K120" s="97" t="s">
        <v>412</v>
      </c>
    </row>
    <row r="121" spans="3:11">
      <c r="C121" s="140"/>
      <c r="D121" s="157"/>
      <c r="E121" s="122"/>
      <c r="F121" s="96">
        <f t="shared" si="6"/>
        <v>0</v>
      </c>
      <c r="G121" s="160"/>
      <c r="H121" s="141"/>
      <c r="I121" s="129" t="e">
        <f>VLOOKUP(H121,Presupuesto!$B$11:$C$565,2,0)</f>
        <v>#N/A</v>
      </c>
      <c r="J121" s="97" t="str">
        <f t="shared" si="7"/>
        <v>Gestión del Conocimiento</v>
      </c>
      <c r="K121" s="97" t="s">
        <v>412</v>
      </c>
    </row>
    <row r="122" spans="3:11">
      <c r="C122" s="140"/>
      <c r="D122" s="157"/>
      <c r="E122" s="122"/>
      <c r="F122" s="96">
        <f t="shared" si="6"/>
        <v>0</v>
      </c>
      <c r="G122" s="160"/>
      <c r="H122" s="141"/>
      <c r="I122" s="129" t="e">
        <f>VLOOKUP(H122,Presupuesto!$B$11:$C$565,2,0)</f>
        <v>#N/A</v>
      </c>
      <c r="J122" s="97" t="str">
        <f t="shared" si="7"/>
        <v>Gestión del Conocimiento</v>
      </c>
      <c r="K122" s="97" t="s">
        <v>412</v>
      </c>
    </row>
    <row r="123" spans="3:11">
      <c r="C123" s="140"/>
      <c r="D123" s="157"/>
      <c r="E123" s="122"/>
      <c r="F123" s="96">
        <f t="shared" si="6"/>
        <v>0</v>
      </c>
      <c r="G123" s="160"/>
      <c r="H123" s="141"/>
      <c r="I123" s="129" t="e">
        <f>VLOOKUP(H123,Presupuesto!$B$11:$C$565,2,0)</f>
        <v>#N/A</v>
      </c>
      <c r="J123" s="97" t="str">
        <f t="shared" si="7"/>
        <v>Gestión del Conocimiento</v>
      </c>
      <c r="K123" s="97" t="s">
        <v>412</v>
      </c>
    </row>
    <row r="124" spans="3:11">
      <c r="C124" s="140"/>
      <c r="D124" s="157"/>
      <c r="E124" s="122"/>
      <c r="F124" s="96">
        <f t="shared" si="6"/>
        <v>0</v>
      </c>
      <c r="G124" s="160"/>
      <c r="H124" s="141"/>
      <c r="I124" s="129" t="e">
        <f>VLOOKUP(H124,Presupuesto!$B$11:$C$565,2,0)</f>
        <v>#N/A</v>
      </c>
      <c r="J124" s="97" t="str">
        <f t="shared" si="7"/>
        <v>Gestión del Conocimiento</v>
      </c>
      <c r="K124" s="97" t="s">
        <v>412</v>
      </c>
    </row>
    <row r="125" spans="3:11">
      <c r="C125" s="140"/>
      <c r="D125" s="157"/>
      <c r="E125" s="122"/>
      <c r="F125" s="96">
        <f t="shared" si="6"/>
        <v>0</v>
      </c>
      <c r="G125" s="160"/>
      <c r="H125" s="141"/>
      <c r="I125" s="129" t="e">
        <f>VLOOKUP(H125,Presupuesto!$B$11:$C$565,2,0)</f>
        <v>#N/A</v>
      </c>
      <c r="J125" s="97" t="str">
        <f t="shared" si="7"/>
        <v>Gestión del Conocimiento</v>
      </c>
      <c r="K125" s="97" t="s">
        <v>412</v>
      </c>
    </row>
    <row r="126" spans="3:11">
      <c r="C126" s="140"/>
      <c r="D126" s="157"/>
      <c r="E126" s="122"/>
      <c r="F126" s="96">
        <f t="shared" si="6"/>
        <v>0</v>
      </c>
      <c r="G126" s="160"/>
      <c r="H126" s="141"/>
      <c r="I126" s="129" t="e">
        <f>VLOOKUP(H126,Presupuesto!$B$11:$C$565,2,0)</f>
        <v>#N/A</v>
      </c>
      <c r="J126" s="97" t="str">
        <f t="shared" si="7"/>
        <v>Gestión del Conocimiento</v>
      </c>
      <c r="K126" s="97" t="s">
        <v>412</v>
      </c>
    </row>
    <row r="127" spans="3:11">
      <c r="C127" s="142"/>
      <c r="D127" s="150"/>
      <c r="E127" s="117"/>
      <c r="F127" s="96">
        <f t="shared" si="6"/>
        <v>0</v>
      </c>
      <c r="G127" s="160"/>
      <c r="H127" s="143"/>
      <c r="I127" s="129" t="e">
        <f>VLOOKUP(H127,Presupuesto!$B$11:$C$565,2,0)</f>
        <v>#N/A</v>
      </c>
      <c r="J127" s="97" t="str">
        <f t="shared" si="7"/>
        <v>Gestión del Conocimiento</v>
      </c>
      <c r="K127" s="97" t="s">
        <v>412</v>
      </c>
    </row>
    <row r="128" spans="3:11">
      <c r="C128" s="142"/>
      <c r="D128" s="150"/>
      <c r="E128" s="117"/>
      <c r="F128" s="96">
        <f t="shared" si="6"/>
        <v>0</v>
      </c>
      <c r="G128" s="160"/>
      <c r="H128" s="143"/>
      <c r="I128" s="129" t="e">
        <f>VLOOKUP(H128,Presupuesto!$B$11:$C$565,2,0)</f>
        <v>#N/A</v>
      </c>
      <c r="J128" s="97" t="str">
        <f t="shared" si="7"/>
        <v>Gestión del Conocimiento</v>
      </c>
      <c r="K128" s="97" t="s">
        <v>412</v>
      </c>
    </row>
    <row r="129" spans="3:11">
      <c r="C129" s="142"/>
      <c r="D129" s="150"/>
      <c r="E129" s="117"/>
      <c r="F129" s="96">
        <f t="shared" si="6"/>
        <v>0</v>
      </c>
      <c r="G129" s="160"/>
      <c r="H129" s="143"/>
      <c r="I129" s="129" t="e">
        <f>VLOOKUP(H129,Presupuesto!$B$11:$C$565,2,0)</f>
        <v>#N/A</v>
      </c>
      <c r="J129" s="97" t="str">
        <f t="shared" si="7"/>
        <v>Gestión del Conocimiento</v>
      </c>
      <c r="K129" s="97" t="s">
        <v>412</v>
      </c>
    </row>
    <row r="130" spans="3:11">
      <c r="C130" s="142"/>
      <c r="D130" s="150"/>
      <c r="E130" s="117"/>
      <c r="F130" s="96">
        <f t="shared" si="6"/>
        <v>0</v>
      </c>
      <c r="G130" s="160"/>
      <c r="H130" s="143"/>
      <c r="I130" s="129" t="e">
        <f>VLOOKUP(H130,Presupuesto!$B$11:$C$565,2,0)</f>
        <v>#N/A</v>
      </c>
      <c r="J130" s="97" t="str">
        <f t="shared" si="7"/>
        <v>Gestión del Conocimiento</v>
      </c>
      <c r="K130" s="97" t="s">
        <v>412</v>
      </c>
    </row>
    <row r="131" spans="3:11">
      <c r="C131" s="142"/>
      <c r="D131" s="150"/>
      <c r="E131" s="117"/>
      <c r="F131" s="96">
        <f t="shared" si="6"/>
        <v>0</v>
      </c>
      <c r="G131" s="160"/>
      <c r="H131" s="143"/>
      <c r="I131" s="129" t="e">
        <f>VLOOKUP(H131,Presupuesto!$B$11:$C$565,2,0)</f>
        <v>#N/A</v>
      </c>
      <c r="J131" s="97" t="str">
        <f t="shared" si="7"/>
        <v>Gestión del Conocimiento</v>
      </c>
      <c r="K131" s="97" t="s">
        <v>412</v>
      </c>
    </row>
    <row r="132" spans="3:11">
      <c r="C132" s="142"/>
      <c r="D132" s="150"/>
      <c r="E132" s="117"/>
      <c r="F132" s="96">
        <f t="shared" si="6"/>
        <v>0</v>
      </c>
      <c r="G132" s="160"/>
      <c r="H132" s="143"/>
      <c r="I132" s="129" t="e">
        <f>VLOOKUP(H132,Presupuesto!$B$11:$C$565,2,0)</f>
        <v>#N/A</v>
      </c>
      <c r="J132" s="97" t="str">
        <f t="shared" si="7"/>
        <v>Gestión del Conocimiento</v>
      </c>
      <c r="K132" s="97" t="s">
        <v>412</v>
      </c>
    </row>
    <row r="133" spans="3:11">
      <c r="C133" s="142"/>
      <c r="D133" s="150"/>
      <c r="E133" s="117"/>
      <c r="F133" s="96">
        <f t="shared" si="6"/>
        <v>0</v>
      </c>
      <c r="G133" s="160"/>
      <c r="H133" s="143"/>
      <c r="I133" s="129" t="e">
        <f>VLOOKUP(H133,Presupuesto!$B$11:$C$565,2,0)</f>
        <v>#N/A</v>
      </c>
      <c r="J133" s="97" t="str">
        <f t="shared" si="7"/>
        <v>Gestión del Conocimiento</v>
      </c>
      <c r="K133" s="97" t="s">
        <v>412</v>
      </c>
    </row>
    <row r="134" spans="3:11">
      <c r="C134" s="142"/>
      <c r="D134" s="150"/>
      <c r="E134" s="117"/>
      <c r="F134" s="96">
        <f t="shared" si="6"/>
        <v>0</v>
      </c>
      <c r="G134" s="160"/>
      <c r="H134" s="143"/>
      <c r="I134" s="129" t="e">
        <f>VLOOKUP(H134,Presupuesto!$B$11:$C$565,2,0)</f>
        <v>#N/A</v>
      </c>
      <c r="J134" s="97" t="str">
        <f t="shared" si="7"/>
        <v>Gestión del Conocimiento</v>
      </c>
      <c r="K134" s="97" t="s">
        <v>412</v>
      </c>
    </row>
    <row r="135" spans="3:11">
      <c r="C135" s="144"/>
      <c r="D135" s="150"/>
      <c r="E135" s="117"/>
      <c r="F135" s="96">
        <f t="shared" si="6"/>
        <v>0</v>
      </c>
      <c r="G135" s="160"/>
      <c r="H135" s="145"/>
      <c r="I135" s="129" t="e">
        <f>VLOOKUP(H135,Presupuesto!$B$11:$C$565,2,0)</f>
        <v>#N/A</v>
      </c>
      <c r="J135" s="97" t="str">
        <f t="shared" si="7"/>
        <v>Gestión del Conocimiento</v>
      </c>
      <c r="K135" s="97" t="s">
        <v>403</v>
      </c>
    </row>
    <row r="136" spans="3:11">
      <c r="C136" s="144"/>
      <c r="D136" s="150"/>
      <c r="E136" s="117"/>
      <c r="F136" s="96">
        <f t="shared" si="6"/>
        <v>0</v>
      </c>
      <c r="G136" s="160"/>
      <c r="H136" s="145"/>
      <c r="I136" s="129" t="e">
        <f>VLOOKUP(H136,Presupuesto!$B$11:$C$565,2,0)</f>
        <v>#N/A</v>
      </c>
      <c r="J136" s="97" t="str">
        <f t="shared" si="7"/>
        <v>Gestión del Conocimiento</v>
      </c>
      <c r="K136" s="97" t="s">
        <v>412</v>
      </c>
    </row>
    <row r="137" spans="3:11">
      <c r="C137" s="144"/>
      <c r="D137" s="150"/>
      <c r="E137" s="117"/>
      <c r="F137" s="96">
        <f t="shared" si="6"/>
        <v>0</v>
      </c>
      <c r="G137" s="160"/>
      <c r="H137" s="145"/>
      <c r="I137" s="129" t="e">
        <f>VLOOKUP(H137,Presupuesto!$B$11:$C$565,2,0)</f>
        <v>#N/A</v>
      </c>
      <c r="J137" s="97" t="str">
        <f t="shared" si="7"/>
        <v>Gestión del Conocimiento</v>
      </c>
      <c r="K137" s="97" t="s">
        <v>412</v>
      </c>
    </row>
    <row r="138" spans="3:11">
      <c r="C138" s="144"/>
      <c r="D138" s="150"/>
      <c r="E138" s="117"/>
      <c r="F138" s="96">
        <f t="shared" si="6"/>
        <v>0</v>
      </c>
      <c r="G138" s="160"/>
      <c r="H138" s="145"/>
      <c r="I138" s="129" t="e">
        <f>VLOOKUP(H138,Presupuesto!$B$11:$C$565,2,0)</f>
        <v>#N/A</v>
      </c>
      <c r="J138" s="97" t="str">
        <f t="shared" si="7"/>
        <v>Gestión del Conocimiento</v>
      </c>
      <c r="K138" s="97" t="s">
        <v>412</v>
      </c>
    </row>
    <row r="139" spans="3:11" ht="15.75" thickBot="1">
      <c r="C139" s="146"/>
      <c r="D139" s="158"/>
      <c r="E139" s="102"/>
      <c r="F139" s="104">
        <f t="shared" si="6"/>
        <v>0</v>
      </c>
      <c r="G139" s="161"/>
      <c r="H139" s="147"/>
      <c r="I139" s="131" t="e">
        <f>VLOOKUP(H139,Presupuesto!$B$11:$C$565,2,0)</f>
        <v>#N/A</v>
      </c>
      <c r="J139" s="105" t="str">
        <f t="shared" si="7"/>
        <v>Gestión del Conocimiento</v>
      </c>
      <c r="K139" s="123" t="s">
        <v>394</v>
      </c>
    </row>
    <row r="141" spans="3:11" ht="15.75" thickBot="1">
      <c r="F141" s="89"/>
      <c r="G141" s="88"/>
      <c r="H141" s="89"/>
      <c r="I141" s="89"/>
    </row>
    <row r="142" spans="3:11" ht="15.75" thickBot="1">
      <c r="C142" s="156" t="s">
        <v>53</v>
      </c>
      <c r="D142" s="357">
        <f>SUM(F149:F183)</f>
        <v>50000</v>
      </c>
      <c r="F142" s="70"/>
      <c r="G142" s="78"/>
      <c r="H142" s="70"/>
      <c r="I142" s="70"/>
    </row>
    <row r="143" spans="3:11">
      <c r="C143" s="70"/>
      <c r="D143" s="31"/>
      <c r="E143" s="92"/>
      <c r="F143" s="92"/>
      <c r="G143" s="92"/>
      <c r="H143" s="75"/>
      <c r="I143" s="75"/>
      <c r="J143" s="75"/>
      <c r="K143" s="111"/>
    </row>
    <row r="144" spans="3:11">
      <c r="C144" s="70"/>
      <c r="D144" s="31"/>
      <c r="E144" s="92"/>
      <c r="F144" s="92"/>
      <c r="G144" s="92"/>
      <c r="H144" s="75"/>
      <c r="I144" s="75"/>
      <c r="J144" s="75"/>
      <c r="K144" s="111"/>
    </row>
    <row r="145" spans="3:11" ht="15.75">
      <c r="C145" s="201" t="s">
        <v>392</v>
      </c>
      <c r="D145" s="353" t="s">
        <v>1864</v>
      </c>
      <c r="E145" s="92"/>
      <c r="F145" s="92"/>
      <c r="G145" s="92"/>
      <c r="H145" s="75"/>
      <c r="I145" s="75"/>
      <c r="J145" s="75"/>
      <c r="K145" s="111"/>
    </row>
    <row r="146" spans="3:11" ht="18.75">
      <c r="C146" s="207"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4. Diagnóstico de las Carreras Técnicas propuestas para implementarse en el CURNO: TU Admon de Empresas Cafetaleras, TU en Lácteos, TU en Veterinaria, Ing. Forestal, Ing. En Sistemas .</v>
      </c>
      <c r="D146" s="31"/>
      <c r="E146" s="92"/>
      <c r="F146" s="92"/>
      <c r="G146" s="92"/>
      <c r="H146" s="75"/>
      <c r="I146" s="75"/>
      <c r="J146" s="75"/>
      <c r="K146" s="111"/>
    </row>
    <row r="147" spans="3:11" ht="15.75" thickBot="1">
      <c r="F147" s="92"/>
      <c r="G147" s="75"/>
      <c r="H147" s="75"/>
      <c r="I147" s="75"/>
    </row>
    <row r="148" spans="3:11" ht="30.75" thickBot="1">
      <c r="C148" s="128" t="s">
        <v>44</v>
      </c>
      <c r="D148" s="128" t="s">
        <v>55</v>
      </c>
      <c r="E148" s="135" t="s">
        <v>57</v>
      </c>
      <c r="F148" s="134" t="s">
        <v>27</v>
      </c>
      <c r="G148" s="132" t="s">
        <v>131</v>
      </c>
      <c r="H148" s="135" t="s">
        <v>46</v>
      </c>
      <c r="I148" s="132" t="s">
        <v>132</v>
      </c>
      <c r="J148" s="132" t="s">
        <v>410</v>
      </c>
      <c r="K148" s="132" t="s">
        <v>411</v>
      </c>
    </row>
    <row r="149" spans="3:11">
      <c r="C149" s="217" t="s">
        <v>439</v>
      </c>
      <c r="D149" s="218"/>
      <c r="E149" s="216">
        <f>HLOOKUP(C149,$AH$2:$BU$3,2,0)</f>
        <v>620</v>
      </c>
      <c r="F149" s="96">
        <f t="shared" ref="F149:F183" si="8">D149*E149</f>
        <v>0</v>
      </c>
      <c r="G149" s="160"/>
      <c r="H149" s="141"/>
      <c r="I149" s="129" t="e">
        <f>VLOOKUP(H149,Presupuesto!$B$11:$C$565,2,0)</f>
        <v>#N/A</v>
      </c>
      <c r="J149" s="215" t="s">
        <v>1477</v>
      </c>
      <c r="K149" s="97" t="s">
        <v>394</v>
      </c>
    </row>
    <row r="150" spans="3:11">
      <c r="C150" s="140"/>
      <c r="D150" s="157"/>
      <c r="E150" s="122"/>
      <c r="F150" s="96">
        <f t="shared" si="8"/>
        <v>0</v>
      </c>
      <c r="G150" s="160"/>
      <c r="H150" s="141"/>
      <c r="I150" s="129" t="e">
        <f>VLOOKUP(H150,Presupuesto!$B$11:$C$565,2,0)</f>
        <v>#N/A</v>
      </c>
      <c r="J150" s="97" t="str">
        <f>$J$149</f>
        <v>Desarrollo del Sistema de Educación Superior</v>
      </c>
      <c r="K150" s="97" t="s">
        <v>412</v>
      </c>
    </row>
    <row r="151" spans="3:11" ht="30">
      <c r="C151" s="525" t="s">
        <v>1867</v>
      </c>
      <c r="D151" s="157">
        <v>1</v>
      </c>
      <c r="E151" s="122">
        <v>50000</v>
      </c>
      <c r="F151" s="96">
        <f t="shared" si="8"/>
        <v>50000</v>
      </c>
      <c r="G151" s="160" t="s">
        <v>129</v>
      </c>
      <c r="H151" s="141" t="s">
        <v>768</v>
      </c>
      <c r="I151" s="129" t="str">
        <f>VLOOKUP(H151,Presupuesto!$B$11:$C$565,2,0)</f>
        <v>TRANSPORTE Y OTROS GASTOS DE VIAJE</v>
      </c>
      <c r="J151" s="97" t="s">
        <v>1357</v>
      </c>
      <c r="K151" s="97" t="s">
        <v>412</v>
      </c>
    </row>
    <row r="152" spans="3:11">
      <c r="C152" s="140"/>
      <c r="D152" s="157"/>
      <c r="E152" s="122"/>
      <c r="F152" s="96">
        <f t="shared" si="8"/>
        <v>0</v>
      </c>
      <c r="G152" s="160"/>
      <c r="H152" s="141"/>
      <c r="I152" s="129" t="e">
        <f>VLOOKUP(H152,Presupuesto!$B$11:$C$565,2,0)</f>
        <v>#N/A</v>
      </c>
      <c r="J152" s="97" t="str">
        <f t="shared" ref="J152:J183" si="9">$J$149</f>
        <v>Desarrollo del Sistema de Educación Superior</v>
      </c>
      <c r="K152" s="97" t="s">
        <v>412</v>
      </c>
    </row>
    <row r="153" spans="3:11">
      <c r="C153" s="140"/>
      <c r="D153" s="157"/>
      <c r="E153" s="122"/>
      <c r="F153" s="96">
        <f t="shared" si="8"/>
        <v>0</v>
      </c>
      <c r="G153" s="160"/>
      <c r="H153" s="141"/>
      <c r="I153" s="129" t="e">
        <f>VLOOKUP(H153,Presupuesto!$B$11:$C$565,2,0)</f>
        <v>#N/A</v>
      </c>
      <c r="J153" s="97" t="str">
        <f t="shared" si="9"/>
        <v>Desarrollo del Sistema de Educación Superior</v>
      </c>
      <c r="K153" s="97" t="s">
        <v>412</v>
      </c>
    </row>
    <row r="154" spans="3:11">
      <c r="C154" s="140"/>
      <c r="D154" s="157"/>
      <c r="E154" s="122"/>
      <c r="F154" s="96">
        <f t="shared" si="8"/>
        <v>0</v>
      </c>
      <c r="G154" s="160"/>
      <c r="H154" s="141"/>
      <c r="I154" s="129" t="e">
        <f>VLOOKUP(H154,Presupuesto!$B$11:$C$565,2,0)</f>
        <v>#N/A</v>
      </c>
      <c r="J154" s="97" t="str">
        <f t="shared" si="9"/>
        <v>Desarrollo del Sistema de Educación Superior</v>
      </c>
      <c r="K154" s="97" t="s">
        <v>401</v>
      </c>
    </row>
    <row r="155" spans="3:11">
      <c r="C155" s="140"/>
      <c r="D155" s="157"/>
      <c r="E155" s="122"/>
      <c r="F155" s="96">
        <f t="shared" si="8"/>
        <v>0</v>
      </c>
      <c r="G155" s="160"/>
      <c r="H155" s="141"/>
      <c r="I155" s="129" t="e">
        <f>VLOOKUP(H155,Presupuesto!$B$11:$C$565,2,0)</f>
        <v>#N/A</v>
      </c>
      <c r="J155" s="97" t="str">
        <f t="shared" si="9"/>
        <v>Desarrollo del Sistema de Educación Superior</v>
      </c>
      <c r="K155" s="97" t="s">
        <v>412</v>
      </c>
    </row>
    <row r="156" spans="3:11">
      <c r="C156" s="140"/>
      <c r="D156" s="157"/>
      <c r="E156" s="122"/>
      <c r="F156" s="96">
        <f t="shared" si="8"/>
        <v>0</v>
      </c>
      <c r="G156" s="160"/>
      <c r="H156" s="141"/>
      <c r="I156" s="129" t="e">
        <f>VLOOKUP(H156,Presupuesto!$B$11:$C$565,2,0)</f>
        <v>#N/A</v>
      </c>
      <c r="J156" s="97" t="str">
        <f t="shared" si="9"/>
        <v>Desarrollo del Sistema de Educación Superior</v>
      </c>
      <c r="K156" s="97" t="s">
        <v>412</v>
      </c>
    </row>
    <row r="157" spans="3:11">
      <c r="C157" s="140"/>
      <c r="D157" s="157"/>
      <c r="E157" s="122"/>
      <c r="F157" s="96">
        <f t="shared" si="8"/>
        <v>0</v>
      </c>
      <c r="G157" s="160"/>
      <c r="H157" s="141"/>
      <c r="I157" s="129" t="e">
        <f>VLOOKUP(H157,Presupuesto!$B$11:$C$565,2,0)</f>
        <v>#N/A</v>
      </c>
      <c r="J157" s="97" t="str">
        <f t="shared" si="9"/>
        <v>Desarrollo del Sistema de Educación Superior</v>
      </c>
      <c r="K157" s="97" t="s">
        <v>412</v>
      </c>
    </row>
    <row r="158" spans="3:11">
      <c r="C158" s="140"/>
      <c r="D158" s="157"/>
      <c r="E158" s="122"/>
      <c r="F158" s="96">
        <f t="shared" si="8"/>
        <v>0</v>
      </c>
      <c r="G158" s="160"/>
      <c r="H158" s="141"/>
      <c r="I158" s="129" t="e">
        <f>VLOOKUP(H158,Presupuesto!$B$11:$C$565,2,0)</f>
        <v>#N/A</v>
      </c>
      <c r="J158" s="97" t="str">
        <f t="shared" si="9"/>
        <v>Desarrollo del Sistema de Educación Superior</v>
      </c>
      <c r="K158" s="97" t="s">
        <v>412</v>
      </c>
    </row>
    <row r="159" spans="3:11">
      <c r="C159" s="140"/>
      <c r="D159" s="157"/>
      <c r="E159" s="122"/>
      <c r="F159" s="96">
        <f t="shared" si="8"/>
        <v>0</v>
      </c>
      <c r="G159" s="160"/>
      <c r="H159" s="141"/>
      <c r="I159" s="129" t="e">
        <f>VLOOKUP(H159,Presupuesto!$B$11:$C$565,2,0)</f>
        <v>#N/A</v>
      </c>
      <c r="J159" s="97" t="str">
        <f t="shared" si="9"/>
        <v>Desarrollo del Sistema de Educación Superior</v>
      </c>
      <c r="K159" s="97" t="s">
        <v>412</v>
      </c>
    </row>
    <row r="160" spans="3:11">
      <c r="C160" s="140"/>
      <c r="D160" s="157"/>
      <c r="E160" s="122"/>
      <c r="F160" s="96">
        <f t="shared" si="8"/>
        <v>0</v>
      </c>
      <c r="G160" s="160"/>
      <c r="H160" s="141"/>
      <c r="I160" s="129" t="e">
        <f>VLOOKUP(H160,Presupuesto!$B$11:$C$565,2,0)</f>
        <v>#N/A</v>
      </c>
      <c r="J160" s="97" t="str">
        <f t="shared" si="9"/>
        <v>Desarrollo del Sistema de Educación Superior</v>
      </c>
      <c r="K160" s="97" t="s">
        <v>412</v>
      </c>
    </row>
    <row r="161" spans="3:11">
      <c r="C161" s="140"/>
      <c r="D161" s="157"/>
      <c r="E161" s="122"/>
      <c r="F161" s="96">
        <f t="shared" si="8"/>
        <v>0</v>
      </c>
      <c r="G161" s="160"/>
      <c r="H161" s="141"/>
      <c r="I161" s="129" t="e">
        <f>VLOOKUP(H161,Presupuesto!$B$11:$C$565,2,0)</f>
        <v>#N/A</v>
      </c>
      <c r="J161" s="97" t="str">
        <f t="shared" si="9"/>
        <v>Desarrollo del Sistema de Educación Superior</v>
      </c>
      <c r="K161" s="97" t="s">
        <v>412</v>
      </c>
    </row>
    <row r="162" spans="3:11">
      <c r="C162" s="140"/>
      <c r="D162" s="157"/>
      <c r="E162" s="122"/>
      <c r="F162" s="96">
        <f t="shared" si="8"/>
        <v>0</v>
      </c>
      <c r="G162" s="160"/>
      <c r="H162" s="141"/>
      <c r="I162" s="129" t="e">
        <f>VLOOKUP(H162,Presupuesto!$B$11:$C$565,2,0)</f>
        <v>#N/A</v>
      </c>
      <c r="J162" s="97" t="str">
        <f t="shared" si="9"/>
        <v>Desarrollo del Sistema de Educación Superior</v>
      </c>
      <c r="K162" s="97" t="s">
        <v>412</v>
      </c>
    </row>
    <row r="163" spans="3:11">
      <c r="C163" s="140"/>
      <c r="D163" s="157"/>
      <c r="E163" s="122"/>
      <c r="F163" s="96">
        <f t="shared" si="8"/>
        <v>0</v>
      </c>
      <c r="G163" s="160"/>
      <c r="H163" s="141"/>
      <c r="I163" s="129" t="e">
        <f>VLOOKUP(H163,Presupuesto!$B$11:$C$565,2,0)</f>
        <v>#N/A</v>
      </c>
      <c r="J163" s="97" t="str">
        <f t="shared" si="9"/>
        <v>Desarrollo del Sistema de Educación Superior</v>
      </c>
      <c r="K163" s="97" t="s">
        <v>412</v>
      </c>
    </row>
    <row r="164" spans="3:11">
      <c r="C164" s="140"/>
      <c r="D164" s="157"/>
      <c r="E164" s="122"/>
      <c r="F164" s="96">
        <f t="shared" si="8"/>
        <v>0</v>
      </c>
      <c r="G164" s="160"/>
      <c r="H164" s="141"/>
      <c r="I164" s="129" t="e">
        <f>VLOOKUP(H164,Presupuesto!$B$11:$C$565,2,0)</f>
        <v>#N/A</v>
      </c>
      <c r="J164" s="97" t="str">
        <f t="shared" si="9"/>
        <v>Desarrollo del Sistema de Educación Superior</v>
      </c>
      <c r="K164" s="97" t="s">
        <v>412</v>
      </c>
    </row>
    <row r="165" spans="3:11">
      <c r="C165" s="140"/>
      <c r="D165" s="157"/>
      <c r="E165" s="122"/>
      <c r="F165" s="96">
        <f t="shared" si="8"/>
        <v>0</v>
      </c>
      <c r="G165" s="160"/>
      <c r="H165" s="141"/>
      <c r="I165" s="129" t="e">
        <f>VLOOKUP(H165,Presupuesto!$B$11:$C$565,2,0)</f>
        <v>#N/A</v>
      </c>
      <c r="J165" s="97" t="str">
        <f t="shared" si="9"/>
        <v>Desarrollo del Sistema de Educación Superior</v>
      </c>
      <c r="K165" s="97" t="s">
        <v>412</v>
      </c>
    </row>
    <row r="166" spans="3:11">
      <c r="C166" s="140"/>
      <c r="D166" s="157"/>
      <c r="E166" s="122"/>
      <c r="F166" s="96">
        <f t="shared" si="8"/>
        <v>0</v>
      </c>
      <c r="G166" s="160"/>
      <c r="H166" s="141"/>
      <c r="I166" s="129" t="e">
        <f>VLOOKUP(H166,Presupuesto!$B$11:$C$565,2,0)</f>
        <v>#N/A</v>
      </c>
      <c r="J166" s="97" t="str">
        <f t="shared" si="9"/>
        <v>Desarrollo del Sistema de Educación Superior</v>
      </c>
      <c r="K166" s="97" t="s">
        <v>412</v>
      </c>
    </row>
    <row r="167" spans="3:11">
      <c r="C167" s="140"/>
      <c r="D167" s="157"/>
      <c r="E167" s="122"/>
      <c r="F167" s="96">
        <f t="shared" si="8"/>
        <v>0</v>
      </c>
      <c r="G167" s="160"/>
      <c r="H167" s="141"/>
      <c r="I167" s="129" t="e">
        <f>VLOOKUP(H167,Presupuesto!$B$11:$C$565,2,0)</f>
        <v>#N/A</v>
      </c>
      <c r="J167" s="97" t="str">
        <f t="shared" si="9"/>
        <v>Desarrollo del Sistema de Educación Superior</v>
      </c>
      <c r="K167" s="97" t="s">
        <v>412</v>
      </c>
    </row>
    <row r="168" spans="3:11">
      <c r="C168" s="140"/>
      <c r="D168" s="157"/>
      <c r="E168" s="122"/>
      <c r="F168" s="96">
        <f t="shared" si="8"/>
        <v>0</v>
      </c>
      <c r="G168" s="160"/>
      <c r="H168" s="141"/>
      <c r="I168" s="129" t="e">
        <f>VLOOKUP(H168,Presupuesto!$B$11:$C$565,2,0)</f>
        <v>#N/A</v>
      </c>
      <c r="J168" s="97" t="str">
        <f t="shared" si="9"/>
        <v>Desarrollo del Sistema de Educación Superior</v>
      </c>
      <c r="K168" s="97" t="s">
        <v>412</v>
      </c>
    </row>
    <row r="169" spans="3:11">
      <c r="C169" s="140"/>
      <c r="D169" s="157"/>
      <c r="E169" s="122"/>
      <c r="F169" s="96">
        <f t="shared" si="8"/>
        <v>0</v>
      </c>
      <c r="G169" s="160"/>
      <c r="H169" s="141"/>
      <c r="I169" s="129" t="e">
        <f>VLOOKUP(H169,Presupuesto!$B$11:$C$565,2,0)</f>
        <v>#N/A</v>
      </c>
      <c r="J169" s="97" t="str">
        <f t="shared" si="9"/>
        <v>Desarrollo del Sistema de Educación Superior</v>
      </c>
      <c r="K169" s="97" t="s">
        <v>412</v>
      </c>
    </row>
    <row r="170" spans="3:11">
      <c r="C170" s="140"/>
      <c r="D170" s="157"/>
      <c r="E170" s="122"/>
      <c r="F170" s="96">
        <f t="shared" si="8"/>
        <v>0</v>
      </c>
      <c r="G170" s="160"/>
      <c r="H170" s="141"/>
      <c r="I170" s="129" t="e">
        <f>VLOOKUP(H170,Presupuesto!$B$11:$C$565,2,0)</f>
        <v>#N/A</v>
      </c>
      <c r="J170" s="97" t="str">
        <f t="shared" si="9"/>
        <v>Desarrollo del Sistema de Educación Superior</v>
      </c>
      <c r="K170" s="97" t="s">
        <v>412</v>
      </c>
    </row>
    <row r="171" spans="3:11">
      <c r="C171" s="142"/>
      <c r="D171" s="150"/>
      <c r="E171" s="117"/>
      <c r="F171" s="96">
        <f t="shared" si="8"/>
        <v>0</v>
      </c>
      <c r="G171" s="160"/>
      <c r="H171" s="143"/>
      <c r="I171" s="129" t="e">
        <f>VLOOKUP(H171,Presupuesto!$B$11:$C$565,2,0)</f>
        <v>#N/A</v>
      </c>
      <c r="J171" s="97" t="str">
        <f t="shared" si="9"/>
        <v>Desarrollo del Sistema de Educación Superior</v>
      </c>
      <c r="K171" s="97" t="s">
        <v>412</v>
      </c>
    </row>
    <row r="172" spans="3:11">
      <c r="C172" s="142"/>
      <c r="D172" s="150"/>
      <c r="E172" s="117"/>
      <c r="F172" s="96">
        <f t="shared" si="8"/>
        <v>0</v>
      </c>
      <c r="G172" s="160"/>
      <c r="H172" s="143"/>
      <c r="I172" s="129" t="e">
        <f>VLOOKUP(H172,Presupuesto!$B$11:$C$565,2,0)</f>
        <v>#N/A</v>
      </c>
      <c r="J172" s="97" t="str">
        <f t="shared" si="9"/>
        <v>Desarrollo del Sistema de Educación Superior</v>
      </c>
      <c r="K172" s="97" t="s">
        <v>412</v>
      </c>
    </row>
    <row r="173" spans="3:11">
      <c r="C173" s="142"/>
      <c r="D173" s="150"/>
      <c r="E173" s="117"/>
      <c r="F173" s="96">
        <f t="shared" si="8"/>
        <v>0</v>
      </c>
      <c r="G173" s="160"/>
      <c r="H173" s="143"/>
      <c r="I173" s="129" t="e">
        <f>VLOOKUP(H173,Presupuesto!$B$11:$C$565,2,0)</f>
        <v>#N/A</v>
      </c>
      <c r="J173" s="97" t="str">
        <f t="shared" si="9"/>
        <v>Desarrollo del Sistema de Educación Superior</v>
      </c>
      <c r="K173" s="97" t="s">
        <v>412</v>
      </c>
    </row>
    <row r="174" spans="3:11">
      <c r="C174" s="142"/>
      <c r="D174" s="150"/>
      <c r="E174" s="117"/>
      <c r="F174" s="96">
        <f t="shared" si="8"/>
        <v>0</v>
      </c>
      <c r="G174" s="160"/>
      <c r="H174" s="143"/>
      <c r="I174" s="129" t="e">
        <f>VLOOKUP(H174,Presupuesto!$B$11:$C$565,2,0)</f>
        <v>#N/A</v>
      </c>
      <c r="J174" s="97" t="str">
        <f t="shared" si="9"/>
        <v>Desarrollo del Sistema de Educación Superior</v>
      </c>
      <c r="K174" s="97" t="s">
        <v>412</v>
      </c>
    </row>
    <row r="175" spans="3:11">
      <c r="C175" s="142"/>
      <c r="D175" s="150"/>
      <c r="E175" s="117"/>
      <c r="F175" s="96">
        <f t="shared" si="8"/>
        <v>0</v>
      </c>
      <c r="G175" s="160"/>
      <c r="H175" s="143"/>
      <c r="I175" s="129" t="e">
        <f>VLOOKUP(H175,Presupuesto!$B$11:$C$565,2,0)</f>
        <v>#N/A</v>
      </c>
      <c r="J175" s="97" t="str">
        <f t="shared" si="9"/>
        <v>Desarrollo del Sistema de Educación Superior</v>
      </c>
      <c r="K175" s="97" t="s">
        <v>412</v>
      </c>
    </row>
    <row r="176" spans="3:11">
      <c r="C176" s="142"/>
      <c r="D176" s="150"/>
      <c r="E176" s="117"/>
      <c r="F176" s="96">
        <f t="shared" si="8"/>
        <v>0</v>
      </c>
      <c r="G176" s="160"/>
      <c r="H176" s="143"/>
      <c r="I176" s="129" t="e">
        <f>VLOOKUP(H176,Presupuesto!$B$11:$C$565,2,0)</f>
        <v>#N/A</v>
      </c>
      <c r="J176" s="97" t="str">
        <f t="shared" si="9"/>
        <v>Desarrollo del Sistema de Educación Superior</v>
      </c>
      <c r="K176" s="97" t="s">
        <v>412</v>
      </c>
    </row>
    <row r="177" spans="3:11">
      <c r="C177" s="142"/>
      <c r="D177" s="150"/>
      <c r="E177" s="117"/>
      <c r="F177" s="96">
        <f t="shared" si="8"/>
        <v>0</v>
      </c>
      <c r="G177" s="160"/>
      <c r="H177" s="143"/>
      <c r="I177" s="129" t="e">
        <f>VLOOKUP(H177,Presupuesto!$B$11:$C$565,2,0)</f>
        <v>#N/A</v>
      </c>
      <c r="J177" s="97" t="str">
        <f t="shared" si="9"/>
        <v>Desarrollo del Sistema de Educación Superior</v>
      </c>
      <c r="K177" s="97" t="s">
        <v>412</v>
      </c>
    </row>
    <row r="178" spans="3:11">
      <c r="C178" s="142"/>
      <c r="D178" s="150"/>
      <c r="E178" s="117"/>
      <c r="F178" s="96">
        <f t="shared" si="8"/>
        <v>0</v>
      </c>
      <c r="G178" s="160"/>
      <c r="H178" s="143"/>
      <c r="I178" s="129" t="e">
        <f>VLOOKUP(H178,Presupuesto!$B$11:$C$565,2,0)</f>
        <v>#N/A</v>
      </c>
      <c r="J178" s="97" t="str">
        <f t="shared" si="9"/>
        <v>Desarrollo del Sistema de Educación Superior</v>
      </c>
      <c r="K178" s="97" t="s">
        <v>412</v>
      </c>
    </row>
    <row r="179" spans="3:11">
      <c r="C179" s="144"/>
      <c r="D179" s="150"/>
      <c r="E179" s="117"/>
      <c r="F179" s="96">
        <f t="shared" si="8"/>
        <v>0</v>
      </c>
      <c r="G179" s="160"/>
      <c r="H179" s="145"/>
      <c r="I179" s="129" t="e">
        <f>VLOOKUP(H179,Presupuesto!$B$11:$C$565,2,0)</f>
        <v>#N/A</v>
      </c>
      <c r="J179" s="97" t="str">
        <f t="shared" si="9"/>
        <v>Desarrollo del Sistema de Educación Superior</v>
      </c>
      <c r="K179" s="97" t="s">
        <v>403</v>
      </c>
    </row>
    <row r="180" spans="3:11">
      <c r="C180" s="144"/>
      <c r="D180" s="150"/>
      <c r="E180" s="117"/>
      <c r="F180" s="96">
        <f t="shared" si="8"/>
        <v>0</v>
      </c>
      <c r="G180" s="160"/>
      <c r="H180" s="145"/>
      <c r="I180" s="129" t="e">
        <f>VLOOKUP(H180,Presupuesto!$B$11:$C$565,2,0)</f>
        <v>#N/A</v>
      </c>
      <c r="J180" s="97" t="str">
        <f t="shared" si="9"/>
        <v>Desarrollo del Sistema de Educación Superior</v>
      </c>
      <c r="K180" s="97" t="s">
        <v>412</v>
      </c>
    </row>
    <row r="181" spans="3:11">
      <c r="C181" s="144"/>
      <c r="D181" s="150"/>
      <c r="E181" s="117"/>
      <c r="F181" s="96">
        <f t="shared" si="8"/>
        <v>0</v>
      </c>
      <c r="G181" s="160"/>
      <c r="H181" s="145"/>
      <c r="I181" s="129" t="e">
        <f>VLOOKUP(H181,Presupuesto!$B$11:$C$565,2,0)</f>
        <v>#N/A</v>
      </c>
      <c r="J181" s="97" t="str">
        <f t="shared" si="9"/>
        <v>Desarrollo del Sistema de Educación Superior</v>
      </c>
      <c r="K181" s="97" t="s">
        <v>412</v>
      </c>
    </row>
    <row r="182" spans="3:11">
      <c r="C182" s="144"/>
      <c r="D182" s="150"/>
      <c r="E182" s="117"/>
      <c r="F182" s="96">
        <f t="shared" si="8"/>
        <v>0</v>
      </c>
      <c r="G182" s="160"/>
      <c r="H182" s="145"/>
      <c r="I182" s="129" t="e">
        <f>VLOOKUP(H182,Presupuesto!$B$11:$C$565,2,0)</f>
        <v>#N/A</v>
      </c>
      <c r="J182" s="97" t="str">
        <f t="shared" si="9"/>
        <v>Desarrollo del Sistema de Educación Superior</v>
      </c>
      <c r="K182" s="97" t="s">
        <v>412</v>
      </c>
    </row>
    <row r="183" spans="3:11" ht="15.75" thickBot="1">
      <c r="C183" s="146"/>
      <c r="D183" s="158"/>
      <c r="E183" s="102"/>
      <c r="F183" s="104">
        <f t="shared" si="8"/>
        <v>0</v>
      </c>
      <c r="G183" s="161"/>
      <c r="H183" s="147"/>
      <c r="I183" s="131" t="e">
        <f>VLOOKUP(H183,Presupuesto!$B$11:$C$565,2,0)</f>
        <v>#N/A</v>
      </c>
      <c r="J183" s="105" t="str">
        <f t="shared" si="9"/>
        <v>Desarrollo del Sistema de Educación Superior</v>
      </c>
      <c r="K183" s="123" t="s">
        <v>394</v>
      </c>
    </row>
    <row r="185" spans="3:11" ht="15.75" thickBot="1"/>
    <row r="186" spans="3:11" ht="15.75" thickBot="1">
      <c r="C186" s="156" t="s">
        <v>53</v>
      </c>
      <c r="D186" s="357">
        <f>SUM(F193:F227)</f>
        <v>31474.5</v>
      </c>
      <c r="F186" s="70"/>
      <c r="G186" s="78"/>
      <c r="H186" s="70"/>
      <c r="I186" s="70"/>
    </row>
    <row r="187" spans="3:11">
      <c r="C187" s="70"/>
      <c r="D187" s="31"/>
      <c r="E187" s="92"/>
      <c r="F187" s="92"/>
      <c r="G187" s="92"/>
      <c r="H187" s="75"/>
      <c r="I187" s="75"/>
      <c r="J187" s="75"/>
      <c r="K187" s="111"/>
    </row>
    <row r="188" spans="3:11">
      <c r="C188" s="70"/>
      <c r="D188" s="31"/>
      <c r="E188" s="92"/>
      <c r="F188" s="92"/>
      <c r="G188" s="92"/>
      <c r="H188" s="75"/>
      <c r="I188" s="75"/>
      <c r="J188" s="75"/>
      <c r="K188" s="111"/>
    </row>
    <row r="189" spans="3:11" ht="15.75">
      <c r="C189" s="201" t="s">
        <v>392</v>
      </c>
      <c r="D189" s="353" t="s">
        <v>1863</v>
      </c>
      <c r="E189" s="92"/>
      <c r="F189" s="92"/>
      <c r="G189" s="92"/>
      <c r="H189" s="75"/>
      <c r="I189" s="75"/>
      <c r="J189" s="75"/>
      <c r="K189" s="111"/>
    </row>
    <row r="190" spans="3:11" ht="18.75">
      <c r="C190" s="207"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 xml:space="preserve">2. Socialización de los planes de estudio de las carreras que se ofertan en el CURNO </v>
      </c>
      <c r="D190" s="31"/>
      <c r="E190" s="92"/>
      <c r="F190" s="92"/>
      <c r="G190" s="92"/>
      <c r="H190" s="75"/>
      <c r="I190" s="75"/>
      <c r="J190" s="75"/>
      <c r="K190" s="111"/>
    </row>
    <row r="191" spans="3:11" ht="15.75" thickBot="1">
      <c r="F191" s="92"/>
      <c r="G191" s="75"/>
      <c r="H191" s="75"/>
      <c r="I191" s="75"/>
    </row>
    <row r="192" spans="3:11" ht="30.75" thickBot="1">
      <c r="C192" s="128" t="s">
        <v>44</v>
      </c>
      <c r="D192" s="128" t="s">
        <v>55</v>
      </c>
      <c r="E192" s="135" t="s">
        <v>57</v>
      </c>
      <c r="F192" s="134" t="s">
        <v>27</v>
      </c>
      <c r="G192" s="132" t="s">
        <v>131</v>
      </c>
      <c r="H192" s="135" t="s">
        <v>46</v>
      </c>
      <c r="I192" s="132" t="s">
        <v>132</v>
      </c>
      <c r="J192" s="132" t="s">
        <v>410</v>
      </c>
      <c r="K192" s="132" t="s">
        <v>411</v>
      </c>
    </row>
    <row r="193" spans="3:11">
      <c r="C193" s="217" t="s">
        <v>439</v>
      </c>
      <c r="D193" s="218"/>
      <c r="E193" s="216">
        <f>HLOOKUP(C193,$AH$2:$BU$3,2,0)</f>
        <v>620</v>
      </c>
      <c r="F193" s="96">
        <f t="shared" ref="F193:F227" si="10">D193*E193</f>
        <v>0</v>
      </c>
      <c r="G193" s="160"/>
      <c r="H193" s="141"/>
      <c r="I193" s="129" t="e">
        <f>VLOOKUP(H193,Presupuesto!$B$11:$C$565,2,0)</f>
        <v>#N/A</v>
      </c>
      <c r="J193" s="215" t="s">
        <v>1477</v>
      </c>
      <c r="K193" s="97" t="s">
        <v>394</v>
      </c>
    </row>
    <row r="194" spans="3:11">
      <c r="C194" s="140"/>
      <c r="D194" s="157"/>
      <c r="E194" s="122"/>
      <c r="F194" s="96">
        <f t="shared" si="10"/>
        <v>0</v>
      </c>
      <c r="G194" s="160"/>
      <c r="H194" s="141"/>
      <c r="I194" s="129" t="e">
        <f>VLOOKUP(H194,Presupuesto!$B$11:$C$565,2,0)</f>
        <v>#N/A</v>
      </c>
      <c r="J194" s="97" t="str">
        <f>$J$193</f>
        <v>Desarrollo del Sistema de Educación Superior</v>
      </c>
      <c r="K194" s="97" t="s">
        <v>412</v>
      </c>
    </row>
    <row r="195" spans="3:11">
      <c r="C195" s="140" t="s">
        <v>1969</v>
      </c>
      <c r="D195" s="157">
        <v>1</v>
      </c>
      <c r="E195" s="122">
        <v>31474.5</v>
      </c>
      <c r="F195" s="96">
        <f t="shared" si="10"/>
        <v>31474.5</v>
      </c>
      <c r="G195" s="160" t="s">
        <v>129</v>
      </c>
      <c r="H195" s="141" t="s">
        <v>782</v>
      </c>
      <c r="I195" s="129" t="str">
        <f>VLOOKUP(H195,Presupuesto!$B$11:$C$565,2,0)</f>
        <v>REUNIONES Y EVENTOS ESPECIALES</v>
      </c>
      <c r="J195" s="97" t="s">
        <v>1357</v>
      </c>
      <c r="K195" s="97" t="s">
        <v>412</v>
      </c>
    </row>
    <row r="196" spans="3:11">
      <c r="C196" s="140"/>
      <c r="D196" s="157"/>
      <c r="E196" s="122"/>
      <c r="F196" s="96">
        <f t="shared" si="10"/>
        <v>0</v>
      </c>
      <c r="G196" s="160"/>
      <c r="H196" s="141"/>
      <c r="I196" s="129" t="e">
        <f>VLOOKUP(H196,Presupuesto!$B$11:$C$565,2,0)</f>
        <v>#N/A</v>
      </c>
      <c r="J196" s="97" t="str">
        <f t="shared" ref="J196:J227" si="11">$J$193</f>
        <v>Desarrollo del Sistema de Educación Superior</v>
      </c>
      <c r="K196" s="97" t="s">
        <v>412</v>
      </c>
    </row>
    <row r="197" spans="3:11">
      <c r="C197" s="140"/>
      <c r="D197" s="157"/>
      <c r="E197" s="122"/>
      <c r="F197" s="96">
        <f t="shared" si="10"/>
        <v>0</v>
      </c>
      <c r="G197" s="160"/>
      <c r="H197" s="141"/>
      <c r="I197" s="129" t="e">
        <f>VLOOKUP(H197,Presupuesto!$B$11:$C$565,2,0)</f>
        <v>#N/A</v>
      </c>
      <c r="J197" s="97" t="str">
        <f t="shared" si="11"/>
        <v>Desarrollo del Sistema de Educación Superior</v>
      </c>
      <c r="K197" s="97" t="s">
        <v>412</v>
      </c>
    </row>
    <row r="198" spans="3:11">
      <c r="C198" s="140"/>
      <c r="D198" s="157"/>
      <c r="E198" s="122"/>
      <c r="F198" s="96">
        <f t="shared" si="10"/>
        <v>0</v>
      </c>
      <c r="G198" s="160"/>
      <c r="H198" s="141"/>
      <c r="I198" s="129" t="e">
        <f>VLOOKUP(H198,Presupuesto!$B$11:$C$565,2,0)</f>
        <v>#N/A</v>
      </c>
      <c r="J198" s="97" t="str">
        <f t="shared" si="11"/>
        <v>Desarrollo del Sistema de Educación Superior</v>
      </c>
      <c r="K198" s="97" t="s">
        <v>401</v>
      </c>
    </row>
    <row r="199" spans="3:11">
      <c r="C199" s="140"/>
      <c r="D199" s="157"/>
      <c r="E199" s="122"/>
      <c r="F199" s="96">
        <f t="shared" si="10"/>
        <v>0</v>
      </c>
      <c r="G199" s="160"/>
      <c r="H199" s="141"/>
      <c r="I199" s="129" t="e">
        <f>VLOOKUP(H199,Presupuesto!$B$11:$C$565,2,0)</f>
        <v>#N/A</v>
      </c>
      <c r="J199" s="97" t="str">
        <f t="shared" si="11"/>
        <v>Desarrollo del Sistema de Educación Superior</v>
      </c>
      <c r="K199" s="97" t="s">
        <v>412</v>
      </c>
    </row>
    <row r="200" spans="3:11">
      <c r="C200" s="140"/>
      <c r="D200" s="157"/>
      <c r="E200" s="122"/>
      <c r="F200" s="96">
        <f t="shared" si="10"/>
        <v>0</v>
      </c>
      <c r="G200" s="160"/>
      <c r="H200" s="141"/>
      <c r="I200" s="129" t="e">
        <f>VLOOKUP(H200,Presupuesto!$B$11:$C$565,2,0)</f>
        <v>#N/A</v>
      </c>
      <c r="J200" s="97" t="str">
        <f t="shared" si="11"/>
        <v>Desarrollo del Sistema de Educación Superior</v>
      </c>
      <c r="K200" s="97" t="s">
        <v>412</v>
      </c>
    </row>
    <row r="201" spans="3:11">
      <c r="C201" s="140"/>
      <c r="D201" s="157"/>
      <c r="E201" s="122"/>
      <c r="F201" s="96">
        <f t="shared" si="10"/>
        <v>0</v>
      </c>
      <c r="G201" s="160"/>
      <c r="H201" s="141"/>
      <c r="I201" s="129" t="e">
        <f>VLOOKUP(H201,Presupuesto!$B$11:$C$565,2,0)</f>
        <v>#N/A</v>
      </c>
      <c r="J201" s="97" t="str">
        <f t="shared" si="11"/>
        <v>Desarrollo del Sistema de Educación Superior</v>
      </c>
      <c r="K201" s="97" t="s">
        <v>412</v>
      </c>
    </row>
    <row r="202" spans="3:11">
      <c r="C202" s="140"/>
      <c r="D202" s="157"/>
      <c r="E202" s="122"/>
      <c r="F202" s="96">
        <f t="shared" si="10"/>
        <v>0</v>
      </c>
      <c r="G202" s="160"/>
      <c r="H202" s="141"/>
      <c r="I202" s="129" t="e">
        <f>VLOOKUP(H202,Presupuesto!$B$11:$C$565,2,0)</f>
        <v>#N/A</v>
      </c>
      <c r="J202" s="97" t="str">
        <f t="shared" si="11"/>
        <v>Desarrollo del Sistema de Educación Superior</v>
      </c>
      <c r="K202" s="97" t="s">
        <v>412</v>
      </c>
    </row>
    <row r="203" spans="3:11">
      <c r="C203" s="140"/>
      <c r="D203" s="157"/>
      <c r="E203" s="122"/>
      <c r="F203" s="96">
        <f t="shared" si="10"/>
        <v>0</v>
      </c>
      <c r="G203" s="160"/>
      <c r="H203" s="141"/>
      <c r="I203" s="129" t="e">
        <f>VLOOKUP(H203,Presupuesto!$B$11:$C$565,2,0)</f>
        <v>#N/A</v>
      </c>
      <c r="J203" s="97" t="str">
        <f t="shared" si="11"/>
        <v>Desarrollo del Sistema de Educación Superior</v>
      </c>
      <c r="K203" s="97" t="s">
        <v>412</v>
      </c>
    </row>
    <row r="204" spans="3:11">
      <c r="C204" s="140"/>
      <c r="D204" s="157"/>
      <c r="E204" s="122"/>
      <c r="F204" s="96">
        <f t="shared" si="10"/>
        <v>0</v>
      </c>
      <c r="G204" s="160"/>
      <c r="H204" s="141"/>
      <c r="I204" s="129" t="e">
        <f>VLOOKUP(H204,Presupuesto!$B$11:$C$565,2,0)</f>
        <v>#N/A</v>
      </c>
      <c r="J204" s="97" t="str">
        <f t="shared" si="11"/>
        <v>Desarrollo del Sistema de Educación Superior</v>
      </c>
      <c r="K204" s="97" t="s">
        <v>412</v>
      </c>
    </row>
    <row r="205" spans="3:11">
      <c r="C205" s="140"/>
      <c r="D205" s="157"/>
      <c r="E205" s="122"/>
      <c r="F205" s="96">
        <f t="shared" si="10"/>
        <v>0</v>
      </c>
      <c r="G205" s="160"/>
      <c r="H205" s="141"/>
      <c r="I205" s="129" t="e">
        <f>VLOOKUP(H205,Presupuesto!$B$11:$C$565,2,0)</f>
        <v>#N/A</v>
      </c>
      <c r="J205" s="97" t="str">
        <f t="shared" si="11"/>
        <v>Desarrollo del Sistema de Educación Superior</v>
      </c>
      <c r="K205" s="97" t="s">
        <v>412</v>
      </c>
    </row>
    <row r="206" spans="3:11">
      <c r="C206" s="140"/>
      <c r="D206" s="157"/>
      <c r="E206" s="122"/>
      <c r="F206" s="96">
        <f t="shared" si="10"/>
        <v>0</v>
      </c>
      <c r="G206" s="160"/>
      <c r="H206" s="141"/>
      <c r="I206" s="129" t="e">
        <f>VLOOKUP(H206,Presupuesto!$B$11:$C$565,2,0)</f>
        <v>#N/A</v>
      </c>
      <c r="J206" s="97" t="str">
        <f t="shared" si="11"/>
        <v>Desarrollo del Sistema de Educación Superior</v>
      </c>
      <c r="K206" s="97" t="s">
        <v>412</v>
      </c>
    </row>
    <row r="207" spans="3:11">
      <c r="C207" s="140"/>
      <c r="D207" s="157"/>
      <c r="E207" s="122"/>
      <c r="F207" s="96">
        <f t="shared" si="10"/>
        <v>0</v>
      </c>
      <c r="G207" s="160"/>
      <c r="H207" s="141"/>
      <c r="I207" s="129" t="e">
        <f>VLOOKUP(H207,Presupuesto!$B$11:$C$565,2,0)</f>
        <v>#N/A</v>
      </c>
      <c r="J207" s="97" t="str">
        <f t="shared" si="11"/>
        <v>Desarrollo del Sistema de Educación Superior</v>
      </c>
      <c r="K207" s="97" t="s">
        <v>412</v>
      </c>
    </row>
    <row r="208" spans="3:11">
      <c r="C208" s="140"/>
      <c r="D208" s="157"/>
      <c r="E208" s="122"/>
      <c r="F208" s="96">
        <f t="shared" si="10"/>
        <v>0</v>
      </c>
      <c r="G208" s="160"/>
      <c r="H208" s="141"/>
      <c r="I208" s="129" t="e">
        <f>VLOOKUP(H208,Presupuesto!$B$11:$C$565,2,0)</f>
        <v>#N/A</v>
      </c>
      <c r="J208" s="97" t="str">
        <f t="shared" si="11"/>
        <v>Desarrollo del Sistema de Educación Superior</v>
      </c>
      <c r="K208" s="97" t="s">
        <v>412</v>
      </c>
    </row>
    <row r="209" spans="3:11">
      <c r="C209" s="140"/>
      <c r="D209" s="157"/>
      <c r="E209" s="122"/>
      <c r="F209" s="96">
        <f t="shared" si="10"/>
        <v>0</v>
      </c>
      <c r="G209" s="160"/>
      <c r="H209" s="141"/>
      <c r="I209" s="129" t="e">
        <f>VLOOKUP(H209,Presupuesto!$B$11:$C$565,2,0)</f>
        <v>#N/A</v>
      </c>
      <c r="J209" s="97" t="str">
        <f t="shared" si="11"/>
        <v>Desarrollo del Sistema de Educación Superior</v>
      </c>
      <c r="K209" s="97" t="s">
        <v>412</v>
      </c>
    </row>
    <row r="210" spans="3:11">
      <c r="C210" s="140"/>
      <c r="D210" s="157"/>
      <c r="E210" s="122"/>
      <c r="F210" s="96">
        <f t="shared" si="10"/>
        <v>0</v>
      </c>
      <c r="G210" s="160"/>
      <c r="H210" s="141"/>
      <c r="I210" s="129" t="e">
        <f>VLOOKUP(H210,Presupuesto!$B$11:$C$565,2,0)</f>
        <v>#N/A</v>
      </c>
      <c r="J210" s="97" t="str">
        <f t="shared" si="11"/>
        <v>Desarrollo del Sistema de Educación Superior</v>
      </c>
      <c r="K210" s="97" t="s">
        <v>412</v>
      </c>
    </row>
    <row r="211" spans="3:11">
      <c r="C211" s="140"/>
      <c r="D211" s="157"/>
      <c r="E211" s="122"/>
      <c r="F211" s="96">
        <f t="shared" si="10"/>
        <v>0</v>
      </c>
      <c r="G211" s="160"/>
      <c r="H211" s="141"/>
      <c r="I211" s="129" t="e">
        <f>VLOOKUP(H211,Presupuesto!$B$11:$C$565,2,0)</f>
        <v>#N/A</v>
      </c>
      <c r="J211" s="97" t="str">
        <f t="shared" si="11"/>
        <v>Desarrollo del Sistema de Educación Superior</v>
      </c>
      <c r="K211" s="97" t="s">
        <v>412</v>
      </c>
    </row>
    <row r="212" spans="3:11">
      <c r="C212" s="140"/>
      <c r="D212" s="157"/>
      <c r="E212" s="122"/>
      <c r="F212" s="96">
        <f t="shared" si="10"/>
        <v>0</v>
      </c>
      <c r="G212" s="160"/>
      <c r="H212" s="141"/>
      <c r="I212" s="129" t="e">
        <f>VLOOKUP(H212,Presupuesto!$B$11:$C$565,2,0)</f>
        <v>#N/A</v>
      </c>
      <c r="J212" s="97" t="str">
        <f t="shared" si="11"/>
        <v>Desarrollo del Sistema de Educación Superior</v>
      </c>
      <c r="K212" s="97" t="s">
        <v>412</v>
      </c>
    </row>
    <row r="213" spans="3:11">
      <c r="C213" s="140"/>
      <c r="D213" s="157"/>
      <c r="E213" s="122"/>
      <c r="F213" s="96">
        <f t="shared" si="10"/>
        <v>0</v>
      </c>
      <c r="G213" s="160"/>
      <c r="H213" s="141"/>
      <c r="I213" s="129" t="e">
        <f>VLOOKUP(H213,Presupuesto!$B$11:$C$565,2,0)</f>
        <v>#N/A</v>
      </c>
      <c r="J213" s="97" t="str">
        <f t="shared" si="11"/>
        <v>Desarrollo del Sistema de Educación Superior</v>
      </c>
      <c r="K213" s="97" t="s">
        <v>412</v>
      </c>
    </row>
    <row r="214" spans="3:11">
      <c r="C214" s="140"/>
      <c r="D214" s="157"/>
      <c r="E214" s="122"/>
      <c r="F214" s="96">
        <f t="shared" si="10"/>
        <v>0</v>
      </c>
      <c r="G214" s="160"/>
      <c r="H214" s="141"/>
      <c r="I214" s="129" t="e">
        <f>VLOOKUP(H214,Presupuesto!$B$11:$C$565,2,0)</f>
        <v>#N/A</v>
      </c>
      <c r="J214" s="97" t="str">
        <f t="shared" si="11"/>
        <v>Desarrollo del Sistema de Educación Superior</v>
      </c>
      <c r="K214" s="97" t="s">
        <v>412</v>
      </c>
    </row>
    <row r="215" spans="3:11">
      <c r="C215" s="142"/>
      <c r="D215" s="150"/>
      <c r="E215" s="117"/>
      <c r="F215" s="96">
        <f t="shared" si="10"/>
        <v>0</v>
      </c>
      <c r="G215" s="160"/>
      <c r="H215" s="143"/>
      <c r="I215" s="129" t="e">
        <f>VLOOKUP(H215,Presupuesto!$B$11:$C$565,2,0)</f>
        <v>#N/A</v>
      </c>
      <c r="J215" s="97" t="str">
        <f t="shared" si="11"/>
        <v>Desarrollo del Sistema de Educación Superior</v>
      </c>
      <c r="K215" s="97" t="s">
        <v>412</v>
      </c>
    </row>
    <row r="216" spans="3:11">
      <c r="C216" s="142"/>
      <c r="D216" s="150"/>
      <c r="E216" s="117"/>
      <c r="F216" s="96">
        <f t="shared" si="10"/>
        <v>0</v>
      </c>
      <c r="G216" s="160"/>
      <c r="H216" s="143"/>
      <c r="I216" s="129" t="e">
        <f>VLOOKUP(H216,Presupuesto!$B$11:$C$565,2,0)</f>
        <v>#N/A</v>
      </c>
      <c r="J216" s="97" t="str">
        <f t="shared" si="11"/>
        <v>Desarrollo del Sistema de Educación Superior</v>
      </c>
      <c r="K216" s="97" t="s">
        <v>412</v>
      </c>
    </row>
    <row r="217" spans="3:11">
      <c r="C217" s="142"/>
      <c r="D217" s="150"/>
      <c r="E217" s="117"/>
      <c r="F217" s="96">
        <f t="shared" si="10"/>
        <v>0</v>
      </c>
      <c r="G217" s="160"/>
      <c r="H217" s="143"/>
      <c r="I217" s="129" t="e">
        <f>VLOOKUP(H217,Presupuesto!$B$11:$C$565,2,0)</f>
        <v>#N/A</v>
      </c>
      <c r="J217" s="97" t="str">
        <f t="shared" si="11"/>
        <v>Desarrollo del Sistema de Educación Superior</v>
      </c>
      <c r="K217" s="97" t="s">
        <v>412</v>
      </c>
    </row>
    <row r="218" spans="3:11">
      <c r="C218" s="142"/>
      <c r="D218" s="150"/>
      <c r="E218" s="117"/>
      <c r="F218" s="96">
        <f t="shared" si="10"/>
        <v>0</v>
      </c>
      <c r="G218" s="160"/>
      <c r="H218" s="143"/>
      <c r="I218" s="129" t="e">
        <f>VLOOKUP(H218,Presupuesto!$B$11:$C$565,2,0)</f>
        <v>#N/A</v>
      </c>
      <c r="J218" s="97" t="str">
        <f t="shared" si="11"/>
        <v>Desarrollo del Sistema de Educación Superior</v>
      </c>
      <c r="K218" s="97" t="s">
        <v>412</v>
      </c>
    </row>
    <row r="219" spans="3:11">
      <c r="C219" s="142"/>
      <c r="D219" s="150"/>
      <c r="E219" s="117"/>
      <c r="F219" s="96">
        <f t="shared" si="10"/>
        <v>0</v>
      </c>
      <c r="G219" s="160"/>
      <c r="H219" s="143"/>
      <c r="I219" s="129" t="e">
        <f>VLOOKUP(H219,Presupuesto!$B$11:$C$565,2,0)</f>
        <v>#N/A</v>
      </c>
      <c r="J219" s="97" t="str">
        <f t="shared" si="11"/>
        <v>Desarrollo del Sistema de Educación Superior</v>
      </c>
      <c r="K219" s="97" t="s">
        <v>412</v>
      </c>
    </row>
    <row r="220" spans="3:11">
      <c r="C220" s="142"/>
      <c r="D220" s="150"/>
      <c r="E220" s="117"/>
      <c r="F220" s="96">
        <f t="shared" si="10"/>
        <v>0</v>
      </c>
      <c r="G220" s="160"/>
      <c r="H220" s="143"/>
      <c r="I220" s="129" t="e">
        <f>VLOOKUP(H220,Presupuesto!$B$11:$C$565,2,0)</f>
        <v>#N/A</v>
      </c>
      <c r="J220" s="97" t="str">
        <f t="shared" si="11"/>
        <v>Desarrollo del Sistema de Educación Superior</v>
      </c>
      <c r="K220" s="97" t="s">
        <v>412</v>
      </c>
    </row>
    <row r="221" spans="3:11">
      <c r="C221" s="142"/>
      <c r="D221" s="150"/>
      <c r="E221" s="117"/>
      <c r="F221" s="96">
        <f t="shared" si="10"/>
        <v>0</v>
      </c>
      <c r="G221" s="160"/>
      <c r="H221" s="143"/>
      <c r="I221" s="129" t="e">
        <f>VLOOKUP(H221,Presupuesto!$B$11:$C$565,2,0)</f>
        <v>#N/A</v>
      </c>
      <c r="J221" s="97" t="str">
        <f t="shared" si="11"/>
        <v>Desarrollo del Sistema de Educación Superior</v>
      </c>
      <c r="K221" s="97" t="s">
        <v>412</v>
      </c>
    </row>
    <row r="222" spans="3:11">
      <c r="C222" s="142"/>
      <c r="D222" s="150"/>
      <c r="E222" s="117"/>
      <c r="F222" s="96">
        <f t="shared" si="10"/>
        <v>0</v>
      </c>
      <c r="G222" s="160"/>
      <c r="H222" s="143"/>
      <c r="I222" s="129" t="e">
        <f>VLOOKUP(H222,Presupuesto!$B$11:$C$565,2,0)</f>
        <v>#N/A</v>
      </c>
      <c r="J222" s="97" t="str">
        <f t="shared" si="11"/>
        <v>Desarrollo del Sistema de Educación Superior</v>
      </c>
      <c r="K222" s="97" t="s">
        <v>412</v>
      </c>
    </row>
    <row r="223" spans="3:11">
      <c r="C223" s="144"/>
      <c r="D223" s="150"/>
      <c r="E223" s="117"/>
      <c r="F223" s="96">
        <f t="shared" si="10"/>
        <v>0</v>
      </c>
      <c r="G223" s="160"/>
      <c r="H223" s="145"/>
      <c r="I223" s="129" t="e">
        <f>VLOOKUP(H223,Presupuesto!$B$11:$C$565,2,0)</f>
        <v>#N/A</v>
      </c>
      <c r="J223" s="97" t="str">
        <f t="shared" si="11"/>
        <v>Desarrollo del Sistema de Educación Superior</v>
      </c>
      <c r="K223" s="97" t="s">
        <v>403</v>
      </c>
    </row>
    <row r="224" spans="3:11">
      <c r="C224" s="144"/>
      <c r="D224" s="150"/>
      <c r="E224" s="117"/>
      <c r="F224" s="96">
        <f t="shared" si="10"/>
        <v>0</v>
      </c>
      <c r="G224" s="160"/>
      <c r="H224" s="145"/>
      <c r="I224" s="129" t="e">
        <f>VLOOKUP(H224,Presupuesto!$B$11:$C$565,2,0)</f>
        <v>#N/A</v>
      </c>
      <c r="J224" s="97" t="str">
        <f t="shared" si="11"/>
        <v>Desarrollo del Sistema de Educación Superior</v>
      </c>
      <c r="K224" s="97" t="s">
        <v>412</v>
      </c>
    </row>
    <row r="225" spans="3:11">
      <c r="C225" s="144"/>
      <c r="D225" s="150"/>
      <c r="E225" s="117"/>
      <c r="F225" s="96">
        <f t="shared" si="10"/>
        <v>0</v>
      </c>
      <c r="G225" s="160"/>
      <c r="H225" s="145"/>
      <c r="I225" s="129" t="e">
        <f>VLOOKUP(H225,Presupuesto!$B$11:$C$565,2,0)</f>
        <v>#N/A</v>
      </c>
      <c r="J225" s="97" t="str">
        <f t="shared" si="11"/>
        <v>Desarrollo del Sistema de Educación Superior</v>
      </c>
      <c r="K225" s="97" t="s">
        <v>412</v>
      </c>
    </row>
    <row r="226" spans="3:11">
      <c r="C226" s="144"/>
      <c r="D226" s="150"/>
      <c r="E226" s="117"/>
      <c r="F226" s="96">
        <f t="shared" si="10"/>
        <v>0</v>
      </c>
      <c r="G226" s="160"/>
      <c r="H226" s="145"/>
      <c r="I226" s="129" t="e">
        <f>VLOOKUP(H226,Presupuesto!$B$11:$C$565,2,0)</f>
        <v>#N/A</v>
      </c>
      <c r="J226" s="97" t="str">
        <f t="shared" si="11"/>
        <v>Desarrollo del Sistema de Educación Superior</v>
      </c>
      <c r="K226" s="97" t="s">
        <v>412</v>
      </c>
    </row>
    <row r="227" spans="3:11" ht="15.75" thickBot="1">
      <c r="C227" s="146"/>
      <c r="D227" s="158"/>
      <c r="E227" s="102"/>
      <c r="F227" s="104">
        <f t="shared" si="10"/>
        <v>0</v>
      </c>
      <c r="G227" s="161"/>
      <c r="H227" s="147"/>
      <c r="I227" s="131" t="e">
        <f>VLOOKUP(H227,Presupuesto!$B$11:$C$565,2,0)</f>
        <v>#N/A</v>
      </c>
      <c r="J227" s="105" t="str">
        <f t="shared" si="11"/>
        <v>Desarrollo del Sistema de Educación Superior</v>
      </c>
      <c r="K227" s="123" t="s">
        <v>394</v>
      </c>
    </row>
    <row r="229" spans="3:11" ht="15.75" thickBot="1">
      <c r="F229" s="89"/>
      <c r="G229" s="88"/>
      <c r="H229" s="89"/>
      <c r="I229" s="89"/>
    </row>
    <row r="230" spans="3:11" ht="15.75" thickBot="1">
      <c r="C230" s="156" t="s">
        <v>53</v>
      </c>
      <c r="D230" s="357">
        <f>SUM(F237:F271)</f>
        <v>4000</v>
      </c>
      <c r="F230" s="70"/>
      <c r="G230" s="78"/>
      <c r="H230" s="70"/>
      <c r="I230" s="70"/>
    </row>
    <row r="231" spans="3:11">
      <c r="C231" s="70"/>
      <c r="D231" s="31"/>
      <c r="E231" s="92"/>
      <c r="F231" s="92"/>
      <c r="G231" s="92"/>
      <c r="H231" s="75"/>
      <c r="I231" s="75"/>
      <c r="J231" s="75"/>
      <c r="K231" s="111"/>
    </row>
    <row r="232" spans="3:11">
      <c r="C232" s="70"/>
      <c r="D232" s="31"/>
      <c r="E232" s="92"/>
      <c r="F232" s="92"/>
      <c r="G232" s="92"/>
      <c r="H232" s="75"/>
      <c r="I232" s="75"/>
      <c r="J232" s="75"/>
      <c r="K232" s="111"/>
    </row>
    <row r="233" spans="3:11" ht="15.75">
      <c r="C233" s="201" t="s">
        <v>392</v>
      </c>
      <c r="D233" s="353" t="s">
        <v>1970</v>
      </c>
      <c r="E233" s="92"/>
      <c r="F233" s="92"/>
      <c r="G233" s="92"/>
      <c r="H233" s="75"/>
      <c r="I233" s="75"/>
      <c r="J233" s="75"/>
      <c r="K233" s="111"/>
    </row>
    <row r="234" spans="3:11" ht="18.75">
      <c r="C234" s="207"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3.Revision del proceso de implementación de los planes de estudio</v>
      </c>
      <c r="D234" s="31"/>
      <c r="E234" s="92"/>
      <c r="F234" s="92"/>
      <c r="G234" s="92"/>
      <c r="H234" s="75"/>
      <c r="I234" s="75"/>
      <c r="J234" s="75"/>
      <c r="K234" s="111"/>
    </row>
    <row r="235" spans="3:11" ht="15.75" thickBot="1">
      <c r="F235" s="92"/>
      <c r="G235" s="75"/>
      <c r="H235" s="75"/>
      <c r="I235" s="75"/>
    </row>
    <row r="236" spans="3:11" ht="30.75" thickBot="1">
      <c r="C236" s="128" t="s">
        <v>44</v>
      </c>
      <c r="D236" s="128" t="s">
        <v>55</v>
      </c>
      <c r="E236" s="135" t="s">
        <v>57</v>
      </c>
      <c r="F236" s="134" t="s">
        <v>27</v>
      </c>
      <c r="G236" s="132" t="s">
        <v>131</v>
      </c>
      <c r="H236" s="135" t="s">
        <v>46</v>
      </c>
      <c r="I236" s="132" t="s">
        <v>132</v>
      </c>
      <c r="J236" s="132" t="s">
        <v>410</v>
      </c>
      <c r="K236" s="132" t="s">
        <v>411</v>
      </c>
    </row>
    <row r="237" spans="3:11">
      <c r="C237" s="217" t="s">
        <v>439</v>
      </c>
      <c r="D237" s="218"/>
      <c r="E237" s="216">
        <f>HLOOKUP(C237,$AH$2:$BU$3,2,0)</f>
        <v>620</v>
      </c>
      <c r="F237" s="96">
        <f t="shared" ref="F237:F271" si="12">D237*E237</f>
        <v>0</v>
      </c>
      <c r="G237" s="160"/>
      <c r="H237" s="141"/>
      <c r="I237" s="129" t="e">
        <f>VLOOKUP(H237,Presupuesto!$B$11:$C$565,2,0)</f>
        <v>#N/A</v>
      </c>
      <c r="J237" s="215" t="s">
        <v>1477</v>
      </c>
      <c r="K237" s="97" t="s">
        <v>394</v>
      </c>
    </row>
    <row r="238" spans="3:11">
      <c r="C238" s="140"/>
      <c r="D238" s="157"/>
      <c r="E238" s="122"/>
      <c r="F238" s="96">
        <f t="shared" si="12"/>
        <v>0</v>
      </c>
      <c r="G238" s="160"/>
      <c r="H238" s="141"/>
      <c r="I238" s="129" t="e">
        <f>VLOOKUP(H238,Presupuesto!$B$11:$C$565,2,0)</f>
        <v>#N/A</v>
      </c>
      <c r="J238" s="97" t="str">
        <f>$J$237</f>
        <v>Desarrollo del Sistema de Educación Superior</v>
      </c>
      <c r="K238" s="97" t="s">
        <v>412</v>
      </c>
    </row>
    <row r="239" spans="3:11">
      <c r="C239" s="140" t="s">
        <v>1971</v>
      </c>
      <c r="D239" s="157">
        <v>2</v>
      </c>
      <c r="E239" s="122">
        <v>2000</v>
      </c>
      <c r="F239" s="96">
        <f t="shared" si="12"/>
        <v>4000</v>
      </c>
      <c r="G239" s="160" t="s">
        <v>129</v>
      </c>
      <c r="H239" s="141" t="s">
        <v>782</v>
      </c>
      <c r="I239" s="129" t="str">
        <f>VLOOKUP(H239,Presupuesto!$B$11:$C$565,2,0)</f>
        <v>REUNIONES Y EVENTOS ESPECIALES</v>
      </c>
      <c r="J239" s="97" t="s">
        <v>1357</v>
      </c>
      <c r="K239" s="97" t="s">
        <v>412</v>
      </c>
    </row>
    <row r="240" spans="3:11">
      <c r="C240" s="140"/>
      <c r="D240" s="157"/>
      <c r="E240" s="122"/>
      <c r="F240" s="96">
        <f t="shared" si="12"/>
        <v>0</v>
      </c>
      <c r="G240" s="160"/>
      <c r="H240" s="141"/>
      <c r="I240" s="129" t="e">
        <f>VLOOKUP(H240,Presupuesto!$B$11:$C$565,2,0)</f>
        <v>#N/A</v>
      </c>
      <c r="J240" s="97" t="str">
        <f t="shared" ref="J240:J271" si="13">$J$237</f>
        <v>Desarrollo del Sistema de Educación Superior</v>
      </c>
      <c r="K240" s="97" t="s">
        <v>412</v>
      </c>
    </row>
    <row r="241" spans="3:11">
      <c r="C241" s="140"/>
      <c r="D241" s="157"/>
      <c r="E241" s="122"/>
      <c r="F241" s="96">
        <f t="shared" si="12"/>
        <v>0</v>
      </c>
      <c r="G241" s="160"/>
      <c r="H241" s="141"/>
      <c r="I241" s="129" t="e">
        <f>VLOOKUP(H241,Presupuesto!$B$11:$C$565,2,0)</f>
        <v>#N/A</v>
      </c>
      <c r="J241" s="97" t="str">
        <f t="shared" si="13"/>
        <v>Desarrollo del Sistema de Educación Superior</v>
      </c>
      <c r="K241" s="97" t="s">
        <v>412</v>
      </c>
    </row>
    <row r="242" spans="3:11">
      <c r="C242" s="140"/>
      <c r="D242" s="157"/>
      <c r="E242" s="122"/>
      <c r="F242" s="96">
        <f t="shared" si="12"/>
        <v>0</v>
      </c>
      <c r="G242" s="160"/>
      <c r="H242" s="141"/>
      <c r="I242" s="129" t="e">
        <f>VLOOKUP(H242,Presupuesto!$B$11:$C$565,2,0)</f>
        <v>#N/A</v>
      </c>
      <c r="J242" s="97" t="str">
        <f t="shared" si="13"/>
        <v>Desarrollo del Sistema de Educación Superior</v>
      </c>
      <c r="K242" s="97" t="s">
        <v>401</v>
      </c>
    </row>
    <row r="243" spans="3:11">
      <c r="C243" s="140"/>
      <c r="D243" s="157"/>
      <c r="E243" s="122"/>
      <c r="F243" s="96">
        <f t="shared" si="12"/>
        <v>0</v>
      </c>
      <c r="G243" s="160"/>
      <c r="H243" s="141"/>
      <c r="I243" s="129" t="e">
        <f>VLOOKUP(H243,Presupuesto!$B$11:$C$565,2,0)</f>
        <v>#N/A</v>
      </c>
      <c r="J243" s="97" t="str">
        <f t="shared" si="13"/>
        <v>Desarrollo del Sistema de Educación Superior</v>
      </c>
      <c r="K243" s="97" t="s">
        <v>412</v>
      </c>
    </row>
    <row r="244" spans="3:11">
      <c r="C244" s="140"/>
      <c r="D244" s="157"/>
      <c r="E244" s="122"/>
      <c r="F244" s="96">
        <f t="shared" si="12"/>
        <v>0</v>
      </c>
      <c r="G244" s="160"/>
      <c r="H244" s="141"/>
      <c r="I244" s="129" t="e">
        <f>VLOOKUP(H244,Presupuesto!$B$11:$C$565,2,0)</f>
        <v>#N/A</v>
      </c>
      <c r="J244" s="97" t="str">
        <f t="shared" si="13"/>
        <v>Desarrollo del Sistema de Educación Superior</v>
      </c>
      <c r="K244" s="97" t="s">
        <v>412</v>
      </c>
    </row>
    <row r="245" spans="3:11">
      <c r="C245" s="140"/>
      <c r="D245" s="157"/>
      <c r="E245" s="122"/>
      <c r="F245" s="96">
        <f t="shared" si="12"/>
        <v>0</v>
      </c>
      <c r="G245" s="160"/>
      <c r="H245" s="141"/>
      <c r="I245" s="129" t="e">
        <f>VLOOKUP(H245,Presupuesto!$B$11:$C$565,2,0)</f>
        <v>#N/A</v>
      </c>
      <c r="J245" s="97" t="str">
        <f t="shared" si="13"/>
        <v>Desarrollo del Sistema de Educación Superior</v>
      </c>
      <c r="K245" s="97" t="s">
        <v>412</v>
      </c>
    </row>
    <row r="246" spans="3:11">
      <c r="C246" s="140"/>
      <c r="D246" s="157"/>
      <c r="E246" s="122"/>
      <c r="F246" s="96">
        <f t="shared" si="12"/>
        <v>0</v>
      </c>
      <c r="G246" s="160"/>
      <c r="H246" s="141"/>
      <c r="I246" s="129" t="e">
        <f>VLOOKUP(H246,Presupuesto!$B$11:$C$565,2,0)</f>
        <v>#N/A</v>
      </c>
      <c r="J246" s="97" t="str">
        <f t="shared" si="13"/>
        <v>Desarrollo del Sistema de Educación Superior</v>
      </c>
      <c r="K246" s="97" t="s">
        <v>412</v>
      </c>
    </row>
    <row r="247" spans="3:11">
      <c r="C247" s="140"/>
      <c r="D247" s="157"/>
      <c r="E247" s="122"/>
      <c r="F247" s="96">
        <f t="shared" si="12"/>
        <v>0</v>
      </c>
      <c r="G247" s="160"/>
      <c r="H247" s="141"/>
      <c r="I247" s="129" t="e">
        <f>VLOOKUP(H247,Presupuesto!$B$11:$C$565,2,0)</f>
        <v>#N/A</v>
      </c>
      <c r="J247" s="97" t="str">
        <f t="shared" si="13"/>
        <v>Desarrollo del Sistema de Educación Superior</v>
      </c>
      <c r="K247" s="97" t="s">
        <v>412</v>
      </c>
    </row>
    <row r="248" spans="3:11">
      <c r="C248" s="140"/>
      <c r="D248" s="157"/>
      <c r="E248" s="122"/>
      <c r="F248" s="96">
        <f t="shared" si="12"/>
        <v>0</v>
      </c>
      <c r="G248" s="160"/>
      <c r="H248" s="141"/>
      <c r="I248" s="129" t="e">
        <f>VLOOKUP(H248,Presupuesto!$B$11:$C$565,2,0)</f>
        <v>#N/A</v>
      </c>
      <c r="J248" s="97" t="str">
        <f t="shared" si="13"/>
        <v>Desarrollo del Sistema de Educación Superior</v>
      </c>
      <c r="K248" s="97" t="s">
        <v>412</v>
      </c>
    </row>
    <row r="249" spans="3:11">
      <c r="C249" s="140"/>
      <c r="D249" s="157"/>
      <c r="E249" s="122"/>
      <c r="F249" s="96">
        <f t="shared" si="12"/>
        <v>0</v>
      </c>
      <c r="G249" s="160"/>
      <c r="H249" s="141"/>
      <c r="I249" s="129" t="e">
        <f>VLOOKUP(H249,Presupuesto!$B$11:$C$565,2,0)</f>
        <v>#N/A</v>
      </c>
      <c r="J249" s="97" t="str">
        <f t="shared" si="13"/>
        <v>Desarrollo del Sistema de Educación Superior</v>
      </c>
      <c r="K249" s="97" t="s">
        <v>412</v>
      </c>
    </row>
    <row r="250" spans="3:11">
      <c r="C250" s="140"/>
      <c r="D250" s="157"/>
      <c r="E250" s="122"/>
      <c r="F250" s="96">
        <f t="shared" si="12"/>
        <v>0</v>
      </c>
      <c r="G250" s="160"/>
      <c r="H250" s="141"/>
      <c r="I250" s="129" t="e">
        <f>VLOOKUP(H250,Presupuesto!$B$11:$C$565,2,0)</f>
        <v>#N/A</v>
      </c>
      <c r="J250" s="97" t="str">
        <f t="shared" si="13"/>
        <v>Desarrollo del Sistema de Educación Superior</v>
      </c>
      <c r="K250" s="97" t="s">
        <v>412</v>
      </c>
    </row>
    <row r="251" spans="3:11">
      <c r="C251" s="140"/>
      <c r="D251" s="157"/>
      <c r="E251" s="122"/>
      <c r="F251" s="96">
        <f t="shared" si="12"/>
        <v>0</v>
      </c>
      <c r="G251" s="160"/>
      <c r="H251" s="141"/>
      <c r="I251" s="129" t="e">
        <f>VLOOKUP(H251,Presupuesto!$B$11:$C$565,2,0)</f>
        <v>#N/A</v>
      </c>
      <c r="J251" s="97" t="str">
        <f t="shared" si="13"/>
        <v>Desarrollo del Sistema de Educación Superior</v>
      </c>
      <c r="K251" s="97" t="s">
        <v>412</v>
      </c>
    </row>
    <row r="252" spans="3:11">
      <c r="C252" s="140"/>
      <c r="D252" s="157"/>
      <c r="E252" s="122"/>
      <c r="F252" s="96">
        <f t="shared" si="12"/>
        <v>0</v>
      </c>
      <c r="G252" s="160"/>
      <c r="H252" s="141"/>
      <c r="I252" s="129" t="e">
        <f>VLOOKUP(H252,Presupuesto!$B$11:$C$565,2,0)</f>
        <v>#N/A</v>
      </c>
      <c r="J252" s="97" t="str">
        <f t="shared" si="13"/>
        <v>Desarrollo del Sistema de Educación Superior</v>
      </c>
      <c r="K252" s="97" t="s">
        <v>412</v>
      </c>
    </row>
    <row r="253" spans="3:11">
      <c r="C253" s="140"/>
      <c r="D253" s="157"/>
      <c r="E253" s="122"/>
      <c r="F253" s="96">
        <f t="shared" si="12"/>
        <v>0</v>
      </c>
      <c r="G253" s="160"/>
      <c r="H253" s="141"/>
      <c r="I253" s="129" t="e">
        <f>VLOOKUP(H253,Presupuesto!$B$11:$C$565,2,0)</f>
        <v>#N/A</v>
      </c>
      <c r="J253" s="97" t="str">
        <f t="shared" si="13"/>
        <v>Desarrollo del Sistema de Educación Superior</v>
      </c>
      <c r="K253" s="97" t="s">
        <v>412</v>
      </c>
    </row>
    <row r="254" spans="3:11">
      <c r="C254" s="140"/>
      <c r="D254" s="157"/>
      <c r="E254" s="122"/>
      <c r="F254" s="96">
        <f t="shared" si="12"/>
        <v>0</v>
      </c>
      <c r="G254" s="160"/>
      <c r="H254" s="141"/>
      <c r="I254" s="129" t="e">
        <f>VLOOKUP(H254,Presupuesto!$B$11:$C$565,2,0)</f>
        <v>#N/A</v>
      </c>
      <c r="J254" s="97" t="str">
        <f t="shared" si="13"/>
        <v>Desarrollo del Sistema de Educación Superior</v>
      </c>
      <c r="K254" s="97" t="s">
        <v>412</v>
      </c>
    </row>
    <row r="255" spans="3:11">
      <c r="C255" s="140"/>
      <c r="D255" s="157"/>
      <c r="E255" s="122"/>
      <c r="F255" s="96">
        <f t="shared" si="12"/>
        <v>0</v>
      </c>
      <c r="G255" s="160"/>
      <c r="H255" s="141"/>
      <c r="I255" s="129" t="e">
        <f>VLOOKUP(H255,Presupuesto!$B$11:$C$565,2,0)</f>
        <v>#N/A</v>
      </c>
      <c r="J255" s="97" t="str">
        <f t="shared" si="13"/>
        <v>Desarrollo del Sistema de Educación Superior</v>
      </c>
      <c r="K255" s="97" t="s">
        <v>412</v>
      </c>
    </row>
    <row r="256" spans="3:11">
      <c r="C256" s="140"/>
      <c r="D256" s="157"/>
      <c r="E256" s="122"/>
      <c r="F256" s="96">
        <f t="shared" si="12"/>
        <v>0</v>
      </c>
      <c r="G256" s="160"/>
      <c r="H256" s="141"/>
      <c r="I256" s="129" t="e">
        <f>VLOOKUP(H256,Presupuesto!$B$11:$C$565,2,0)</f>
        <v>#N/A</v>
      </c>
      <c r="J256" s="97" t="str">
        <f t="shared" si="13"/>
        <v>Desarrollo del Sistema de Educación Superior</v>
      </c>
      <c r="K256" s="97" t="s">
        <v>412</v>
      </c>
    </row>
    <row r="257" spans="3:11">
      <c r="C257" s="140"/>
      <c r="D257" s="157"/>
      <c r="E257" s="122"/>
      <c r="F257" s="96">
        <f t="shared" si="12"/>
        <v>0</v>
      </c>
      <c r="G257" s="160"/>
      <c r="H257" s="141"/>
      <c r="I257" s="129" t="e">
        <f>VLOOKUP(H257,Presupuesto!$B$11:$C$565,2,0)</f>
        <v>#N/A</v>
      </c>
      <c r="J257" s="97" t="str">
        <f t="shared" si="13"/>
        <v>Desarrollo del Sistema de Educación Superior</v>
      </c>
      <c r="K257" s="97" t="s">
        <v>412</v>
      </c>
    </row>
    <row r="258" spans="3:11">
      <c r="C258" s="140"/>
      <c r="D258" s="157"/>
      <c r="E258" s="122"/>
      <c r="F258" s="96">
        <f t="shared" si="12"/>
        <v>0</v>
      </c>
      <c r="G258" s="160"/>
      <c r="H258" s="141"/>
      <c r="I258" s="129" t="e">
        <f>VLOOKUP(H258,Presupuesto!$B$11:$C$565,2,0)</f>
        <v>#N/A</v>
      </c>
      <c r="J258" s="97" t="str">
        <f t="shared" si="13"/>
        <v>Desarrollo del Sistema de Educación Superior</v>
      </c>
      <c r="K258" s="97" t="s">
        <v>412</v>
      </c>
    </row>
    <row r="259" spans="3:11">
      <c r="C259" s="142"/>
      <c r="D259" s="150"/>
      <c r="E259" s="117"/>
      <c r="F259" s="96">
        <f t="shared" si="12"/>
        <v>0</v>
      </c>
      <c r="G259" s="160"/>
      <c r="H259" s="143"/>
      <c r="I259" s="129" t="e">
        <f>VLOOKUP(H259,Presupuesto!$B$11:$C$565,2,0)</f>
        <v>#N/A</v>
      </c>
      <c r="J259" s="97" t="str">
        <f t="shared" si="13"/>
        <v>Desarrollo del Sistema de Educación Superior</v>
      </c>
      <c r="K259" s="97" t="s">
        <v>412</v>
      </c>
    </row>
    <row r="260" spans="3:11">
      <c r="C260" s="142"/>
      <c r="D260" s="150"/>
      <c r="E260" s="117"/>
      <c r="F260" s="96">
        <f t="shared" si="12"/>
        <v>0</v>
      </c>
      <c r="G260" s="160"/>
      <c r="H260" s="143"/>
      <c r="I260" s="129" t="e">
        <f>VLOOKUP(H260,Presupuesto!$B$11:$C$565,2,0)</f>
        <v>#N/A</v>
      </c>
      <c r="J260" s="97" t="str">
        <f t="shared" si="13"/>
        <v>Desarrollo del Sistema de Educación Superior</v>
      </c>
      <c r="K260" s="97" t="s">
        <v>412</v>
      </c>
    </row>
    <row r="261" spans="3:11">
      <c r="C261" s="142"/>
      <c r="D261" s="150"/>
      <c r="E261" s="117"/>
      <c r="F261" s="96">
        <f t="shared" si="12"/>
        <v>0</v>
      </c>
      <c r="G261" s="160"/>
      <c r="H261" s="143"/>
      <c r="I261" s="129" t="e">
        <f>VLOOKUP(H261,Presupuesto!$B$11:$C$565,2,0)</f>
        <v>#N/A</v>
      </c>
      <c r="J261" s="97" t="str">
        <f t="shared" si="13"/>
        <v>Desarrollo del Sistema de Educación Superior</v>
      </c>
      <c r="K261" s="97" t="s">
        <v>412</v>
      </c>
    </row>
    <row r="262" spans="3:11">
      <c r="C262" s="142"/>
      <c r="D262" s="150"/>
      <c r="E262" s="117"/>
      <c r="F262" s="96">
        <f t="shared" si="12"/>
        <v>0</v>
      </c>
      <c r="G262" s="160"/>
      <c r="H262" s="143"/>
      <c r="I262" s="129" t="e">
        <f>VLOOKUP(H262,Presupuesto!$B$11:$C$565,2,0)</f>
        <v>#N/A</v>
      </c>
      <c r="J262" s="97" t="str">
        <f t="shared" si="13"/>
        <v>Desarrollo del Sistema de Educación Superior</v>
      </c>
      <c r="K262" s="97" t="s">
        <v>412</v>
      </c>
    </row>
    <row r="263" spans="3:11">
      <c r="C263" s="142"/>
      <c r="D263" s="150"/>
      <c r="E263" s="117"/>
      <c r="F263" s="96">
        <f t="shared" si="12"/>
        <v>0</v>
      </c>
      <c r="G263" s="160"/>
      <c r="H263" s="143"/>
      <c r="I263" s="129" t="e">
        <f>VLOOKUP(H263,Presupuesto!$B$11:$C$565,2,0)</f>
        <v>#N/A</v>
      </c>
      <c r="J263" s="97" t="str">
        <f t="shared" si="13"/>
        <v>Desarrollo del Sistema de Educación Superior</v>
      </c>
      <c r="K263" s="97" t="s">
        <v>412</v>
      </c>
    </row>
    <row r="264" spans="3:11">
      <c r="C264" s="142"/>
      <c r="D264" s="150"/>
      <c r="E264" s="117"/>
      <c r="F264" s="96">
        <f t="shared" si="12"/>
        <v>0</v>
      </c>
      <c r="G264" s="160"/>
      <c r="H264" s="143"/>
      <c r="I264" s="129" t="e">
        <f>VLOOKUP(H264,Presupuesto!$B$11:$C$565,2,0)</f>
        <v>#N/A</v>
      </c>
      <c r="J264" s="97" t="str">
        <f t="shared" si="13"/>
        <v>Desarrollo del Sistema de Educación Superior</v>
      </c>
      <c r="K264" s="97" t="s">
        <v>412</v>
      </c>
    </row>
    <row r="265" spans="3:11">
      <c r="C265" s="142"/>
      <c r="D265" s="150"/>
      <c r="E265" s="117"/>
      <c r="F265" s="96">
        <f t="shared" si="12"/>
        <v>0</v>
      </c>
      <c r="G265" s="160"/>
      <c r="H265" s="143"/>
      <c r="I265" s="129" t="e">
        <f>VLOOKUP(H265,Presupuesto!$B$11:$C$565,2,0)</f>
        <v>#N/A</v>
      </c>
      <c r="J265" s="97" t="str">
        <f t="shared" si="13"/>
        <v>Desarrollo del Sistema de Educación Superior</v>
      </c>
      <c r="K265" s="97" t="s">
        <v>412</v>
      </c>
    </row>
    <row r="266" spans="3:11">
      <c r="C266" s="142"/>
      <c r="D266" s="150"/>
      <c r="E266" s="117"/>
      <c r="F266" s="96">
        <f t="shared" si="12"/>
        <v>0</v>
      </c>
      <c r="G266" s="160"/>
      <c r="H266" s="143"/>
      <c r="I266" s="129" t="e">
        <f>VLOOKUP(H266,Presupuesto!$B$11:$C$565,2,0)</f>
        <v>#N/A</v>
      </c>
      <c r="J266" s="97" t="str">
        <f t="shared" si="13"/>
        <v>Desarrollo del Sistema de Educación Superior</v>
      </c>
      <c r="K266" s="97" t="s">
        <v>412</v>
      </c>
    </row>
    <row r="267" spans="3:11">
      <c r="C267" s="144"/>
      <c r="D267" s="150"/>
      <c r="E267" s="117"/>
      <c r="F267" s="96">
        <f t="shared" si="12"/>
        <v>0</v>
      </c>
      <c r="G267" s="160"/>
      <c r="H267" s="145"/>
      <c r="I267" s="129" t="e">
        <f>VLOOKUP(H267,Presupuesto!$B$11:$C$565,2,0)</f>
        <v>#N/A</v>
      </c>
      <c r="J267" s="97" t="str">
        <f t="shared" si="13"/>
        <v>Desarrollo del Sistema de Educación Superior</v>
      </c>
      <c r="K267" s="97" t="s">
        <v>403</v>
      </c>
    </row>
    <row r="268" spans="3:11">
      <c r="C268" s="144"/>
      <c r="D268" s="150"/>
      <c r="E268" s="117"/>
      <c r="F268" s="96">
        <f t="shared" si="12"/>
        <v>0</v>
      </c>
      <c r="G268" s="160"/>
      <c r="H268" s="145"/>
      <c r="I268" s="129" t="e">
        <f>VLOOKUP(H268,Presupuesto!$B$11:$C$565,2,0)</f>
        <v>#N/A</v>
      </c>
      <c r="J268" s="97" t="str">
        <f t="shared" si="13"/>
        <v>Desarrollo del Sistema de Educación Superior</v>
      </c>
      <c r="K268" s="97" t="s">
        <v>412</v>
      </c>
    </row>
    <row r="269" spans="3:11">
      <c r="C269" s="144"/>
      <c r="D269" s="150"/>
      <c r="E269" s="117"/>
      <c r="F269" s="96">
        <f t="shared" si="12"/>
        <v>0</v>
      </c>
      <c r="G269" s="160"/>
      <c r="H269" s="145"/>
      <c r="I269" s="129" t="e">
        <f>VLOOKUP(H269,Presupuesto!$B$11:$C$565,2,0)</f>
        <v>#N/A</v>
      </c>
      <c r="J269" s="97" t="str">
        <f t="shared" si="13"/>
        <v>Desarrollo del Sistema de Educación Superior</v>
      </c>
      <c r="K269" s="97" t="s">
        <v>412</v>
      </c>
    </row>
    <row r="270" spans="3:11">
      <c r="C270" s="144"/>
      <c r="D270" s="150"/>
      <c r="E270" s="117"/>
      <c r="F270" s="96">
        <f t="shared" si="12"/>
        <v>0</v>
      </c>
      <c r="G270" s="160"/>
      <c r="H270" s="145"/>
      <c r="I270" s="129" t="e">
        <f>VLOOKUP(H270,Presupuesto!$B$11:$C$565,2,0)</f>
        <v>#N/A</v>
      </c>
      <c r="J270" s="97" t="str">
        <f t="shared" si="13"/>
        <v>Desarrollo del Sistema de Educación Superior</v>
      </c>
      <c r="K270" s="97" t="s">
        <v>412</v>
      </c>
    </row>
    <row r="271" spans="3:11" ht="15.75" thickBot="1">
      <c r="C271" s="146"/>
      <c r="D271" s="158"/>
      <c r="E271" s="102"/>
      <c r="F271" s="104">
        <f t="shared" si="12"/>
        <v>0</v>
      </c>
      <c r="G271" s="161"/>
      <c r="H271" s="147"/>
      <c r="I271" s="131" t="e">
        <f>VLOOKUP(H271,Presupuesto!$B$11:$C$565,2,0)</f>
        <v>#N/A</v>
      </c>
      <c r="J271" s="105" t="str">
        <f t="shared" si="13"/>
        <v>Desarrollo del Sistema de Educación Superior</v>
      </c>
      <c r="K271" s="123" t="s">
        <v>394</v>
      </c>
    </row>
    <row r="273" spans="3:11" ht="15.75" thickBot="1"/>
    <row r="274" spans="3:11" ht="15.75" thickBot="1">
      <c r="C274" s="156" t="s">
        <v>53</v>
      </c>
      <c r="D274" s="357">
        <f>SUM(F281:F315)</f>
        <v>300</v>
      </c>
      <c r="F274" s="70"/>
      <c r="G274" s="78"/>
      <c r="H274" s="70"/>
      <c r="I274" s="70"/>
    </row>
    <row r="275" spans="3:11">
      <c r="C275" s="70"/>
      <c r="D275" s="31"/>
      <c r="E275" s="92"/>
      <c r="F275" s="92"/>
      <c r="G275" s="92"/>
      <c r="H275" s="75"/>
      <c r="I275" s="75"/>
      <c r="J275" s="75"/>
      <c r="K275" s="111"/>
    </row>
    <row r="276" spans="3:11">
      <c r="C276" s="70"/>
      <c r="D276" s="31"/>
      <c r="E276" s="92"/>
      <c r="F276" s="92"/>
      <c r="G276" s="92"/>
      <c r="H276" s="75"/>
      <c r="I276" s="75"/>
      <c r="J276" s="75"/>
      <c r="K276" s="111"/>
    </row>
    <row r="277" spans="3:11" ht="15.75">
      <c r="C277" s="201" t="s">
        <v>392</v>
      </c>
      <c r="D277" s="353" t="s">
        <v>1865</v>
      </c>
      <c r="E277" s="92"/>
      <c r="F277" s="92"/>
      <c r="G277" s="92"/>
      <c r="H277" s="75"/>
      <c r="I277" s="75"/>
      <c r="J277" s="75"/>
      <c r="K277" s="111"/>
    </row>
    <row r="278" spans="3:11" ht="18.75">
      <c r="C278" s="207"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1. Crear un plan y calendarizacion de capacitacion a los docentes en el uso correcto de la plataforma integrada.</v>
      </c>
      <c r="D278" s="31"/>
      <c r="E278" s="92"/>
      <c r="F278" s="92"/>
      <c r="G278" s="92"/>
      <c r="H278" s="75"/>
      <c r="I278" s="75"/>
      <c r="J278" s="75"/>
      <c r="K278" s="111"/>
    </row>
    <row r="279" spans="3:11" ht="15.75" thickBot="1">
      <c r="F279" s="92"/>
      <c r="G279" s="75"/>
      <c r="H279" s="75"/>
      <c r="I279" s="75"/>
    </row>
    <row r="280" spans="3:11" ht="30.75" thickBot="1">
      <c r="C280" s="128" t="s">
        <v>44</v>
      </c>
      <c r="D280" s="128" t="s">
        <v>55</v>
      </c>
      <c r="E280" s="135" t="s">
        <v>57</v>
      </c>
      <c r="F280" s="134" t="s">
        <v>27</v>
      </c>
      <c r="G280" s="132" t="s">
        <v>131</v>
      </c>
      <c r="H280" s="135" t="s">
        <v>46</v>
      </c>
      <c r="I280" s="132" t="s">
        <v>132</v>
      </c>
      <c r="J280" s="132" t="s">
        <v>410</v>
      </c>
      <c r="K280" s="132" t="s">
        <v>411</v>
      </c>
    </row>
    <row r="281" spans="3:11">
      <c r="C281" s="217" t="s">
        <v>439</v>
      </c>
      <c r="D281" s="218"/>
      <c r="E281" s="216">
        <f>HLOOKUP(C281,$AH$2:$BU$3,2,0)</f>
        <v>620</v>
      </c>
      <c r="F281" s="96">
        <f t="shared" ref="F281:F315" si="14">D281*E281</f>
        <v>0</v>
      </c>
      <c r="G281" s="160"/>
      <c r="H281" s="141"/>
      <c r="I281" s="129" t="e">
        <f>VLOOKUP(H281,Presupuesto!$B$11:$C$565,2,0)</f>
        <v>#N/A</v>
      </c>
      <c r="J281" s="215" t="s">
        <v>1477</v>
      </c>
      <c r="K281" s="97" t="s">
        <v>394</v>
      </c>
    </row>
    <row r="282" spans="3:11">
      <c r="C282" s="140"/>
      <c r="D282" s="157"/>
      <c r="E282" s="122"/>
      <c r="F282" s="96">
        <f t="shared" si="14"/>
        <v>0</v>
      </c>
      <c r="G282" s="160"/>
      <c r="H282" s="141"/>
      <c r="I282" s="129" t="e">
        <f>VLOOKUP(H282,Presupuesto!$B$11:$C$565,2,0)</f>
        <v>#N/A</v>
      </c>
      <c r="J282" s="97" t="str">
        <f>$J$281</f>
        <v>Desarrollo del Sistema de Educación Superior</v>
      </c>
      <c r="K282" s="97" t="s">
        <v>412</v>
      </c>
    </row>
    <row r="283" spans="3:11">
      <c r="C283" s="140" t="s">
        <v>1972</v>
      </c>
      <c r="D283" s="157">
        <v>1</v>
      </c>
      <c r="E283" s="122">
        <v>300</v>
      </c>
      <c r="F283" s="96">
        <f t="shared" si="14"/>
        <v>300</v>
      </c>
      <c r="G283" s="160" t="s">
        <v>129</v>
      </c>
      <c r="H283" s="141" t="s">
        <v>782</v>
      </c>
      <c r="I283" s="129" t="str">
        <f>VLOOKUP(H283,Presupuesto!$B$11:$C$565,2,0)</f>
        <v>REUNIONES Y EVENTOS ESPECIALES</v>
      </c>
      <c r="J283" s="97" t="s">
        <v>1357</v>
      </c>
      <c r="K283" s="97" t="s">
        <v>412</v>
      </c>
    </row>
    <row r="284" spans="3:11">
      <c r="C284" s="140"/>
      <c r="D284" s="157"/>
      <c r="E284" s="122"/>
      <c r="F284" s="96">
        <f t="shared" si="14"/>
        <v>0</v>
      </c>
      <c r="G284" s="160"/>
      <c r="H284" s="141"/>
      <c r="I284" s="129" t="e">
        <f>VLOOKUP(H284,Presupuesto!$B$11:$C$565,2,0)</f>
        <v>#N/A</v>
      </c>
      <c r="J284" s="97" t="str">
        <f t="shared" ref="J284:J315" si="15">$J$281</f>
        <v>Desarrollo del Sistema de Educación Superior</v>
      </c>
      <c r="K284" s="97" t="s">
        <v>412</v>
      </c>
    </row>
    <row r="285" spans="3:11">
      <c r="C285" s="140"/>
      <c r="D285" s="157"/>
      <c r="E285" s="122"/>
      <c r="F285" s="96">
        <f t="shared" si="14"/>
        <v>0</v>
      </c>
      <c r="G285" s="160"/>
      <c r="H285" s="141"/>
      <c r="I285" s="129" t="e">
        <f>VLOOKUP(H285,Presupuesto!$B$11:$C$565,2,0)</f>
        <v>#N/A</v>
      </c>
      <c r="J285" s="97" t="str">
        <f t="shared" si="15"/>
        <v>Desarrollo del Sistema de Educación Superior</v>
      </c>
      <c r="K285" s="97" t="s">
        <v>412</v>
      </c>
    </row>
    <row r="286" spans="3:11">
      <c r="C286" s="140"/>
      <c r="D286" s="157"/>
      <c r="E286" s="122"/>
      <c r="F286" s="96">
        <f t="shared" si="14"/>
        <v>0</v>
      </c>
      <c r="G286" s="160"/>
      <c r="H286" s="141"/>
      <c r="I286" s="129" t="e">
        <f>VLOOKUP(H286,Presupuesto!$B$11:$C$565,2,0)</f>
        <v>#N/A</v>
      </c>
      <c r="J286" s="97" t="str">
        <f t="shared" si="15"/>
        <v>Desarrollo del Sistema de Educación Superior</v>
      </c>
      <c r="K286" s="97" t="s">
        <v>401</v>
      </c>
    </row>
    <row r="287" spans="3:11">
      <c r="C287" s="140"/>
      <c r="D287" s="157"/>
      <c r="E287" s="122"/>
      <c r="F287" s="96">
        <f t="shared" si="14"/>
        <v>0</v>
      </c>
      <c r="G287" s="160"/>
      <c r="H287" s="141"/>
      <c r="I287" s="129" t="e">
        <f>VLOOKUP(H287,Presupuesto!$B$11:$C$565,2,0)</f>
        <v>#N/A</v>
      </c>
      <c r="J287" s="97" t="str">
        <f t="shared" si="15"/>
        <v>Desarrollo del Sistema de Educación Superior</v>
      </c>
      <c r="K287" s="97" t="s">
        <v>412</v>
      </c>
    </row>
    <row r="288" spans="3:11">
      <c r="C288" s="140"/>
      <c r="D288" s="157"/>
      <c r="E288" s="122"/>
      <c r="F288" s="96">
        <f t="shared" si="14"/>
        <v>0</v>
      </c>
      <c r="G288" s="160"/>
      <c r="H288" s="141"/>
      <c r="I288" s="129" t="e">
        <f>VLOOKUP(H288,Presupuesto!$B$11:$C$565,2,0)</f>
        <v>#N/A</v>
      </c>
      <c r="J288" s="97" t="str">
        <f t="shared" si="15"/>
        <v>Desarrollo del Sistema de Educación Superior</v>
      </c>
      <c r="K288" s="97" t="s">
        <v>412</v>
      </c>
    </row>
    <row r="289" spans="3:11">
      <c r="C289" s="140"/>
      <c r="D289" s="157"/>
      <c r="E289" s="122"/>
      <c r="F289" s="96">
        <f t="shared" si="14"/>
        <v>0</v>
      </c>
      <c r="G289" s="160"/>
      <c r="H289" s="141"/>
      <c r="I289" s="129" t="e">
        <f>VLOOKUP(H289,Presupuesto!$B$11:$C$565,2,0)</f>
        <v>#N/A</v>
      </c>
      <c r="J289" s="97" t="str">
        <f t="shared" si="15"/>
        <v>Desarrollo del Sistema de Educación Superior</v>
      </c>
      <c r="K289" s="97" t="s">
        <v>412</v>
      </c>
    </row>
    <row r="290" spans="3:11">
      <c r="C290" s="140"/>
      <c r="D290" s="157"/>
      <c r="E290" s="122"/>
      <c r="F290" s="96">
        <f t="shared" si="14"/>
        <v>0</v>
      </c>
      <c r="G290" s="160"/>
      <c r="H290" s="141"/>
      <c r="I290" s="129" t="e">
        <f>VLOOKUP(H290,Presupuesto!$B$11:$C$565,2,0)</f>
        <v>#N/A</v>
      </c>
      <c r="J290" s="97" t="str">
        <f t="shared" si="15"/>
        <v>Desarrollo del Sistema de Educación Superior</v>
      </c>
      <c r="K290" s="97" t="s">
        <v>412</v>
      </c>
    </row>
    <row r="291" spans="3:11">
      <c r="C291" s="140"/>
      <c r="D291" s="157"/>
      <c r="E291" s="122"/>
      <c r="F291" s="96">
        <f t="shared" si="14"/>
        <v>0</v>
      </c>
      <c r="G291" s="160"/>
      <c r="H291" s="141"/>
      <c r="I291" s="129" t="e">
        <f>VLOOKUP(H291,Presupuesto!$B$11:$C$565,2,0)</f>
        <v>#N/A</v>
      </c>
      <c r="J291" s="97" t="str">
        <f t="shared" si="15"/>
        <v>Desarrollo del Sistema de Educación Superior</v>
      </c>
      <c r="K291" s="97" t="s">
        <v>412</v>
      </c>
    </row>
    <row r="292" spans="3:11">
      <c r="C292" s="140"/>
      <c r="D292" s="157"/>
      <c r="E292" s="122"/>
      <c r="F292" s="96">
        <f t="shared" si="14"/>
        <v>0</v>
      </c>
      <c r="G292" s="160"/>
      <c r="H292" s="141"/>
      <c r="I292" s="129" t="e">
        <f>VLOOKUP(H292,Presupuesto!$B$11:$C$565,2,0)</f>
        <v>#N/A</v>
      </c>
      <c r="J292" s="97" t="str">
        <f t="shared" si="15"/>
        <v>Desarrollo del Sistema de Educación Superior</v>
      </c>
      <c r="K292" s="97" t="s">
        <v>412</v>
      </c>
    </row>
    <row r="293" spans="3:11">
      <c r="C293" s="140"/>
      <c r="D293" s="157"/>
      <c r="E293" s="122"/>
      <c r="F293" s="96">
        <f t="shared" si="14"/>
        <v>0</v>
      </c>
      <c r="G293" s="160"/>
      <c r="H293" s="141"/>
      <c r="I293" s="129" t="e">
        <f>VLOOKUP(H293,Presupuesto!$B$11:$C$565,2,0)</f>
        <v>#N/A</v>
      </c>
      <c r="J293" s="97" t="str">
        <f t="shared" si="15"/>
        <v>Desarrollo del Sistema de Educación Superior</v>
      </c>
      <c r="K293" s="97" t="s">
        <v>412</v>
      </c>
    </row>
    <row r="294" spans="3:11">
      <c r="C294" s="140"/>
      <c r="D294" s="157"/>
      <c r="E294" s="122"/>
      <c r="F294" s="96">
        <f t="shared" si="14"/>
        <v>0</v>
      </c>
      <c r="G294" s="160"/>
      <c r="H294" s="141"/>
      <c r="I294" s="129" t="e">
        <f>VLOOKUP(H294,Presupuesto!$B$11:$C$565,2,0)</f>
        <v>#N/A</v>
      </c>
      <c r="J294" s="97" t="str">
        <f t="shared" si="15"/>
        <v>Desarrollo del Sistema de Educación Superior</v>
      </c>
      <c r="K294" s="97" t="s">
        <v>412</v>
      </c>
    </row>
    <row r="295" spans="3:11">
      <c r="C295" s="140"/>
      <c r="D295" s="157"/>
      <c r="E295" s="122"/>
      <c r="F295" s="96">
        <f t="shared" si="14"/>
        <v>0</v>
      </c>
      <c r="G295" s="160"/>
      <c r="H295" s="141"/>
      <c r="I295" s="129" t="e">
        <f>VLOOKUP(H295,Presupuesto!$B$11:$C$565,2,0)</f>
        <v>#N/A</v>
      </c>
      <c r="J295" s="97" t="str">
        <f t="shared" si="15"/>
        <v>Desarrollo del Sistema de Educación Superior</v>
      </c>
      <c r="K295" s="97" t="s">
        <v>412</v>
      </c>
    </row>
    <row r="296" spans="3:11">
      <c r="C296" s="140"/>
      <c r="D296" s="157"/>
      <c r="E296" s="122"/>
      <c r="F296" s="96">
        <f t="shared" si="14"/>
        <v>0</v>
      </c>
      <c r="G296" s="160"/>
      <c r="H296" s="141"/>
      <c r="I296" s="129" t="e">
        <f>VLOOKUP(H296,Presupuesto!$B$11:$C$565,2,0)</f>
        <v>#N/A</v>
      </c>
      <c r="J296" s="97" t="str">
        <f t="shared" si="15"/>
        <v>Desarrollo del Sistema de Educación Superior</v>
      </c>
      <c r="K296" s="97" t="s">
        <v>412</v>
      </c>
    </row>
    <row r="297" spans="3:11">
      <c r="C297" s="140"/>
      <c r="D297" s="157"/>
      <c r="E297" s="122"/>
      <c r="F297" s="96">
        <f t="shared" si="14"/>
        <v>0</v>
      </c>
      <c r="G297" s="160"/>
      <c r="H297" s="141"/>
      <c r="I297" s="129" t="e">
        <f>VLOOKUP(H297,Presupuesto!$B$11:$C$565,2,0)</f>
        <v>#N/A</v>
      </c>
      <c r="J297" s="97" t="str">
        <f t="shared" si="15"/>
        <v>Desarrollo del Sistema de Educación Superior</v>
      </c>
      <c r="K297" s="97" t="s">
        <v>412</v>
      </c>
    </row>
    <row r="298" spans="3:11">
      <c r="C298" s="140"/>
      <c r="D298" s="157"/>
      <c r="E298" s="122"/>
      <c r="F298" s="96">
        <f t="shared" si="14"/>
        <v>0</v>
      </c>
      <c r="G298" s="160"/>
      <c r="H298" s="141"/>
      <c r="I298" s="129" t="e">
        <f>VLOOKUP(H298,Presupuesto!$B$11:$C$565,2,0)</f>
        <v>#N/A</v>
      </c>
      <c r="J298" s="97" t="str">
        <f t="shared" si="15"/>
        <v>Desarrollo del Sistema de Educación Superior</v>
      </c>
      <c r="K298" s="97" t="s">
        <v>412</v>
      </c>
    </row>
    <row r="299" spans="3:11">
      <c r="C299" s="140"/>
      <c r="D299" s="157"/>
      <c r="E299" s="122"/>
      <c r="F299" s="96">
        <f t="shared" si="14"/>
        <v>0</v>
      </c>
      <c r="G299" s="160"/>
      <c r="H299" s="141"/>
      <c r="I299" s="129" t="e">
        <f>VLOOKUP(H299,Presupuesto!$B$11:$C$565,2,0)</f>
        <v>#N/A</v>
      </c>
      <c r="J299" s="97" t="str">
        <f t="shared" si="15"/>
        <v>Desarrollo del Sistema de Educación Superior</v>
      </c>
      <c r="K299" s="97" t="s">
        <v>412</v>
      </c>
    </row>
    <row r="300" spans="3:11">
      <c r="C300" s="140"/>
      <c r="D300" s="157"/>
      <c r="E300" s="122"/>
      <c r="F300" s="96">
        <f t="shared" si="14"/>
        <v>0</v>
      </c>
      <c r="G300" s="160"/>
      <c r="H300" s="141"/>
      <c r="I300" s="129" t="e">
        <f>VLOOKUP(H300,Presupuesto!$B$11:$C$565,2,0)</f>
        <v>#N/A</v>
      </c>
      <c r="J300" s="97" t="str">
        <f t="shared" si="15"/>
        <v>Desarrollo del Sistema de Educación Superior</v>
      </c>
      <c r="K300" s="97" t="s">
        <v>412</v>
      </c>
    </row>
    <row r="301" spans="3:11">
      <c r="C301" s="140"/>
      <c r="D301" s="157"/>
      <c r="E301" s="122"/>
      <c r="F301" s="96">
        <f t="shared" si="14"/>
        <v>0</v>
      </c>
      <c r="G301" s="160"/>
      <c r="H301" s="141"/>
      <c r="I301" s="129" t="e">
        <f>VLOOKUP(H301,Presupuesto!$B$11:$C$565,2,0)</f>
        <v>#N/A</v>
      </c>
      <c r="J301" s="97" t="str">
        <f t="shared" si="15"/>
        <v>Desarrollo del Sistema de Educación Superior</v>
      </c>
      <c r="K301" s="97" t="s">
        <v>412</v>
      </c>
    </row>
    <row r="302" spans="3:11">
      <c r="C302" s="140"/>
      <c r="D302" s="157"/>
      <c r="E302" s="122"/>
      <c r="F302" s="96">
        <f t="shared" si="14"/>
        <v>0</v>
      </c>
      <c r="G302" s="160"/>
      <c r="H302" s="141"/>
      <c r="I302" s="129" t="e">
        <f>VLOOKUP(H302,Presupuesto!$B$11:$C$565,2,0)</f>
        <v>#N/A</v>
      </c>
      <c r="J302" s="97" t="str">
        <f t="shared" si="15"/>
        <v>Desarrollo del Sistema de Educación Superior</v>
      </c>
      <c r="K302" s="97" t="s">
        <v>412</v>
      </c>
    </row>
    <row r="303" spans="3:11">
      <c r="C303" s="142"/>
      <c r="D303" s="150"/>
      <c r="E303" s="117"/>
      <c r="F303" s="96">
        <f t="shared" si="14"/>
        <v>0</v>
      </c>
      <c r="G303" s="160"/>
      <c r="H303" s="143"/>
      <c r="I303" s="129" t="e">
        <f>VLOOKUP(H303,Presupuesto!$B$11:$C$565,2,0)</f>
        <v>#N/A</v>
      </c>
      <c r="J303" s="97" t="str">
        <f t="shared" si="15"/>
        <v>Desarrollo del Sistema de Educación Superior</v>
      </c>
      <c r="K303" s="97" t="s">
        <v>412</v>
      </c>
    </row>
    <row r="304" spans="3:11">
      <c r="C304" s="142"/>
      <c r="D304" s="150"/>
      <c r="E304" s="117"/>
      <c r="F304" s="96">
        <f t="shared" si="14"/>
        <v>0</v>
      </c>
      <c r="G304" s="160"/>
      <c r="H304" s="143"/>
      <c r="I304" s="129" t="e">
        <f>VLOOKUP(H304,Presupuesto!$B$11:$C$565,2,0)</f>
        <v>#N/A</v>
      </c>
      <c r="J304" s="97" t="str">
        <f t="shared" si="15"/>
        <v>Desarrollo del Sistema de Educación Superior</v>
      </c>
      <c r="K304" s="97" t="s">
        <v>412</v>
      </c>
    </row>
    <row r="305" spans="3:11">
      <c r="C305" s="142"/>
      <c r="D305" s="150"/>
      <c r="E305" s="117"/>
      <c r="F305" s="96">
        <f t="shared" si="14"/>
        <v>0</v>
      </c>
      <c r="G305" s="160"/>
      <c r="H305" s="143"/>
      <c r="I305" s="129" t="e">
        <f>VLOOKUP(H305,Presupuesto!$B$11:$C$565,2,0)</f>
        <v>#N/A</v>
      </c>
      <c r="J305" s="97" t="str">
        <f t="shared" si="15"/>
        <v>Desarrollo del Sistema de Educación Superior</v>
      </c>
      <c r="K305" s="97" t="s">
        <v>412</v>
      </c>
    </row>
    <row r="306" spans="3:11">
      <c r="C306" s="142"/>
      <c r="D306" s="150"/>
      <c r="E306" s="117"/>
      <c r="F306" s="96">
        <f t="shared" si="14"/>
        <v>0</v>
      </c>
      <c r="G306" s="160"/>
      <c r="H306" s="143"/>
      <c r="I306" s="129" t="e">
        <f>VLOOKUP(H306,Presupuesto!$B$11:$C$565,2,0)</f>
        <v>#N/A</v>
      </c>
      <c r="J306" s="97" t="str">
        <f t="shared" si="15"/>
        <v>Desarrollo del Sistema de Educación Superior</v>
      </c>
      <c r="K306" s="97" t="s">
        <v>412</v>
      </c>
    </row>
    <row r="307" spans="3:11">
      <c r="C307" s="142"/>
      <c r="D307" s="150"/>
      <c r="E307" s="117"/>
      <c r="F307" s="96">
        <f t="shared" si="14"/>
        <v>0</v>
      </c>
      <c r="G307" s="160"/>
      <c r="H307" s="143"/>
      <c r="I307" s="129" t="e">
        <f>VLOOKUP(H307,Presupuesto!$B$11:$C$565,2,0)</f>
        <v>#N/A</v>
      </c>
      <c r="J307" s="97" t="str">
        <f t="shared" si="15"/>
        <v>Desarrollo del Sistema de Educación Superior</v>
      </c>
      <c r="K307" s="97" t="s">
        <v>412</v>
      </c>
    </row>
    <row r="308" spans="3:11">
      <c r="C308" s="142"/>
      <c r="D308" s="150"/>
      <c r="E308" s="117"/>
      <c r="F308" s="96">
        <f t="shared" si="14"/>
        <v>0</v>
      </c>
      <c r="G308" s="160"/>
      <c r="H308" s="143"/>
      <c r="I308" s="129" t="e">
        <f>VLOOKUP(H308,Presupuesto!$B$11:$C$565,2,0)</f>
        <v>#N/A</v>
      </c>
      <c r="J308" s="97" t="str">
        <f t="shared" si="15"/>
        <v>Desarrollo del Sistema de Educación Superior</v>
      </c>
      <c r="K308" s="97" t="s">
        <v>412</v>
      </c>
    </row>
    <row r="309" spans="3:11">
      <c r="C309" s="142"/>
      <c r="D309" s="150"/>
      <c r="E309" s="117"/>
      <c r="F309" s="96">
        <f t="shared" si="14"/>
        <v>0</v>
      </c>
      <c r="G309" s="160"/>
      <c r="H309" s="143"/>
      <c r="I309" s="129" t="e">
        <f>VLOOKUP(H309,Presupuesto!$B$11:$C$565,2,0)</f>
        <v>#N/A</v>
      </c>
      <c r="J309" s="97" t="str">
        <f t="shared" si="15"/>
        <v>Desarrollo del Sistema de Educación Superior</v>
      </c>
      <c r="K309" s="97" t="s">
        <v>412</v>
      </c>
    </row>
    <row r="310" spans="3:11">
      <c r="C310" s="142"/>
      <c r="D310" s="150"/>
      <c r="E310" s="117"/>
      <c r="F310" s="96">
        <f t="shared" si="14"/>
        <v>0</v>
      </c>
      <c r="G310" s="160"/>
      <c r="H310" s="143"/>
      <c r="I310" s="129" t="e">
        <f>VLOOKUP(H310,Presupuesto!$B$11:$C$565,2,0)</f>
        <v>#N/A</v>
      </c>
      <c r="J310" s="97" t="str">
        <f t="shared" si="15"/>
        <v>Desarrollo del Sistema de Educación Superior</v>
      </c>
      <c r="K310" s="97" t="s">
        <v>412</v>
      </c>
    </row>
    <row r="311" spans="3:11">
      <c r="C311" s="144"/>
      <c r="D311" s="150"/>
      <c r="E311" s="117"/>
      <c r="F311" s="96">
        <f t="shared" si="14"/>
        <v>0</v>
      </c>
      <c r="G311" s="160"/>
      <c r="H311" s="145"/>
      <c r="I311" s="129" t="e">
        <f>VLOOKUP(H311,Presupuesto!$B$11:$C$565,2,0)</f>
        <v>#N/A</v>
      </c>
      <c r="J311" s="97" t="str">
        <f t="shared" si="15"/>
        <v>Desarrollo del Sistema de Educación Superior</v>
      </c>
      <c r="K311" s="97" t="s">
        <v>403</v>
      </c>
    </row>
    <row r="312" spans="3:11">
      <c r="C312" s="144"/>
      <c r="D312" s="150"/>
      <c r="E312" s="117"/>
      <c r="F312" s="96">
        <f t="shared" si="14"/>
        <v>0</v>
      </c>
      <c r="G312" s="160"/>
      <c r="H312" s="145"/>
      <c r="I312" s="129" t="e">
        <f>VLOOKUP(H312,Presupuesto!$B$11:$C$565,2,0)</f>
        <v>#N/A</v>
      </c>
      <c r="J312" s="97" t="str">
        <f t="shared" si="15"/>
        <v>Desarrollo del Sistema de Educación Superior</v>
      </c>
      <c r="K312" s="97" t="s">
        <v>412</v>
      </c>
    </row>
    <row r="313" spans="3:11">
      <c r="C313" s="144"/>
      <c r="D313" s="150"/>
      <c r="E313" s="117"/>
      <c r="F313" s="96">
        <f t="shared" si="14"/>
        <v>0</v>
      </c>
      <c r="G313" s="160"/>
      <c r="H313" s="145"/>
      <c r="I313" s="129" t="e">
        <f>VLOOKUP(H313,Presupuesto!$B$11:$C$565,2,0)</f>
        <v>#N/A</v>
      </c>
      <c r="J313" s="97" t="str">
        <f t="shared" si="15"/>
        <v>Desarrollo del Sistema de Educación Superior</v>
      </c>
      <c r="K313" s="97" t="s">
        <v>412</v>
      </c>
    </row>
    <row r="314" spans="3:11">
      <c r="C314" s="144"/>
      <c r="D314" s="150"/>
      <c r="E314" s="117"/>
      <c r="F314" s="96">
        <f t="shared" si="14"/>
        <v>0</v>
      </c>
      <c r="G314" s="160"/>
      <c r="H314" s="145"/>
      <c r="I314" s="129" t="e">
        <f>VLOOKUP(H314,Presupuesto!$B$11:$C$565,2,0)</f>
        <v>#N/A</v>
      </c>
      <c r="J314" s="97" t="str">
        <f t="shared" si="15"/>
        <v>Desarrollo del Sistema de Educación Superior</v>
      </c>
      <c r="K314" s="97" t="s">
        <v>412</v>
      </c>
    </row>
    <row r="315" spans="3:11" ht="15.75" thickBot="1">
      <c r="C315" s="146"/>
      <c r="D315" s="158"/>
      <c r="E315" s="102"/>
      <c r="F315" s="104">
        <f t="shared" si="14"/>
        <v>0</v>
      </c>
      <c r="G315" s="161"/>
      <c r="H315" s="147"/>
      <c r="I315" s="131" t="e">
        <f>VLOOKUP(H315,Presupuesto!$B$11:$C$565,2,0)</f>
        <v>#N/A</v>
      </c>
      <c r="J315" s="105" t="str">
        <f t="shared" si="15"/>
        <v>Desarrollo del Sistema de Educación Superior</v>
      </c>
      <c r="K315" s="123" t="s">
        <v>394</v>
      </c>
    </row>
    <row r="317" spans="3:11" ht="15.75" thickBot="1">
      <c r="F317" s="89"/>
      <c r="G317" s="88"/>
      <c r="H317" s="89"/>
      <c r="I317" s="89"/>
    </row>
    <row r="318" spans="3:11" ht="15.75" thickBot="1">
      <c r="C318" s="156" t="s">
        <v>53</v>
      </c>
      <c r="D318" s="357">
        <f>SUM(F325:F359)</f>
        <v>20000</v>
      </c>
      <c r="F318" s="70"/>
      <c r="G318" s="78"/>
      <c r="H318" s="70"/>
      <c r="I318" s="70"/>
    </row>
    <row r="319" spans="3:11">
      <c r="C319" s="70"/>
      <c r="D319" s="31"/>
      <c r="E319" s="92"/>
      <c r="F319" s="92"/>
      <c r="G319" s="92"/>
      <c r="H319" s="75"/>
      <c r="I319" s="75"/>
      <c r="J319" s="75"/>
      <c r="K319" s="111"/>
    </row>
    <row r="320" spans="3:11">
      <c r="C320" s="70"/>
      <c r="D320" s="31"/>
      <c r="E320" s="92"/>
      <c r="F320" s="92"/>
      <c r="G320" s="92"/>
      <c r="H320" s="75"/>
      <c r="I320" s="75"/>
      <c r="J320" s="75"/>
      <c r="K320" s="111"/>
    </row>
    <row r="321" spans="3:11" ht="15.75">
      <c r="C321" s="201" t="s">
        <v>392</v>
      </c>
      <c r="D321" s="353" t="s">
        <v>1871</v>
      </c>
      <c r="E321" s="92"/>
      <c r="F321" s="92"/>
      <c r="G321" s="92"/>
      <c r="H321" s="75"/>
      <c r="I321" s="75"/>
      <c r="J321" s="75"/>
      <c r="K321" s="111"/>
    </row>
    <row r="322" spans="3:11" ht="18.75">
      <c r="C322" s="207"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1. Establecimiento de alianzas (ver informe autoevaluacion)</v>
      </c>
      <c r="D322" s="31"/>
      <c r="E322" s="92"/>
      <c r="F322" s="92"/>
      <c r="G322" s="92"/>
      <c r="H322" s="75"/>
      <c r="I322" s="75"/>
      <c r="J322" s="75"/>
      <c r="K322" s="111"/>
    </row>
    <row r="323" spans="3:11" ht="15.75" thickBot="1">
      <c r="F323" s="92"/>
      <c r="G323" s="75"/>
      <c r="H323" s="75"/>
      <c r="I323" s="75"/>
    </row>
    <row r="324" spans="3:11" ht="30.75" thickBot="1">
      <c r="C324" s="128" t="s">
        <v>44</v>
      </c>
      <c r="D324" s="128" t="s">
        <v>55</v>
      </c>
      <c r="E324" s="135" t="s">
        <v>57</v>
      </c>
      <c r="F324" s="134" t="s">
        <v>27</v>
      </c>
      <c r="G324" s="132" t="s">
        <v>131</v>
      </c>
      <c r="H324" s="135" t="s">
        <v>46</v>
      </c>
      <c r="I324" s="132" t="s">
        <v>132</v>
      </c>
      <c r="J324" s="132" t="s">
        <v>410</v>
      </c>
      <c r="K324" s="132" t="s">
        <v>411</v>
      </c>
    </row>
    <row r="325" spans="3:11">
      <c r="C325" s="217" t="s">
        <v>439</v>
      </c>
      <c r="D325" s="218"/>
      <c r="E325" s="216">
        <f>HLOOKUP(C325,$AH$2:$BU$3,2,0)</f>
        <v>620</v>
      </c>
      <c r="F325" s="96">
        <f t="shared" ref="F325:F359" si="16">D325*E325</f>
        <v>0</v>
      </c>
      <c r="G325" s="160"/>
      <c r="H325" s="141"/>
      <c r="I325" s="129" t="e">
        <f>VLOOKUP(H325,Presupuesto!$B$11:$C$565,2,0)</f>
        <v>#N/A</v>
      </c>
      <c r="J325" s="215" t="s">
        <v>1477</v>
      </c>
      <c r="K325" s="97" t="s">
        <v>394</v>
      </c>
    </row>
    <row r="326" spans="3:11">
      <c r="C326" s="140"/>
      <c r="D326" s="157"/>
      <c r="E326" s="122"/>
      <c r="F326" s="96">
        <f t="shared" si="16"/>
        <v>0</v>
      </c>
      <c r="G326" s="160"/>
      <c r="H326" s="141"/>
      <c r="I326" s="129" t="e">
        <f>VLOOKUP(H326,Presupuesto!$B$11:$C$565,2,0)</f>
        <v>#N/A</v>
      </c>
      <c r="J326" s="97" t="str">
        <f>$J$325</f>
        <v>Desarrollo del Sistema de Educación Superior</v>
      </c>
      <c r="K326" s="97" t="s">
        <v>412</v>
      </c>
    </row>
    <row r="327" spans="3:11">
      <c r="C327" s="140" t="s">
        <v>1974</v>
      </c>
      <c r="D327" s="157">
        <v>4</v>
      </c>
      <c r="E327" s="122">
        <v>5000</v>
      </c>
      <c r="F327" s="96">
        <f t="shared" si="16"/>
        <v>20000</v>
      </c>
      <c r="G327" s="160" t="s">
        <v>129</v>
      </c>
      <c r="H327" s="141" t="s">
        <v>782</v>
      </c>
      <c r="I327" s="129" t="str">
        <f>VLOOKUP(H327,Presupuesto!$B$11:$C$565,2,0)</f>
        <v>REUNIONES Y EVENTOS ESPECIALES</v>
      </c>
      <c r="J327" s="97" t="s">
        <v>1359</v>
      </c>
      <c r="K327" s="97" t="s">
        <v>412</v>
      </c>
    </row>
    <row r="328" spans="3:11">
      <c r="C328" s="140"/>
      <c r="D328" s="157"/>
      <c r="E328" s="122"/>
      <c r="F328" s="96">
        <f t="shared" si="16"/>
        <v>0</v>
      </c>
      <c r="G328" s="160"/>
      <c r="H328" s="141"/>
      <c r="I328" s="129" t="e">
        <f>VLOOKUP(H328,Presupuesto!$B$11:$C$565,2,0)</f>
        <v>#N/A</v>
      </c>
      <c r="J328" s="97" t="str">
        <f t="shared" ref="J328:J359" si="17">$J$325</f>
        <v>Desarrollo del Sistema de Educación Superior</v>
      </c>
      <c r="K328" s="97" t="s">
        <v>412</v>
      </c>
    </row>
    <row r="329" spans="3:11">
      <c r="C329" s="140"/>
      <c r="D329" s="157"/>
      <c r="E329" s="122"/>
      <c r="F329" s="96">
        <f t="shared" si="16"/>
        <v>0</v>
      </c>
      <c r="G329" s="160"/>
      <c r="H329" s="141"/>
      <c r="I329" s="129" t="e">
        <f>VLOOKUP(H329,Presupuesto!$B$11:$C$565,2,0)</f>
        <v>#N/A</v>
      </c>
      <c r="J329" s="97" t="str">
        <f t="shared" si="17"/>
        <v>Desarrollo del Sistema de Educación Superior</v>
      </c>
      <c r="K329" s="97" t="s">
        <v>412</v>
      </c>
    </row>
    <row r="330" spans="3:11">
      <c r="C330" s="140"/>
      <c r="D330" s="157"/>
      <c r="E330" s="122"/>
      <c r="F330" s="96">
        <f t="shared" si="16"/>
        <v>0</v>
      </c>
      <c r="G330" s="160"/>
      <c r="H330" s="141"/>
      <c r="I330" s="129" t="e">
        <f>VLOOKUP(H330,Presupuesto!$B$11:$C$565,2,0)</f>
        <v>#N/A</v>
      </c>
      <c r="J330" s="97" t="str">
        <f t="shared" si="17"/>
        <v>Desarrollo del Sistema de Educación Superior</v>
      </c>
      <c r="K330" s="97" t="s">
        <v>401</v>
      </c>
    </row>
    <row r="331" spans="3:11">
      <c r="C331" s="140"/>
      <c r="D331" s="157"/>
      <c r="E331" s="122"/>
      <c r="F331" s="96">
        <f t="shared" si="16"/>
        <v>0</v>
      </c>
      <c r="G331" s="160"/>
      <c r="H331" s="141"/>
      <c r="I331" s="129" t="e">
        <f>VLOOKUP(H331,Presupuesto!$B$11:$C$565,2,0)</f>
        <v>#N/A</v>
      </c>
      <c r="J331" s="97" t="str">
        <f t="shared" si="17"/>
        <v>Desarrollo del Sistema de Educación Superior</v>
      </c>
      <c r="K331" s="97" t="s">
        <v>412</v>
      </c>
    </row>
    <row r="332" spans="3:11">
      <c r="C332" s="140"/>
      <c r="D332" s="157"/>
      <c r="E332" s="122"/>
      <c r="F332" s="96">
        <f t="shared" si="16"/>
        <v>0</v>
      </c>
      <c r="G332" s="160"/>
      <c r="H332" s="141"/>
      <c r="I332" s="129" t="e">
        <f>VLOOKUP(H332,Presupuesto!$B$11:$C$565,2,0)</f>
        <v>#N/A</v>
      </c>
      <c r="J332" s="97" t="str">
        <f t="shared" si="17"/>
        <v>Desarrollo del Sistema de Educación Superior</v>
      </c>
      <c r="K332" s="97" t="s">
        <v>412</v>
      </c>
    </row>
    <row r="333" spans="3:11">
      <c r="C333" s="140"/>
      <c r="D333" s="157"/>
      <c r="E333" s="122"/>
      <c r="F333" s="96">
        <f t="shared" si="16"/>
        <v>0</v>
      </c>
      <c r="G333" s="160"/>
      <c r="H333" s="141"/>
      <c r="I333" s="129" t="e">
        <f>VLOOKUP(H333,Presupuesto!$B$11:$C$565,2,0)</f>
        <v>#N/A</v>
      </c>
      <c r="J333" s="97" t="str">
        <f t="shared" si="17"/>
        <v>Desarrollo del Sistema de Educación Superior</v>
      </c>
      <c r="K333" s="97" t="s">
        <v>412</v>
      </c>
    </row>
    <row r="334" spans="3:11">
      <c r="C334" s="140"/>
      <c r="D334" s="157"/>
      <c r="E334" s="122"/>
      <c r="F334" s="96">
        <f t="shared" si="16"/>
        <v>0</v>
      </c>
      <c r="G334" s="160"/>
      <c r="H334" s="141"/>
      <c r="I334" s="129" t="e">
        <f>VLOOKUP(H334,Presupuesto!$B$11:$C$565,2,0)</f>
        <v>#N/A</v>
      </c>
      <c r="J334" s="97" t="str">
        <f t="shared" si="17"/>
        <v>Desarrollo del Sistema de Educación Superior</v>
      </c>
      <c r="K334" s="97" t="s">
        <v>412</v>
      </c>
    </row>
    <row r="335" spans="3:11">
      <c r="C335" s="140"/>
      <c r="D335" s="157"/>
      <c r="E335" s="122"/>
      <c r="F335" s="96">
        <f t="shared" si="16"/>
        <v>0</v>
      </c>
      <c r="G335" s="160"/>
      <c r="H335" s="141"/>
      <c r="I335" s="129" t="e">
        <f>VLOOKUP(H335,Presupuesto!$B$11:$C$565,2,0)</f>
        <v>#N/A</v>
      </c>
      <c r="J335" s="97" t="str">
        <f t="shared" si="17"/>
        <v>Desarrollo del Sistema de Educación Superior</v>
      </c>
      <c r="K335" s="97" t="s">
        <v>412</v>
      </c>
    </row>
    <row r="336" spans="3:11">
      <c r="C336" s="140"/>
      <c r="D336" s="157"/>
      <c r="E336" s="122"/>
      <c r="F336" s="96">
        <f t="shared" si="16"/>
        <v>0</v>
      </c>
      <c r="G336" s="160"/>
      <c r="H336" s="141"/>
      <c r="I336" s="129" t="e">
        <f>VLOOKUP(H336,Presupuesto!$B$11:$C$565,2,0)</f>
        <v>#N/A</v>
      </c>
      <c r="J336" s="97" t="str">
        <f t="shared" si="17"/>
        <v>Desarrollo del Sistema de Educación Superior</v>
      </c>
      <c r="K336" s="97" t="s">
        <v>412</v>
      </c>
    </row>
    <row r="337" spans="3:11">
      <c r="C337" s="140"/>
      <c r="D337" s="157"/>
      <c r="E337" s="122"/>
      <c r="F337" s="96">
        <f t="shared" si="16"/>
        <v>0</v>
      </c>
      <c r="G337" s="160"/>
      <c r="H337" s="141"/>
      <c r="I337" s="129" t="e">
        <f>VLOOKUP(H337,Presupuesto!$B$11:$C$565,2,0)</f>
        <v>#N/A</v>
      </c>
      <c r="J337" s="97" t="str">
        <f t="shared" si="17"/>
        <v>Desarrollo del Sistema de Educación Superior</v>
      </c>
      <c r="K337" s="97" t="s">
        <v>412</v>
      </c>
    </row>
    <row r="338" spans="3:11">
      <c r="C338" s="140"/>
      <c r="D338" s="157"/>
      <c r="E338" s="122"/>
      <c r="F338" s="96">
        <f t="shared" si="16"/>
        <v>0</v>
      </c>
      <c r="G338" s="160"/>
      <c r="H338" s="141"/>
      <c r="I338" s="129" t="e">
        <f>VLOOKUP(H338,Presupuesto!$B$11:$C$565,2,0)</f>
        <v>#N/A</v>
      </c>
      <c r="J338" s="97" t="str">
        <f t="shared" si="17"/>
        <v>Desarrollo del Sistema de Educación Superior</v>
      </c>
      <c r="K338" s="97" t="s">
        <v>412</v>
      </c>
    </row>
    <row r="339" spans="3:11">
      <c r="C339" s="140"/>
      <c r="D339" s="157"/>
      <c r="E339" s="122"/>
      <c r="F339" s="96">
        <f t="shared" si="16"/>
        <v>0</v>
      </c>
      <c r="G339" s="160"/>
      <c r="H339" s="141"/>
      <c r="I339" s="129" t="e">
        <f>VLOOKUP(H339,Presupuesto!$B$11:$C$565,2,0)</f>
        <v>#N/A</v>
      </c>
      <c r="J339" s="97" t="str">
        <f t="shared" si="17"/>
        <v>Desarrollo del Sistema de Educación Superior</v>
      </c>
      <c r="K339" s="97" t="s">
        <v>412</v>
      </c>
    </row>
    <row r="340" spans="3:11">
      <c r="C340" s="140"/>
      <c r="D340" s="157"/>
      <c r="E340" s="122"/>
      <c r="F340" s="96">
        <f t="shared" si="16"/>
        <v>0</v>
      </c>
      <c r="G340" s="160"/>
      <c r="H340" s="141"/>
      <c r="I340" s="129" t="e">
        <f>VLOOKUP(H340,Presupuesto!$B$11:$C$565,2,0)</f>
        <v>#N/A</v>
      </c>
      <c r="J340" s="97" t="str">
        <f t="shared" si="17"/>
        <v>Desarrollo del Sistema de Educación Superior</v>
      </c>
      <c r="K340" s="97" t="s">
        <v>412</v>
      </c>
    </row>
    <row r="341" spans="3:11">
      <c r="C341" s="140"/>
      <c r="D341" s="157"/>
      <c r="E341" s="122"/>
      <c r="F341" s="96">
        <f t="shared" si="16"/>
        <v>0</v>
      </c>
      <c r="G341" s="160"/>
      <c r="H341" s="141"/>
      <c r="I341" s="129" t="e">
        <f>VLOOKUP(H341,Presupuesto!$B$11:$C$565,2,0)</f>
        <v>#N/A</v>
      </c>
      <c r="J341" s="97" t="str">
        <f t="shared" si="17"/>
        <v>Desarrollo del Sistema de Educación Superior</v>
      </c>
      <c r="K341" s="97" t="s">
        <v>412</v>
      </c>
    </row>
    <row r="342" spans="3:11">
      <c r="C342" s="140"/>
      <c r="D342" s="157"/>
      <c r="E342" s="122"/>
      <c r="F342" s="96">
        <f t="shared" si="16"/>
        <v>0</v>
      </c>
      <c r="G342" s="160"/>
      <c r="H342" s="141"/>
      <c r="I342" s="129" t="e">
        <f>VLOOKUP(H342,Presupuesto!$B$11:$C$565,2,0)</f>
        <v>#N/A</v>
      </c>
      <c r="J342" s="97" t="str">
        <f t="shared" si="17"/>
        <v>Desarrollo del Sistema de Educación Superior</v>
      </c>
      <c r="K342" s="97" t="s">
        <v>412</v>
      </c>
    </row>
    <row r="343" spans="3:11">
      <c r="C343" s="140"/>
      <c r="D343" s="157"/>
      <c r="E343" s="122"/>
      <c r="F343" s="96">
        <f t="shared" si="16"/>
        <v>0</v>
      </c>
      <c r="G343" s="160"/>
      <c r="H343" s="141"/>
      <c r="I343" s="129" t="e">
        <f>VLOOKUP(H343,Presupuesto!$B$11:$C$565,2,0)</f>
        <v>#N/A</v>
      </c>
      <c r="J343" s="97" t="str">
        <f t="shared" si="17"/>
        <v>Desarrollo del Sistema de Educación Superior</v>
      </c>
      <c r="K343" s="97" t="s">
        <v>412</v>
      </c>
    </row>
    <row r="344" spans="3:11">
      <c r="C344" s="140"/>
      <c r="D344" s="157"/>
      <c r="E344" s="122"/>
      <c r="F344" s="96">
        <f t="shared" si="16"/>
        <v>0</v>
      </c>
      <c r="G344" s="160"/>
      <c r="H344" s="141"/>
      <c r="I344" s="129" t="e">
        <f>VLOOKUP(H344,Presupuesto!$B$11:$C$565,2,0)</f>
        <v>#N/A</v>
      </c>
      <c r="J344" s="97" t="str">
        <f t="shared" si="17"/>
        <v>Desarrollo del Sistema de Educación Superior</v>
      </c>
      <c r="K344" s="97" t="s">
        <v>412</v>
      </c>
    </row>
    <row r="345" spans="3:11">
      <c r="C345" s="140"/>
      <c r="D345" s="157"/>
      <c r="E345" s="122"/>
      <c r="F345" s="96">
        <f t="shared" si="16"/>
        <v>0</v>
      </c>
      <c r="G345" s="160"/>
      <c r="H345" s="141"/>
      <c r="I345" s="129" t="e">
        <f>VLOOKUP(H345,Presupuesto!$B$11:$C$565,2,0)</f>
        <v>#N/A</v>
      </c>
      <c r="J345" s="97" t="str">
        <f t="shared" si="17"/>
        <v>Desarrollo del Sistema de Educación Superior</v>
      </c>
      <c r="K345" s="97" t="s">
        <v>412</v>
      </c>
    </row>
    <row r="346" spans="3:11">
      <c r="C346" s="140"/>
      <c r="D346" s="157"/>
      <c r="E346" s="122"/>
      <c r="F346" s="96">
        <f t="shared" si="16"/>
        <v>0</v>
      </c>
      <c r="G346" s="160"/>
      <c r="H346" s="141"/>
      <c r="I346" s="129" t="e">
        <f>VLOOKUP(H346,Presupuesto!$B$11:$C$565,2,0)</f>
        <v>#N/A</v>
      </c>
      <c r="J346" s="97" t="str">
        <f t="shared" si="17"/>
        <v>Desarrollo del Sistema de Educación Superior</v>
      </c>
      <c r="K346" s="97" t="s">
        <v>412</v>
      </c>
    </row>
    <row r="347" spans="3:11">
      <c r="C347" s="142"/>
      <c r="D347" s="150"/>
      <c r="E347" s="117"/>
      <c r="F347" s="96">
        <f t="shared" si="16"/>
        <v>0</v>
      </c>
      <c r="G347" s="160"/>
      <c r="H347" s="143"/>
      <c r="I347" s="129" t="e">
        <f>VLOOKUP(H347,Presupuesto!$B$11:$C$565,2,0)</f>
        <v>#N/A</v>
      </c>
      <c r="J347" s="97" t="str">
        <f t="shared" si="17"/>
        <v>Desarrollo del Sistema de Educación Superior</v>
      </c>
      <c r="K347" s="97" t="s">
        <v>412</v>
      </c>
    </row>
    <row r="348" spans="3:11">
      <c r="C348" s="142"/>
      <c r="D348" s="150"/>
      <c r="E348" s="117"/>
      <c r="F348" s="96">
        <f t="shared" si="16"/>
        <v>0</v>
      </c>
      <c r="G348" s="160"/>
      <c r="H348" s="143"/>
      <c r="I348" s="129" t="e">
        <f>VLOOKUP(H348,Presupuesto!$B$11:$C$565,2,0)</f>
        <v>#N/A</v>
      </c>
      <c r="J348" s="97" t="str">
        <f t="shared" si="17"/>
        <v>Desarrollo del Sistema de Educación Superior</v>
      </c>
      <c r="K348" s="97" t="s">
        <v>412</v>
      </c>
    </row>
    <row r="349" spans="3:11">
      <c r="C349" s="142"/>
      <c r="D349" s="150"/>
      <c r="E349" s="117"/>
      <c r="F349" s="96">
        <f t="shared" si="16"/>
        <v>0</v>
      </c>
      <c r="G349" s="160"/>
      <c r="H349" s="143"/>
      <c r="I349" s="129" t="e">
        <f>VLOOKUP(H349,Presupuesto!$B$11:$C$565,2,0)</f>
        <v>#N/A</v>
      </c>
      <c r="J349" s="97" t="str">
        <f t="shared" si="17"/>
        <v>Desarrollo del Sistema de Educación Superior</v>
      </c>
      <c r="K349" s="97" t="s">
        <v>412</v>
      </c>
    </row>
    <row r="350" spans="3:11">
      <c r="C350" s="142"/>
      <c r="D350" s="150"/>
      <c r="E350" s="117"/>
      <c r="F350" s="96">
        <f t="shared" si="16"/>
        <v>0</v>
      </c>
      <c r="G350" s="160"/>
      <c r="H350" s="143"/>
      <c r="I350" s="129" t="e">
        <f>VLOOKUP(H350,Presupuesto!$B$11:$C$565,2,0)</f>
        <v>#N/A</v>
      </c>
      <c r="J350" s="97" t="str">
        <f t="shared" si="17"/>
        <v>Desarrollo del Sistema de Educación Superior</v>
      </c>
      <c r="K350" s="97" t="s">
        <v>412</v>
      </c>
    </row>
    <row r="351" spans="3:11">
      <c r="C351" s="142"/>
      <c r="D351" s="150"/>
      <c r="E351" s="117"/>
      <c r="F351" s="96">
        <f t="shared" si="16"/>
        <v>0</v>
      </c>
      <c r="G351" s="160"/>
      <c r="H351" s="143"/>
      <c r="I351" s="129" t="e">
        <f>VLOOKUP(H351,Presupuesto!$B$11:$C$565,2,0)</f>
        <v>#N/A</v>
      </c>
      <c r="J351" s="97" t="str">
        <f t="shared" si="17"/>
        <v>Desarrollo del Sistema de Educación Superior</v>
      </c>
      <c r="K351" s="97" t="s">
        <v>412</v>
      </c>
    </row>
    <row r="352" spans="3:11">
      <c r="C352" s="142"/>
      <c r="D352" s="150"/>
      <c r="E352" s="117"/>
      <c r="F352" s="96">
        <f t="shared" si="16"/>
        <v>0</v>
      </c>
      <c r="G352" s="160"/>
      <c r="H352" s="143"/>
      <c r="I352" s="129" t="e">
        <f>VLOOKUP(H352,Presupuesto!$B$11:$C$565,2,0)</f>
        <v>#N/A</v>
      </c>
      <c r="J352" s="97" t="str">
        <f t="shared" si="17"/>
        <v>Desarrollo del Sistema de Educación Superior</v>
      </c>
      <c r="K352" s="97" t="s">
        <v>412</v>
      </c>
    </row>
    <row r="353" spans="3:11">
      <c r="C353" s="142"/>
      <c r="D353" s="150"/>
      <c r="E353" s="117"/>
      <c r="F353" s="96">
        <f t="shared" si="16"/>
        <v>0</v>
      </c>
      <c r="G353" s="160"/>
      <c r="H353" s="143"/>
      <c r="I353" s="129" t="e">
        <f>VLOOKUP(H353,Presupuesto!$B$11:$C$565,2,0)</f>
        <v>#N/A</v>
      </c>
      <c r="J353" s="97" t="str">
        <f t="shared" si="17"/>
        <v>Desarrollo del Sistema de Educación Superior</v>
      </c>
      <c r="K353" s="97" t="s">
        <v>412</v>
      </c>
    </row>
    <row r="354" spans="3:11">
      <c r="C354" s="142"/>
      <c r="D354" s="150"/>
      <c r="E354" s="117"/>
      <c r="F354" s="96">
        <f t="shared" si="16"/>
        <v>0</v>
      </c>
      <c r="G354" s="160"/>
      <c r="H354" s="143"/>
      <c r="I354" s="129" t="e">
        <f>VLOOKUP(H354,Presupuesto!$B$11:$C$565,2,0)</f>
        <v>#N/A</v>
      </c>
      <c r="J354" s="97" t="str">
        <f t="shared" si="17"/>
        <v>Desarrollo del Sistema de Educación Superior</v>
      </c>
      <c r="K354" s="97" t="s">
        <v>412</v>
      </c>
    </row>
    <row r="355" spans="3:11">
      <c r="C355" s="144"/>
      <c r="D355" s="150"/>
      <c r="E355" s="117"/>
      <c r="F355" s="96">
        <f t="shared" si="16"/>
        <v>0</v>
      </c>
      <c r="G355" s="160"/>
      <c r="H355" s="145"/>
      <c r="I355" s="129" t="e">
        <f>VLOOKUP(H355,Presupuesto!$B$11:$C$565,2,0)</f>
        <v>#N/A</v>
      </c>
      <c r="J355" s="97" t="str">
        <f t="shared" si="17"/>
        <v>Desarrollo del Sistema de Educación Superior</v>
      </c>
      <c r="K355" s="97" t="s">
        <v>403</v>
      </c>
    </row>
    <row r="356" spans="3:11">
      <c r="C356" s="144"/>
      <c r="D356" s="150"/>
      <c r="E356" s="117"/>
      <c r="F356" s="96">
        <f t="shared" si="16"/>
        <v>0</v>
      </c>
      <c r="G356" s="160"/>
      <c r="H356" s="145"/>
      <c r="I356" s="129" t="e">
        <f>VLOOKUP(H356,Presupuesto!$B$11:$C$565,2,0)</f>
        <v>#N/A</v>
      </c>
      <c r="J356" s="97" t="str">
        <f t="shared" si="17"/>
        <v>Desarrollo del Sistema de Educación Superior</v>
      </c>
      <c r="K356" s="97" t="s">
        <v>412</v>
      </c>
    </row>
    <row r="357" spans="3:11">
      <c r="C357" s="144"/>
      <c r="D357" s="150"/>
      <c r="E357" s="117"/>
      <c r="F357" s="96">
        <f t="shared" si="16"/>
        <v>0</v>
      </c>
      <c r="G357" s="160"/>
      <c r="H357" s="145"/>
      <c r="I357" s="129" t="e">
        <f>VLOOKUP(H357,Presupuesto!$B$11:$C$565,2,0)</f>
        <v>#N/A</v>
      </c>
      <c r="J357" s="97" t="str">
        <f t="shared" si="17"/>
        <v>Desarrollo del Sistema de Educación Superior</v>
      </c>
      <c r="K357" s="97" t="s">
        <v>412</v>
      </c>
    </row>
    <row r="358" spans="3:11">
      <c r="C358" s="144"/>
      <c r="D358" s="150"/>
      <c r="E358" s="117"/>
      <c r="F358" s="96">
        <f t="shared" si="16"/>
        <v>0</v>
      </c>
      <c r="G358" s="160"/>
      <c r="H358" s="145"/>
      <c r="I358" s="129" t="e">
        <f>VLOOKUP(H358,Presupuesto!$B$11:$C$565,2,0)</f>
        <v>#N/A</v>
      </c>
      <c r="J358" s="97" t="str">
        <f t="shared" si="17"/>
        <v>Desarrollo del Sistema de Educación Superior</v>
      </c>
      <c r="K358" s="97" t="s">
        <v>412</v>
      </c>
    </row>
    <row r="359" spans="3:11" ht="15.75" thickBot="1">
      <c r="C359" s="146"/>
      <c r="D359" s="158"/>
      <c r="E359" s="102"/>
      <c r="F359" s="104">
        <f t="shared" si="16"/>
        <v>0</v>
      </c>
      <c r="G359" s="161"/>
      <c r="H359" s="147"/>
      <c r="I359" s="131" t="e">
        <f>VLOOKUP(H359,Presupuesto!$B$11:$C$565,2,0)</f>
        <v>#N/A</v>
      </c>
      <c r="J359" s="105" t="str">
        <f t="shared" si="17"/>
        <v>Desarrollo del Sistema de Educación Superior</v>
      </c>
      <c r="K359" s="123" t="s">
        <v>394</v>
      </c>
    </row>
    <row r="362" spans="3:11" ht="15.75" thickBot="1"/>
    <row r="363" spans="3:11" ht="15.75" thickBot="1">
      <c r="C363" s="156" t="s">
        <v>53</v>
      </c>
      <c r="D363" s="357">
        <f>SUM(F370:F404)</f>
        <v>2000</v>
      </c>
      <c r="F363" s="70"/>
      <c r="G363" s="78"/>
      <c r="H363" s="70"/>
      <c r="I363" s="70"/>
    </row>
    <row r="364" spans="3:11">
      <c r="C364" s="70"/>
      <c r="D364" s="31"/>
      <c r="E364" s="92"/>
      <c r="F364" s="92"/>
      <c r="G364" s="92"/>
      <c r="H364" s="75"/>
      <c r="I364" s="75"/>
      <c r="J364" s="75"/>
      <c r="K364" s="111"/>
    </row>
    <row r="365" spans="3:11">
      <c r="C365" s="70"/>
      <c r="D365" s="31"/>
      <c r="E365" s="92"/>
      <c r="F365" s="92"/>
      <c r="G365" s="92"/>
      <c r="H365" s="75"/>
      <c r="I365" s="75"/>
      <c r="J365" s="75"/>
      <c r="K365" s="111"/>
    </row>
    <row r="366" spans="3:11" ht="15.75">
      <c r="C366" s="201" t="s">
        <v>392</v>
      </c>
      <c r="D366" s="353" t="s">
        <v>1872</v>
      </c>
      <c r="E366" s="92"/>
      <c r="F366" s="92"/>
      <c r="G366" s="92"/>
      <c r="H366" s="75"/>
      <c r="I366" s="75"/>
      <c r="J366" s="75"/>
      <c r="K366" s="111"/>
    </row>
    <row r="367" spans="3:11" ht="18.75">
      <c r="C367" s="207"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2. Formación de redes</v>
      </c>
      <c r="D367" s="31"/>
      <c r="E367" s="92"/>
      <c r="F367" s="92"/>
      <c r="G367" s="92"/>
      <c r="H367" s="75"/>
      <c r="I367" s="75"/>
      <c r="J367" s="75"/>
      <c r="K367" s="111"/>
    </row>
    <row r="368" spans="3:11" ht="15.75" thickBot="1">
      <c r="F368" s="92"/>
      <c r="G368" s="75"/>
      <c r="H368" s="75"/>
      <c r="I368" s="75"/>
    </row>
    <row r="369" spans="3:11" ht="30.75" thickBot="1">
      <c r="C369" s="128" t="s">
        <v>44</v>
      </c>
      <c r="D369" s="128" t="s">
        <v>55</v>
      </c>
      <c r="E369" s="135" t="s">
        <v>57</v>
      </c>
      <c r="F369" s="134" t="s">
        <v>27</v>
      </c>
      <c r="G369" s="132" t="s">
        <v>131</v>
      </c>
      <c r="H369" s="135" t="s">
        <v>46</v>
      </c>
      <c r="I369" s="132" t="s">
        <v>132</v>
      </c>
      <c r="J369" s="132" t="s">
        <v>410</v>
      </c>
      <c r="K369" s="132" t="s">
        <v>411</v>
      </c>
    </row>
    <row r="370" spans="3:11">
      <c r="C370" s="217" t="s">
        <v>439</v>
      </c>
      <c r="D370" s="218"/>
      <c r="E370" s="216">
        <f>HLOOKUP(C370,$AH$2:$BU$3,2,0)</f>
        <v>620</v>
      </c>
      <c r="F370" s="96">
        <f t="shared" ref="F370:F404" si="18">D370*E370</f>
        <v>0</v>
      </c>
      <c r="G370" s="160"/>
      <c r="H370" s="141"/>
      <c r="I370" s="129" t="e">
        <f>VLOOKUP(H370,Presupuesto!$B$11:$C$565,2,0)</f>
        <v>#N/A</v>
      </c>
      <c r="J370" s="215" t="s">
        <v>1477</v>
      </c>
      <c r="K370" s="97" t="s">
        <v>394</v>
      </c>
    </row>
    <row r="371" spans="3:11">
      <c r="C371" s="140"/>
      <c r="D371" s="157"/>
      <c r="E371" s="122"/>
      <c r="F371" s="96">
        <f t="shared" si="18"/>
        <v>0</v>
      </c>
      <c r="G371" s="160"/>
      <c r="H371" s="141"/>
      <c r="I371" s="129" t="e">
        <f>VLOOKUP(H371,Presupuesto!$B$11:$C$565,2,0)</f>
        <v>#N/A</v>
      </c>
      <c r="J371" s="97" t="str">
        <f>$J$370</f>
        <v>Desarrollo del Sistema de Educación Superior</v>
      </c>
      <c r="K371" s="97" t="s">
        <v>412</v>
      </c>
    </row>
    <row r="372" spans="3:11">
      <c r="C372" s="140" t="s">
        <v>1975</v>
      </c>
      <c r="D372" s="157">
        <v>1</v>
      </c>
      <c r="E372" s="122">
        <v>2000</v>
      </c>
      <c r="F372" s="96">
        <f t="shared" si="18"/>
        <v>2000</v>
      </c>
      <c r="G372" s="160" t="s">
        <v>129</v>
      </c>
      <c r="H372" s="141" t="s">
        <v>782</v>
      </c>
      <c r="I372" s="129" t="str">
        <f>VLOOKUP(H372,Presupuesto!$B$11:$C$565,2,0)</f>
        <v>REUNIONES Y EVENTOS ESPECIALES</v>
      </c>
      <c r="J372" s="97" t="s">
        <v>1359</v>
      </c>
      <c r="K372" s="97" t="s">
        <v>412</v>
      </c>
    </row>
    <row r="373" spans="3:11">
      <c r="C373" s="140"/>
      <c r="D373" s="157"/>
      <c r="E373" s="122"/>
      <c r="F373" s="96">
        <f t="shared" si="18"/>
        <v>0</v>
      </c>
      <c r="G373" s="160"/>
      <c r="H373" s="141"/>
      <c r="I373" s="129" t="e">
        <f>VLOOKUP(H373,Presupuesto!$B$11:$C$565,2,0)</f>
        <v>#N/A</v>
      </c>
      <c r="J373" s="97" t="str">
        <f t="shared" ref="J373:J404" si="19">$J$370</f>
        <v>Desarrollo del Sistema de Educación Superior</v>
      </c>
      <c r="K373" s="97" t="s">
        <v>412</v>
      </c>
    </row>
    <row r="374" spans="3:11">
      <c r="C374" s="140"/>
      <c r="D374" s="157"/>
      <c r="E374" s="122"/>
      <c r="F374" s="96">
        <f t="shared" si="18"/>
        <v>0</v>
      </c>
      <c r="G374" s="160"/>
      <c r="H374" s="141"/>
      <c r="I374" s="129" t="e">
        <f>VLOOKUP(H374,Presupuesto!$B$11:$C$565,2,0)</f>
        <v>#N/A</v>
      </c>
      <c r="J374" s="97" t="str">
        <f t="shared" si="19"/>
        <v>Desarrollo del Sistema de Educación Superior</v>
      </c>
      <c r="K374" s="97" t="s">
        <v>412</v>
      </c>
    </row>
    <row r="375" spans="3:11">
      <c r="C375" s="140"/>
      <c r="D375" s="157"/>
      <c r="E375" s="122"/>
      <c r="F375" s="96">
        <f t="shared" si="18"/>
        <v>0</v>
      </c>
      <c r="G375" s="160"/>
      <c r="H375" s="141"/>
      <c r="I375" s="129" t="e">
        <f>VLOOKUP(H375,Presupuesto!$B$11:$C$565,2,0)</f>
        <v>#N/A</v>
      </c>
      <c r="J375" s="97" t="str">
        <f t="shared" si="19"/>
        <v>Desarrollo del Sistema de Educación Superior</v>
      </c>
      <c r="K375" s="97" t="s">
        <v>401</v>
      </c>
    </row>
    <row r="376" spans="3:11">
      <c r="C376" s="140"/>
      <c r="D376" s="157"/>
      <c r="E376" s="122"/>
      <c r="F376" s="96">
        <f t="shared" si="18"/>
        <v>0</v>
      </c>
      <c r="G376" s="160"/>
      <c r="H376" s="141"/>
      <c r="I376" s="129" t="e">
        <f>VLOOKUP(H376,Presupuesto!$B$11:$C$565,2,0)</f>
        <v>#N/A</v>
      </c>
      <c r="J376" s="97" t="str">
        <f t="shared" si="19"/>
        <v>Desarrollo del Sistema de Educación Superior</v>
      </c>
      <c r="K376" s="97" t="s">
        <v>412</v>
      </c>
    </row>
    <row r="377" spans="3:11">
      <c r="C377" s="140"/>
      <c r="D377" s="157"/>
      <c r="E377" s="122"/>
      <c r="F377" s="96">
        <f t="shared" si="18"/>
        <v>0</v>
      </c>
      <c r="G377" s="160"/>
      <c r="H377" s="141"/>
      <c r="I377" s="129" t="e">
        <f>VLOOKUP(H377,Presupuesto!$B$11:$C$565,2,0)</f>
        <v>#N/A</v>
      </c>
      <c r="J377" s="97" t="str">
        <f t="shared" si="19"/>
        <v>Desarrollo del Sistema de Educación Superior</v>
      </c>
      <c r="K377" s="97" t="s">
        <v>412</v>
      </c>
    </row>
    <row r="378" spans="3:11">
      <c r="C378" s="140"/>
      <c r="D378" s="157"/>
      <c r="E378" s="122"/>
      <c r="F378" s="96">
        <f t="shared" si="18"/>
        <v>0</v>
      </c>
      <c r="G378" s="160"/>
      <c r="H378" s="141"/>
      <c r="I378" s="129" t="e">
        <f>VLOOKUP(H378,Presupuesto!$B$11:$C$565,2,0)</f>
        <v>#N/A</v>
      </c>
      <c r="J378" s="97" t="str">
        <f t="shared" si="19"/>
        <v>Desarrollo del Sistema de Educación Superior</v>
      </c>
      <c r="K378" s="97" t="s">
        <v>412</v>
      </c>
    </row>
    <row r="379" spans="3:11">
      <c r="C379" s="140"/>
      <c r="D379" s="157"/>
      <c r="E379" s="122"/>
      <c r="F379" s="96">
        <f t="shared" si="18"/>
        <v>0</v>
      </c>
      <c r="G379" s="160"/>
      <c r="H379" s="141"/>
      <c r="I379" s="129" t="e">
        <f>VLOOKUP(H379,Presupuesto!$B$11:$C$565,2,0)</f>
        <v>#N/A</v>
      </c>
      <c r="J379" s="97" t="str">
        <f t="shared" si="19"/>
        <v>Desarrollo del Sistema de Educación Superior</v>
      </c>
      <c r="K379" s="97" t="s">
        <v>412</v>
      </c>
    </row>
    <row r="380" spans="3:11">
      <c r="C380" s="140"/>
      <c r="D380" s="157"/>
      <c r="E380" s="122"/>
      <c r="F380" s="96">
        <f t="shared" si="18"/>
        <v>0</v>
      </c>
      <c r="G380" s="160"/>
      <c r="H380" s="141"/>
      <c r="I380" s="129" t="e">
        <f>VLOOKUP(H380,Presupuesto!$B$11:$C$565,2,0)</f>
        <v>#N/A</v>
      </c>
      <c r="J380" s="97" t="str">
        <f t="shared" si="19"/>
        <v>Desarrollo del Sistema de Educación Superior</v>
      </c>
      <c r="K380" s="97" t="s">
        <v>412</v>
      </c>
    </row>
    <row r="381" spans="3:11">
      <c r="C381" s="140"/>
      <c r="D381" s="157"/>
      <c r="E381" s="122"/>
      <c r="F381" s="96">
        <f t="shared" si="18"/>
        <v>0</v>
      </c>
      <c r="G381" s="160"/>
      <c r="H381" s="141"/>
      <c r="I381" s="129" t="e">
        <f>VLOOKUP(H381,Presupuesto!$B$11:$C$565,2,0)</f>
        <v>#N/A</v>
      </c>
      <c r="J381" s="97" t="str">
        <f t="shared" si="19"/>
        <v>Desarrollo del Sistema de Educación Superior</v>
      </c>
      <c r="K381" s="97" t="s">
        <v>412</v>
      </c>
    </row>
    <row r="382" spans="3:11">
      <c r="C382" s="140"/>
      <c r="D382" s="157"/>
      <c r="E382" s="122"/>
      <c r="F382" s="96">
        <f t="shared" si="18"/>
        <v>0</v>
      </c>
      <c r="G382" s="160"/>
      <c r="H382" s="141"/>
      <c r="I382" s="129" t="e">
        <f>VLOOKUP(H382,Presupuesto!$B$11:$C$565,2,0)</f>
        <v>#N/A</v>
      </c>
      <c r="J382" s="97" t="str">
        <f t="shared" si="19"/>
        <v>Desarrollo del Sistema de Educación Superior</v>
      </c>
      <c r="K382" s="97" t="s">
        <v>412</v>
      </c>
    </row>
    <row r="383" spans="3:11">
      <c r="C383" s="140"/>
      <c r="D383" s="157"/>
      <c r="E383" s="122"/>
      <c r="F383" s="96">
        <f t="shared" si="18"/>
        <v>0</v>
      </c>
      <c r="G383" s="160"/>
      <c r="H383" s="141"/>
      <c r="I383" s="129" t="e">
        <f>VLOOKUP(H383,Presupuesto!$B$11:$C$565,2,0)</f>
        <v>#N/A</v>
      </c>
      <c r="J383" s="97" t="str">
        <f t="shared" si="19"/>
        <v>Desarrollo del Sistema de Educación Superior</v>
      </c>
      <c r="K383" s="97" t="s">
        <v>412</v>
      </c>
    </row>
    <row r="384" spans="3:11">
      <c r="C384" s="140"/>
      <c r="D384" s="157"/>
      <c r="E384" s="122"/>
      <c r="F384" s="96">
        <f t="shared" si="18"/>
        <v>0</v>
      </c>
      <c r="G384" s="160"/>
      <c r="H384" s="141"/>
      <c r="I384" s="129" t="e">
        <f>VLOOKUP(H384,Presupuesto!$B$11:$C$565,2,0)</f>
        <v>#N/A</v>
      </c>
      <c r="J384" s="97" t="str">
        <f t="shared" si="19"/>
        <v>Desarrollo del Sistema de Educación Superior</v>
      </c>
      <c r="K384" s="97" t="s">
        <v>412</v>
      </c>
    </row>
    <row r="385" spans="3:11">
      <c r="C385" s="140"/>
      <c r="D385" s="157"/>
      <c r="E385" s="122"/>
      <c r="F385" s="96">
        <f t="shared" si="18"/>
        <v>0</v>
      </c>
      <c r="G385" s="160"/>
      <c r="H385" s="141"/>
      <c r="I385" s="129" t="e">
        <f>VLOOKUP(H385,Presupuesto!$B$11:$C$565,2,0)</f>
        <v>#N/A</v>
      </c>
      <c r="J385" s="97" t="str">
        <f t="shared" si="19"/>
        <v>Desarrollo del Sistema de Educación Superior</v>
      </c>
      <c r="K385" s="97" t="s">
        <v>412</v>
      </c>
    </row>
    <row r="386" spans="3:11">
      <c r="C386" s="140"/>
      <c r="D386" s="157"/>
      <c r="E386" s="122"/>
      <c r="F386" s="96">
        <f t="shared" si="18"/>
        <v>0</v>
      </c>
      <c r="G386" s="160"/>
      <c r="H386" s="141"/>
      <c r="I386" s="129" t="e">
        <f>VLOOKUP(H386,Presupuesto!$B$11:$C$565,2,0)</f>
        <v>#N/A</v>
      </c>
      <c r="J386" s="97" t="str">
        <f t="shared" si="19"/>
        <v>Desarrollo del Sistema de Educación Superior</v>
      </c>
      <c r="K386" s="97" t="s">
        <v>412</v>
      </c>
    </row>
    <row r="387" spans="3:11">
      <c r="C387" s="140"/>
      <c r="D387" s="157"/>
      <c r="E387" s="122"/>
      <c r="F387" s="96">
        <f t="shared" si="18"/>
        <v>0</v>
      </c>
      <c r="G387" s="160"/>
      <c r="H387" s="141"/>
      <c r="I387" s="129" t="e">
        <f>VLOOKUP(H387,Presupuesto!$B$11:$C$565,2,0)</f>
        <v>#N/A</v>
      </c>
      <c r="J387" s="97" t="str">
        <f t="shared" si="19"/>
        <v>Desarrollo del Sistema de Educación Superior</v>
      </c>
      <c r="K387" s="97" t="s">
        <v>412</v>
      </c>
    </row>
    <row r="388" spans="3:11">
      <c r="C388" s="140"/>
      <c r="D388" s="157"/>
      <c r="E388" s="122"/>
      <c r="F388" s="96">
        <f t="shared" si="18"/>
        <v>0</v>
      </c>
      <c r="G388" s="160"/>
      <c r="H388" s="141"/>
      <c r="I388" s="129" t="e">
        <f>VLOOKUP(H388,Presupuesto!$B$11:$C$565,2,0)</f>
        <v>#N/A</v>
      </c>
      <c r="J388" s="97" t="str">
        <f t="shared" si="19"/>
        <v>Desarrollo del Sistema de Educación Superior</v>
      </c>
      <c r="K388" s="97" t="s">
        <v>412</v>
      </c>
    </row>
    <row r="389" spans="3:11">
      <c r="C389" s="140"/>
      <c r="D389" s="157"/>
      <c r="E389" s="122"/>
      <c r="F389" s="96">
        <f t="shared" si="18"/>
        <v>0</v>
      </c>
      <c r="G389" s="160"/>
      <c r="H389" s="141"/>
      <c r="I389" s="129" t="e">
        <f>VLOOKUP(H389,Presupuesto!$B$11:$C$565,2,0)</f>
        <v>#N/A</v>
      </c>
      <c r="J389" s="97" t="str">
        <f t="shared" si="19"/>
        <v>Desarrollo del Sistema de Educación Superior</v>
      </c>
      <c r="K389" s="97" t="s">
        <v>412</v>
      </c>
    </row>
    <row r="390" spans="3:11">
      <c r="C390" s="140"/>
      <c r="D390" s="157"/>
      <c r="E390" s="122"/>
      <c r="F390" s="96">
        <f t="shared" si="18"/>
        <v>0</v>
      </c>
      <c r="G390" s="160"/>
      <c r="H390" s="141"/>
      <c r="I390" s="129" t="e">
        <f>VLOOKUP(H390,Presupuesto!$B$11:$C$565,2,0)</f>
        <v>#N/A</v>
      </c>
      <c r="J390" s="97" t="str">
        <f t="shared" si="19"/>
        <v>Desarrollo del Sistema de Educación Superior</v>
      </c>
      <c r="K390" s="97" t="s">
        <v>412</v>
      </c>
    </row>
    <row r="391" spans="3:11">
      <c r="C391" s="140"/>
      <c r="D391" s="157"/>
      <c r="E391" s="122"/>
      <c r="F391" s="96">
        <f t="shared" si="18"/>
        <v>0</v>
      </c>
      <c r="G391" s="160"/>
      <c r="H391" s="141"/>
      <c r="I391" s="129" t="e">
        <f>VLOOKUP(H391,Presupuesto!$B$11:$C$565,2,0)</f>
        <v>#N/A</v>
      </c>
      <c r="J391" s="97" t="str">
        <f t="shared" si="19"/>
        <v>Desarrollo del Sistema de Educación Superior</v>
      </c>
      <c r="K391" s="97" t="s">
        <v>412</v>
      </c>
    </row>
    <row r="392" spans="3:11">
      <c r="C392" s="142"/>
      <c r="D392" s="150"/>
      <c r="E392" s="117"/>
      <c r="F392" s="96">
        <f t="shared" si="18"/>
        <v>0</v>
      </c>
      <c r="G392" s="160"/>
      <c r="H392" s="143"/>
      <c r="I392" s="129" t="e">
        <f>VLOOKUP(H392,Presupuesto!$B$11:$C$565,2,0)</f>
        <v>#N/A</v>
      </c>
      <c r="J392" s="97" t="str">
        <f t="shared" si="19"/>
        <v>Desarrollo del Sistema de Educación Superior</v>
      </c>
      <c r="K392" s="97" t="s">
        <v>412</v>
      </c>
    </row>
    <row r="393" spans="3:11">
      <c r="C393" s="142"/>
      <c r="D393" s="150"/>
      <c r="E393" s="117"/>
      <c r="F393" s="96">
        <f t="shared" si="18"/>
        <v>0</v>
      </c>
      <c r="G393" s="160"/>
      <c r="H393" s="143"/>
      <c r="I393" s="129" t="e">
        <f>VLOOKUP(H393,Presupuesto!$B$11:$C$565,2,0)</f>
        <v>#N/A</v>
      </c>
      <c r="J393" s="97" t="str">
        <f t="shared" si="19"/>
        <v>Desarrollo del Sistema de Educación Superior</v>
      </c>
      <c r="K393" s="97" t="s">
        <v>412</v>
      </c>
    </row>
    <row r="394" spans="3:11">
      <c r="C394" s="142"/>
      <c r="D394" s="150"/>
      <c r="E394" s="117"/>
      <c r="F394" s="96">
        <f t="shared" si="18"/>
        <v>0</v>
      </c>
      <c r="G394" s="160"/>
      <c r="H394" s="143"/>
      <c r="I394" s="129" t="e">
        <f>VLOOKUP(H394,Presupuesto!$B$11:$C$565,2,0)</f>
        <v>#N/A</v>
      </c>
      <c r="J394" s="97" t="str">
        <f t="shared" si="19"/>
        <v>Desarrollo del Sistema de Educación Superior</v>
      </c>
      <c r="K394" s="97" t="s">
        <v>412</v>
      </c>
    </row>
    <row r="395" spans="3:11">
      <c r="C395" s="142"/>
      <c r="D395" s="150"/>
      <c r="E395" s="117"/>
      <c r="F395" s="96">
        <f t="shared" si="18"/>
        <v>0</v>
      </c>
      <c r="G395" s="160"/>
      <c r="H395" s="143"/>
      <c r="I395" s="129" t="e">
        <f>VLOOKUP(H395,Presupuesto!$B$11:$C$565,2,0)</f>
        <v>#N/A</v>
      </c>
      <c r="J395" s="97" t="str">
        <f t="shared" si="19"/>
        <v>Desarrollo del Sistema de Educación Superior</v>
      </c>
      <c r="K395" s="97" t="s">
        <v>412</v>
      </c>
    </row>
    <row r="396" spans="3:11">
      <c r="C396" s="142"/>
      <c r="D396" s="150"/>
      <c r="E396" s="117"/>
      <c r="F396" s="96">
        <f t="shared" si="18"/>
        <v>0</v>
      </c>
      <c r="G396" s="160"/>
      <c r="H396" s="143"/>
      <c r="I396" s="129" t="e">
        <f>VLOOKUP(H396,Presupuesto!$B$11:$C$565,2,0)</f>
        <v>#N/A</v>
      </c>
      <c r="J396" s="97" t="str">
        <f t="shared" si="19"/>
        <v>Desarrollo del Sistema de Educación Superior</v>
      </c>
      <c r="K396" s="97" t="s">
        <v>412</v>
      </c>
    </row>
    <row r="397" spans="3:11">
      <c r="C397" s="142"/>
      <c r="D397" s="150"/>
      <c r="E397" s="117"/>
      <c r="F397" s="96">
        <f t="shared" si="18"/>
        <v>0</v>
      </c>
      <c r="G397" s="160"/>
      <c r="H397" s="143"/>
      <c r="I397" s="129" t="e">
        <f>VLOOKUP(H397,Presupuesto!$B$11:$C$565,2,0)</f>
        <v>#N/A</v>
      </c>
      <c r="J397" s="97" t="str">
        <f t="shared" si="19"/>
        <v>Desarrollo del Sistema de Educación Superior</v>
      </c>
      <c r="K397" s="97" t="s">
        <v>412</v>
      </c>
    </row>
    <row r="398" spans="3:11">
      <c r="C398" s="142"/>
      <c r="D398" s="150"/>
      <c r="E398" s="117"/>
      <c r="F398" s="96">
        <f t="shared" si="18"/>
        <v>0</v>
      </c>
      <c r="G398" s="160"/>
      <c r="H398" s="143"/>
      <c r="I398" s="129" t="e">
        <f>VLOOKUP(H398,Presupuesto!$B$11:$C$565,2,0)</f>
        <v>#N/A</v>
      </c>
      <c r="J398" s="97" t="str">
        <f t="shared" si="19"/>
        <v>Desarrollo del Sistema de Educación Superior</v>
      </c>
      <c r="K398" s="97" t="s">
        <v>412</v>
      </c>
    </row>
    <row r="399" spans="3:11">
      <c r="C399" s="142"/>
      <c r="D399" s="150"/>
      <c r="E399" s="117"/>
      <c r="F399" s="96">
        <f t="shared" si="18"/>
        <v>0</v>
      </c>
      <c r="G399" s="160"/>
      <c r="H399" s="143"/>
      <c r="I399" s="129" t="e">
        <f>VLOOKUP(H399,Presupuesto!$B$11:$C$565,2,0)</f>
        <v>#N/A</v>
      </c>
      <c r="J399" s="97" t="str">
        <f t="shared" si="19"/>
        <v>Desarrollo del Sistema de Educación Superior</v>
      </c>
      <c r="K399" s="97" t="s">
        <v>412</v>
      </c>
    </row>
    <row r="400" spans="3:11">
      <c r="C400" s="144"/>
      <c r="D400" s="150"/>
      <c r="E400" s="117"/>
      <c r="F400" s="96">
        <f t="shared" si="18"/>
        <v>0</v>
      </c>
      <c r="G400" s="160"/>
      <c r="H400" s="145"/>
      <c r="I400" s="129" t="e">
        <f>VLOOKUP(H400,Presupuesto!$B$11:$C$565,2,0)</f>
        <v>#N/A</v>
      </c>
      <c r="J400" s="97" t="str">
        <f t="shared" si="19"/>
        <v>Desarrollo del Sistema de Educación Superior</v>
      </c>
      <c r="K400" s="97" t="s">
        <v>403</v>
      </c>
    </row>
    <row r="401" spans="3:11">
      <c r="C401" s="144"/>
      <c r="D401" s="150"/>
      <c r="E401" s="117"/>
      <c r="F401" s="96">
        <f t="shared" si="18"/>
        <v>0</v>
      </c>
      <c r="G401" s="160"/>
      <c r="H401" s="145"/>
      <c r="I401" s="129" t="e">
        <f>VLOOKUP(H401,Presupuesto!$B$11:$C$565,2,0)</f>
        <v>#N/A</v>
      </c>
      <c r="J401" s="97" t="str">
        <f t="shared" si="19"/>
        <v>Desarrollo del Sistema de Educación Superior</v>
      </c>
      <c r="K401" s="97" t="s">
        <v>412</v>
      </c>
    </row>
    <row r="402" spans="3:11">
      <c r="C402" s="144"/>
      <c r="D402" s="150"/>
      <c r="E402" s="117"/>
      <c r="F402" s="96">
        <f t="shared" si="18"/>
        <v>0</v>
      </c>
      <c r="G402" s="160"/>
      <c r="H402" s="145"/>
      <c r="I402" s="129" t="e">
        <f>VLOOKUP(H402,Presupuesto!$B$11:$C$565,2,0)</f>
        <v>#N/A</v>
      </c>
      <c r="J402" s="97" t="str">
        <f t="shared" si="19"/>
        <v>Desarrollo del Sistema de Educación Superior</v>
      </c>
      <c r="K402" s="97" t="s">
        <v>412</v>
      </c>
    </row>
    <row r="403" spans="3:11">
      <c r="C403" s="144"/>
      <c r="D403" s="150"/>
      <c r="E403" s="117"/>
      <c r="F403" s="96">
        <f t="shared" si="18"/>
        <v>0</v>
      </c>
      <c r="G403" s="160"/>
      <c r="H403" s="145"/>
      <c r="I403" s="129" t="e">
        <f>VLOOKUP(H403,Presupuesto!$B$11:$C$565,2,0)</f>
        <v>#N/A</v>
      </c>
      <c r="J403" s="97" t="str">
        <f t="shared" si="19"/>
        <v>Desarrollo del Sistema de Educación Superior</v>
      </c>
      <c r="K403" s="97" t="s">
        <v>412</v>
      </c>
    </row>
    <row r="404" spans="3:11" ht="15.75" thickBot="1">
      <c r="C404" s="146"/>
      <c r="D404" s="158"/>
      <c r="E404" s="102"/>
      <c r="F404" s="104">
        <f t="shared" si="18"/>
        <v>0</v>
      </c>
      <c r="G404" s="161"/>
      <c r="H404" s="147"/>
      <c r="I404" s="131" t="e">
        <f>VLOOKUP(H404,Presupuesto!$B$11:$C$565,2,0)</f>
        <v>#N/A</v>
      </c>
      <c r="J404" s="105" t="str">
        <f t="shared" si="19"/>
        <v>Desarrollo del Sistema de Educación Superior</v>
      </c>
      <c r="K404" s="123" t="s">
        <v>394</v>
      </c>
    </row>
    <row r="406" spans="3:11" ht="15.75" thickBot="1">
      <c r="F406" s="89"/>
      <c r="G406" s="88"/>
      <c r="H406" s="89"/>
      <c r="I406" s="89"/>
    </row>
    <row r="407" spans="3:11" ht="15.75" thickBot="1">
      <c r="C407" s="156" t="s">
        <v>53</v>
      </c>
      <c r="D407" s="357">
        <f>SUM(F414:F448)</f>
        <v>6000</v>
      </c>
      <c r="F407" s="70"/>
      <c r="G407" s="78"/>
      <c r="H407" s="70"/>
      <c r="I407" s="70"/>
    </row>
    <row r="408" spans="3:11">
      <c r="C408" s="70"/>
      <c r="D408" s="31"/>
      <c r="E408" s="92"/>
      <c r="F408" s="92"/>
      <c r="G408" s="92"/>
      <c r="H408" s="75"/>
      <c r="I408" s="75"/>
      <c r="J408" s="75"/>
      <c r="K408" s="111"/>
    </row>
    <row r="409" spans="3:11">
      <c r="C409" s="70"/>
      <c r="D409" s="31"/>
      <c r="E409" s="92"/>
      <c r="F409" s="92"/>
      <c r="G409" s="92"/>
      <c r="H409" s="75"/>
      <c r="I409" s="75"/>
      <c r="J409" s="75"/>
      <c r="K409" s="111"/>
    </row>
    <row r="410" spans="3:11" ht="15.75">
      <c r="C410" s="201" t="s">
        <v>392</v>
      </c>
      <c r="D410" s="353" t="s">
        <v>1873</v>
      </c>
      <c r="E410" s="92"/>
      <c r="F410" s="92"/>
      <c r="G410" s="92"/>
      <c r="H410" s="75"/>
      <c r="I410" s="75"/>
      <c r="J410" s="75"/>
      <c r="K410" s="111"/>
    </row>
    <row r="411" spans="3:11" ht="18.75">
      <c r="C411" s="207"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2.Publicación de articulos científicos</v>
      </c>
      <c r="D411" s="31"/>
      <c r="E411" s="92"/>
      <c r="F411" s="92"/>
      <c r="G411" s="92"/>
      <c r="H411" s="75"/>
      <c r="I411" s="75"/>
      <c r="J411" s="75"/>
      <c r="K411" s="111"/>
    </row>
    <row r="412" spans="3:11" ht="15.75" thickBot="1">
      <c r="F412" s="92"/>
      <c r="G412" s="75"/>
      <c r="H412" s="75"/>
      <c r="I412" s="75"/>
    </row>
    <row r="413" spans="3:11" ht="30.75" thickBot="1">
      <c r="C413" s="128" t="s">
        <v>44</v>
      </c>
      <c r="D413" s="128" t="s">
        <v>55</v>
      </c>
      <c r="E413" s="135" t="s">
        <v>57</v>
      </c>
      <c r="F413" s="134" t="s">
        <v>27</v>
      </c>
      <c r="G413" s="132" t="s">
        <v>131</v>
      </c>
      <c r="H413" s="135" t="s">
        <v>46</v>
      </c>
      <c r="I413" s="132" t="s">
        <v>132</v>
      </c>
      <c r="J413" s="132" t="s">
        <v>410</v>
      </c>
      <c r="K413" s="132" t="s">
        <v>411</v>
      </c>
    </row>
    <row r="414" spans="3:11">
      <c r="C414" s="217" t="s">
        <v>439</v>
      </c>
      <c r="D414" s="218"/>
      <c r="E414" s="216">
        <f>HLOOKUP(C414,$AH$2:$BU$3,2,0)</f>
        <v>620</v>
      </c>
      <c r="F414" s="96">
        <f t="shared" ref="F414:F448" si="20">D414*E414</f>
        <v>0</v>
      </c>
      <c r="G414" s="160"/>
      <c r="H414" s="141"/>
      <c r="I414" s="129" t="e">
        <f>VLOOKUP(H414,Presupuesto!$B$11:$C$565,2,0)</f>
        <v>#N/A</v>
      </c>
      <c r="J414" s="215" t="s">
        <v>1477</v>
      </c>
      <c r="K414" s="97" t="s">
        <v>394</v>
      </c>
    </row>
    <row r="415" spans="3:11">
      <c r="C415" s="140"/>
      <c r="D415" s="157"/>
      <c r="E415" s="122"/>
      <c r="F415" s="96">
        <f t="shared" si="20"/>
        <v>0</v>
      </c>
      <c r="G415" s="160"/>
      <c r="H415" s="141"/>
      <c r="I415" s="129" t="e">
        <f>VLOOKUP(H415,Presupuesto!$B$11:$C$565,2,0)</f>
        <v>#N/A</v>
      </c>
      <c r="J415" s="97" t="str">
        <f>$J$414</f>
        <v>Desarrollo del Sistema de Educación Superior</v>
      </c>
      <c r="K415" s="97" t="s">
        <v>412</v>
      </c>
    </row>
    <row r="416" spans="3:11">
      <c r="C416" s="140" t="s">
        <v>1976</v>
      </c>
      <c r="D416" s="157">
        <v>3</v>
      </c>
      <c r="E416" s="122">
        <v>2000</v>
      </c>
      <c r="F416" s="96">
        <f t="shared" si="20"/>
        <v>6000</v>
      </c>
      <c r="G416" s="160" t="s">
        <v>129</v>
      </c>
      <c r="H416" s="141" t="s">
        <v>717</v>
      </c>
      <c r="I416" s="129" t="str">
        <f>VLOOKUP(H416,Presupuesto!$B$11:$C$565,2,0)</f>
        <v>SERVICIOS DE IMPRENTA PUBLIC.Y REPRODUCCION</v>
      </c>
      <c r="J416" s="97" t="s">
        <v>1359</v>
      </c>
      <c r="K416" s="97" t="s">
        <v>412</v>
      </c>
    </row>
    <row r="417" spans="3:11">
      <c r="C417" s="140"/>
      <c r="D417" s="157"/>
      <c r="E417" s="122"/>
      <c r="F417" s="96">
        <f t="shared" si="20"/>
        <v>0</v>
      </c>
      <c r="G417" s="160"/>
      <c r="H417" s="141"/>
      <c r="I417" s="129" t="e">
        <f>VLOOKUP(H417,Presupuesto!$B$11:$C$565,2,0)</f>
        <v>#N/A</v>
      </c>
      <c r="J417" s="97" t="str">
        <f t="shared" ref="J417:J448" si="21">$J$414</f>
        <v>Desarrollo del Sistema de Educación Superior</v>
      </c>
      <c r="K417" s="97" t="s">
        <v>412</v>
      </c>
    </row>
    <row r="418" spans="3:11">
      <c r="C418" s="140"/>
      <c r="D418" s="157"/>
      <c r="E418" s="122"/>
      <c r="F418" s="96">
        <f t="shared" si="20"/>
        <v>0</v>
      </c>
      <c r="G418" s="160"/>
      <c r="H418" s="141"/>
      <c r="I418" s="129" t="e">
        <f>VLOOKUP(H418,Presupuesto!$B$11:$C$565,2,0)</f>
        <v>#N/A</v>
      </c>
      <c r="J418" s="97" t="str">
        <f t="shared" si="21"/>
        <v>Desarrollo del Sistema de Educación Superior</v>
      </c>
      <c r="K418" s="97" t="s">
        <v>412</v>
      </c>
    </row>
    <row r="419" spans="3:11">
      <c r="C419" s="140"/>
      <c r="D419" s="157"/>
      <c r="E419" s="122"/>
      <c r="F419" s="96">
        <f t="shared" si="20"/>
        <v>0</v>
      </c>
      <c r="G419" s="160"/>
      <c r="H419" s="141"/>
      <c r="I419" s="129" t="e">
        <f>VLOOKUP(H419,Presupuesto!$B$11:$C$565,2,0)</f>
        <v>#N/A</v>
      </c>
      <c r="J419" s="97" t="str">
        <f t="shared" si="21"/>
        <v>Desarrollo del Sistema de Educación Superior</v>
      </c>
      <c r="K419" s="97" t="s">
        <v>401</v>
      </c>
    </row>
    <row r="420" spans="3:11">
      <c r="C420" s="140"/>
      <c r="D420" s="157"/>
      <c r="E420" s="122"/>
      <c r="F420" s="96">
        <f t="shared" si="20"/>
        <v>0</v>
      </c>
      <c r="G420" s="160"/>
      <c r="H420" s="141"/>
      <c r="I420" s="129" t="e">
        <f>VLOOKUP(H420,Presupuesto!$B$11:$C$565,2,0)</f>
        <v>#N/A</v>
      </c>
      <c r="J420" s="97" t="str">
        <f t="shared" si="21"/>
        <v>Desarrollo del Sistema de Educación Superior</v>
      </c>
      <c r="K420" s="97" t="s">
        <v>412</v>
      </c>
    </row>
    <row r="421" spans="3:11">
      <c r="C421" s="140"/>
      <c r="D421" s="157"/>
      <c r="E421" s="122"/>
      <c r="F421" s="96">
        <f t="shared" si="20"/>
        <v>0</v>
      </c>
      <c r="G421" s="160"/>
      <c r="H421" s="141"/>
      <c r="I421" s="129" t="e">
        <f>VLOOKUP(H421,Presupuesto!$B$11:$C$565,2,0)</f>
        <v>#N/A</v>
      </c>
      <c r="J421" s="97" t="str">
        <f t="shared" si="21"/>
        <v>Desarrollo del Sistema de Educación Superior</v>
      </c>
      <c r="K421" s="97" t="s">
        <v>412</v>
      </c>
    </row>
    <row r="422" spans="3:11">
      <c r="C422" s="140"/>
      <c r="D422" s="157"/>
      <c r="E422" s="122"/>
      <c r="F422" s="96">
        <f t="shared" si="20"/>
        <v>0</v>
      </c>
      <c r="G422" s="160"/>
      <c r="H422" s="141"/>
      <c r="I422" s="129" t="e">
        <f>VLOOKUP(H422,Presupuesto!$B$11:$C$565,2,0)</f>
        <v>#N/A</v>
      </c>
      <c r="J422" s="97" t="str">
        <f t="shared" si="21"/>
        <v>Desarrollo del Sistema de Educación Superior</v>
      </c>
      <c r="K422" s="97" t="s">
        <v>412</v>
      </c>
    </row>
    <row r="423" spans="3:11">
      <c r="C423" s="140"/>
      <c r="D423" s="157"/>
      <c r="E423" s="122"/>
      <c r="F423" s="96">
        <f t="shared" si="20"/>
        <v>0</v>
      </c>
      <c r="G423" s="160"/>
      <c r="H423" s="141"/>
      <c r="I423" s="129" t="e">
        <f>VLOOKUP(H423,Presupuesto!$B$11:$C$565,2,0)</f>
        <v>#N/A</v>
      </c>
      <c r="J423" s="97" t="str">
        <f t="shared" si="21"/>
        <v>Desarrollo del Sistema de Educación Superior</v>
      </c>
      <c r="K423" s="97" t="s">
        <v>412</v>
      </c>
    </row>
    <row r="424" spans="3:11">
      <c r="C424" s="140"/>
      <c r="D424" s="157"/>
      <c r="E424" s="122"/>
      <c r="F424" s="96">
        <f t="shared" si="20"/>
        <v>0</v>
      </c>
      <c r="G424" s="160"/>
      <c r="H424" s="141"/>
      <c r="I424" s="129" t="e">
        <f>VLOOKUP(H424,Presupuesto!$B$11:$C$565,2,0)</f>
        <v>#N/A</v>
      </c>
      <c r="J424" s="97" t="str">
        <f t="shared" si="21"/>
        <v>Desarrollo del Sistema de Educación Superior</v>
      </c>
      <c r="K424" s="97" t="s">
        <v>412</v>
      </c>
    </row>
    <row r="425" spans="3:11">
      <c r="C425" s="140"/>
      <c r="D425" s="157"/>
      <c r="E425" s="122"/>
      <c r="F425" s="96">
        <f t="shared" si="20"/>
        <v>0</v>
      </c>
      <c r="G425" s="160"/>
      <c r="H425" s="141"/>
      <c r="I425" s="129" t="e">
        <f>VLOOKUP(H425,Presupuesto!$B$11:$C$565,2,0)</f>
        <v>#N/A</v>
      </c>
      <c r="J425" s="97" t="str">
        <f t="shared" si="21"/>
        <v>Desarrollo del Sistema de Educación Superior</v>
      </c>
      <c r="K425" s="97" t="s">
        <v>412</v>
      </c>
    </row>
    <row r="426" spans="3:11">
      <c r="C426" s="140"/>
      <c r="D426" s="157"/>
      <c r="E426" s="122"/>
      <c r="F426" s="96">
        <f t="shared" si="20"/>
        <v>0</v>
      </c>
      <c r="G426" s="160"/>
      <c r="H426" s="141"/>
      <c r="I426" s="129" t="e">
        <f>VLOOKUP(H426,Presupuesto!$B$11:$C$565,2,0)</f>
        <v>#N/A</v>
      </c>
      <c r="J426" s="97" t="str">
        <f t="shared" si="21"/>
        <v>Desarrollo del Sistema de Educación Superior</v>
      </c>
      <c r="K426" s="97" t="s">
        <v>412</v>
      </c>
    </row>
    <row r="427" spans="3:11">
      <c r="C427" s="140"/>
      <c r="D427" s="157"/>
      <c r="E427" s="122"/>
      <c r="F427" s="96">
        <f t="shared" si="20"/>
        <v>0</v>
      </c>
      <c r="G427" s="160"/>
      <c r="H427" s="141"/>
      <c r="I427" s="129" t="e">
        <f>VLOOKUP(H427,Presupuesto!$B$11:$C$565,2,0)</f>
        <v>#N/A</v>
      </c>
      <c r="J427" s="97" t="str">
        <f t="shared" si="21"/>
        <v>Desarrollo del Sistema de Educación Superior</v>
      </c>
      <c r="K427" s="97" t="s">
        <v>412</v>
      </c>
    </row>
    <row r="428" spans="3:11">
      <c r="C428" s="140"/>
      <c r="D428" s="157"/>
      <c r="E428" s="122"/>
      <c r="F428" s="96">
        <f t="shared" si="20"/>
        <v>0</v>
      </c>
      <c r="G428" s="160"/>
      <c r="H428" s="141"/>
      <c r="I428" s="129" t="e">
        <f>VLOOKUP(H428,Presupuesto!$B$11:$C$565,2,0)</f>
        <v>#N/A</v>
      </c>
      <c r="J428" s="97" t="str">
        <f t="shared" si="21"/>
        <v>Desarrollo del Sistema de Educación Superior</v>
      </c>
      <c r="K428" s="97" t="s">
        <v>412</v>
      </c>
    </row>
    <row r="429" spans="3:11">
      <c r="C429" s="140"/>
      <c r="D429" s="157"/>
      <c r="E429" s="122"/>
      <c r="F429" s="96">
        <f t="shared" si="20"/>
        <v>0</v>
      </c>
      <c r="G429" s="160"/>
      <c r="H429" s="141"/>
      <c r="I429" s="129" t="e">
        <f>VLOOKUP(H429,Presupuesto!$B$11:$C$565,2,0)</f>
        <v>#N/A</v>
      </c>
      <c r="J429" s="97" t="str">
        <f t="shared" si="21"/>
        <v>Desarrollo del Sistema de Educación Superior</v>
      </c>
      <c r="K429" s="97" t="s">
        <v>412</v>
      </c>
    </row>
    <row r="430" spans="3:11">
      <c r="C430" s="140"/>
      <c r="D430" s="157"/>
      <c r="E430" s="122"/>
      <c r="F430" s="96">
        <f t="shared" si="20"/>
        <v>0</v>
      </c>
      <c r="G430" s="160"/>
      <c r="H430" s="141"/>
      <c r="I430" s="129" t="e">
        <f>VLOOKUP(H430,Presupuesto!$B$11:$C$565,2,0)</f>
        <v>#N/A</v>
      </c>
      <c r="J430" s="97" t="str">
        <f t="shared" si="21"/>
        <v>Desarrollo del Sistema de Educación Superior</v>
      </c>
      <c r="K430" s="97" t="s">
        <v>412</v>
      </c>
    </row>
    <row r="431" spans="3:11">
      <c r="C431" s="140"/>
      <c r="D431" s="157"/>
      <c r="E431" s="122"/>
      <c r="F431" s="96">
        <f t="shared" si="20"/>
        <v>0</v>
      </c>
      <c r="G431" s="160"/>
      <c r="H431" s="141"/>
      <c r="I431" s="129" t="e">
        <f>VLOOKUP(H431,Presupuesto!$B$11:$C$565,2,0)</f>
        <v>#N/A</v>
      </c>
      <c r="J431" s="97" t="str">
        <f t="shared" si="21"/>
        <v>Desarrollo del Sistema de Educación Superior</v>
      </c>
      <c r="K431" s="97" t="s">
        <v>412</v>
      </c>
    </row>
    <row r="432" spans="3:11">
      <c r="C432" s="140"/>
      <c r="D432" s="157"/>
      <c r="E432" s="122"/>
      <c r="F432" s="96">
        <f t="shared" si="20"/>
        <v>0</v>
      </c>
      <c r="G432" s="160"/>
      <c r="H432" s="141"/>
      <c r="I432" s="129" t="e">
        <f>VLOOKUP(H432,Presupuesto!$B$11:$C$565,2,0)</f>
        <v>#N/A</v>
      </c>
      <c r="J432" s="97" t="str">
        <f t="shared" si="21"/>
        <v>Desarrollo del Sistema de Educación Superior</v>
      </c>
      <c r="K432" s="97" t="s">
        <v>412</v>
      </c>
    </row>
    <row r="433" spans="3:11">
      <c r="C433" s="140"/>
      <c r="D433" s="157"/>
      <c r="E433" s="122"/>
      <c r="F433" s="96">
        <f t="shared" si="20"/>
        <v>0</v>
      </c>
      <c r="G433" s="160"/>
      <c r="H433" s="141"/>
      <c r="I433" s="129" t="e">
        <f>VLOOKUP(H433,Presupuesto!$B$11:$C$565,2,0)</f>
        <v>#N/A</v>
      </c>
      <c r="J433" s="97" t="str">
        <f t="shared" si="21"/>
        <v>Desarrollo del Sistema de Educación Superior</v>
      </c>
      <c r="K433" s="97" t="s">
        <v>412</v>
      </c>
    </row>
    <row r="434" spans="3:11">
      <c r="C434" s="140"/>
      <c r="D434" s="157"/>
      <c r="E434" s="122"/>
      <c r="F434" s="96">
        <f t="shared" si="20"/>
        <v>0</v>
      </c>
      <c r="G434" s="160"/>
      <c r="H434" s="141"/>
      <c r="I434" s="129" t="e">
        <f>VLOOKUP(H434,Presupuesto!$B$11:$C$565,2,0)</f>
        <v>#N/A</v>
      </c>
      <c r="J434" s="97" t="str">
        <f t="shared" si="21"/>
        <v>Desarrollo del Sistema de Educación Superior</v>
      </c>
      <c r="K434" s="97" t="s">
        <v>412</v>
      </c>
    </row>
    <row r="435" spans="3:11">
      <c r="C435" s="140"/>
      <c r="D435" s="157"/>
      <c r="E435" s="122"/>
      <c r="F435" s="96">
        <f t="shared" si="20"/>
        <v>0</v>
      </c>
      <c r="G435" s="160"/>
      <c r="H435" s="141"/>
      <c r="I435" s="129" t="e">
        <f>VLOOKUP(H435,Presupuesto!$B$11:$C$565,2,0)</f>
        <v>#N/A</v>
      </c>
      <c r="J435" s="97" t="str">
        <f t="shared" si="21"/>
        <v>Desarrollo del Sistema de Educación Superior</v>
      </c>
      <c r="K435" s="97" t="s">
        <v>412</v>
      </c>
    </row>
    <row r="436" spans="3:11">
      <c r="C436" s="142"/>
      <c r="D436" s="150"/>
      <c r="E436" s="117"/>
      <c r="F436" s="96">
        <f t="shared" si="20"/>
        <v>0</v>
      </c>
      <c r="G436" s="160"/>
      <c r="H436" s="143"/>
      <c r="I436" s="129" t="e">
        <f>VLOOKUP(H436,Presupuesto!$B$11:$C$565,2,0)</f>
        <v>#N/A</v>
      </c>
      <c r="J436" s="97" t="str">
        <f t="shared" si="21"/>
        <v>Desarrollo del Sistema de Educación Superior</v>
      </c>
      <c r="K436" s="97" t="s">
        <v>412</v>
      </c>
    </row>
    <row r="437" spans="3:11">
      <c r="C437" s="142"/>
      <c r="D437" s="150"/>
      <c r="E437" s="117"/>
      <c r="F437" s="96">
        <f t="shared" si="20"/>
        <v>0</v>
      </c>
      <c r="G437" s="160"/>
      <c r="H437" s="143"/>
      <c r="I437" s="129" t="e">
        <f>VLOOKUP(H437,Presupuesto!$B$11:$C$565,2,0)</f>
        <v>#N/A</v>
      </c>
      <c r="J437" s="97" t="str">
        <f t="shared" si="21"/>
        <v>Desarrollo del Sistema de Educación Superior</v>
      </c>
      <c r="K437" s="97" t="s">
        <v>412</v>
      </c>
    </row>
    <row r="438" spans="3:11">
      <c r="C438" s="142"/>
      <c r="D438" s="150"/>
      <c r="E438" s="117"/>
      <c r="F438" s="96">
        <f t="shared" si="20"/>
        <v>0</v>
      </c>
      <c r="G438" s="160"/>
      <c r="H438" s="143"/>
      <c r="I438" s="129" t="e">
        <f>VLOOKUP(H438,Presupuesto!$B$11:$C$565,2,0)</f>
        <v>#N/A</v>
      </c>
      <c r="J438" s="97" t="str">
        <f t="shared" si="21"/>
        <v>Desarrollo del Sistema de Educación Superior</v>
      </c>
      <c r="K438" s="97" t="s">
        <v>412</v>
      </c>
    </row>
    <row r="439" spans="3:11">
      <c r="C439" s="142"/>
      <c r="D439" s="150"/>
      <c r="E439" s="117"/>
      <c r="F439" s="96">
        <f t="shared" si="20"/>
        <v>0</v>
      </c>
      <c r="G439" s="160"/>
      <c r="H439" s="143"/>
      <c r="I439" s="129" t="e">
        <f>VLOOKUP(H439,Presupuesto!$B$11:$C$565,2,0)</f>
        <v>#N/A</v>
      </c>
      <c r="J439" s="97" t="str">
        <f t="shared" si="21"/>
        <v>Desarrollo del Sistema de Educación Superior</v>
      </c>
      <c r="K439" s="97" t="s">
        <v>412</v>
      </c>
    </row>
    <row r="440" spans="3:11">
      <c r="C440" s="142"/>
      <c r="D440" s="150"/>
      <c r="E440" s="117"/>
      <c r="F440" s="96">
        <f t="shared" si="20"/>
        <v>0</v>
      </c>
      <c r="G440" s="160"/>
      <c r="H440" s="143"/>
      <c r="I440" s="129" t="e">
        <f>VLOOKUP(H440,Presupuesto!$B$11:$C$565,2,0)</f>
        <v>#N/A</v>
      </c>
      <c r="J440" s="97" t="str">
        <f t="shared" si="21"/>
        <v>Desarrollo del Sistema de Educación Superior</v>
      </c>
      <c r="K440" s="97" t="s">
        <v>412</v>
      </c>
    </row>
    <row r="441" spans="3:11">
      <c r="C441" s="142"/>
      <c r="D441" s="150"/>
      <c r="E441" s="117"/>
      <c r="F441" s="96">
        <f t="shared" si="20"/>
        <v>0</v>
      </c>
      <c r="G441" s="160"/>
      <c r="H441" s="143"/>
      <c r="I441" s="129" t="e">
        <f>VLOOKUP(H441,Presupuesto!$B$11:$C$565,2,0)</f>
        <v>#N/A</v>
      </c>
      <c r="J441" s="97" t="str">
        <f t="shared" si="21"/>
        <v>Desarrollo del Sistema de Educación Superior</v>
      </c>
      <c r="K441" s="97" t="s">
        <v>412</v>
      </c>
    </row>
    <row r="442" spans="3:11">
      <c r="C442" s="142"/>
      <c r="D442" s="150"/>
      <c r="E442" s="117"/>
      <c r="F442" s="96">
        <f t="shared" si="20"/>
        <v>0</v>
      </c>
      <c r="G442" s="160"/>
      <c r="H442" s="143"/>
      <c r="I442" s="129" t="e">
        <f>VLOOKUP(H442,Presupuesto!$B$11:$C$565,2,0)</f>
        <v>#N/A</v>
      </c>
      <c r="J442" s="97" t="str">
        <f t="shared" si="21"/>
        <v>Desarrollo del Sistema de Educación Superior</v>
      </c>
      <c r="K442" s="97" t="s">
        <v>412</v>
      </c>
    </row>
    <row r="443" spans="3:11">
      <c r="C443" s="142"/>
      <c r="D443" s="150"/>
      <c r="E443" s="117"/>
      <c r="F443" s="96">
        <f t="shared" si="20"/>
        <v>0</v>
      </c>
      <c r="G443" s="160"/>
      <c r="H443" s="143"/>
      <c r="I443" s="129" t="e">
        <f>VLOOKUP(H443,Presupuesto!$B$11:$C$565,2,0)</f>
        <v>#N/A</v>
      </c>
      <c r="J443" s="97" t="str">
        <f t="shared" si="21"/>
        <v>Desarrollo del Sistema de Educación Superior</v>
      </c>
      <c r="K443" s="97" t="s">
        <v>412</v>
      </c>
    </row>
    <row r="444" spans="3:11">
      <c r="C444" s="144"/>
      <c r="D444" s="150"/>
      <c r="E444" s="117"/>
      <c r="F444" s="96">
        <f t="shared" si="20"/>
        <v>0</v>
      </c>
      <c r="G444" s="160"/>
      <c r="H444" s="145"/>
      <c r="I444" s="129" t="e">
        <f>VLOOKUP(H444,Presupuesto!$B$11:$C$565,2,0)</f>
        <v>#N/A</v>
      </c>
      <c r="J444" s="97" t="str">
        <f t="shared" si="21"/>
        <v>Desarrollo del Sistema de Educación Superior</v>
      </c>
      <c r="K444" s="97" t="s">
        <v>403</v>
      </c>
    </row>
    <row r="445" spans="3:11">
      <c r="C445" s="144"/>
      <c r="D445" s="150"/>
      <c r="E445" s="117"/>
      <c r="F445" s="96">
        <f t="shared" si="20"/>
        <v>0</v>
      </c>
      <c r="G445" s="160"/>
      <c r="H445" s="145"/>
      <c r="I445" s="129" t="e">
        <f>VLOOKUP(H445,Presupuesto!$B$11:$C$565,2,0)</f>
        <v>#N/A</v>
      </c>
      <c r="J445" s="97" t="str">
        <f t="shared" si="21"/>
        <v>Desarrollo del Sistema de Educación Superior</v>
      </c>
      <c r="K445" s="97" t="s">
        <v>412</v>
      </c>
    </row>
    <row r="446" spans="3:11">
      <c r="C446" s="144"/>
      <c r="D446" s="150"/>
      <c r="E446" s="117"/>
      <c r="F446" s="96">
        <f t="shared" si="20"/>
        <v>0</v>
      </c>
      <c r="G446" s="160"/>
      <c r="H446" s="145"/>
      <c r="I446" s="129" t="e">
        <f>VLOOKUP(H446,Presupuesto!$B$11:$C$565,2,0)</f>
        <v>#N/A</v>
      </c>
      <c r="J446" s="97" t="str">
        <f t="shared" si="21"/>
        <v>Desarrollo del Sistema de Educación Superior</v>
      </c>
      <c r="K446" s="97" t="s">
        <v>412</v>
      </c>
    </row>
    <row r="447" spans="3:11">
      <c r="C447" s="144"/>
      <c r="D447" s="150"/>
      <c r="E447" s="117"/>
      <c r="F447" s="96">
        <f t="shared" si="20"/>
        <v>0</v>
      </c>
      <c r="G447" s="160"/>
      <c r="H447" s="145"/>
      <c r="I447" s="129" t="e">
        <f>VLOOKUP(H447,Presupuesto!$B$11:$C$565,2,0)</f>
        <v>#N/A</v>
      </c>
      <c r="J447" s="97" t="str">
        <f t="shared" si="21"/>
        <v>Desarrollo del Sistema de Educación Superior</v>
      </c>
      <c r="K447" s="97" t="s">
        <v>412</v>
      </c>
    </row>
    <row r="448" spans="3:11" ht="15.75" thickBot="1">
      <c r="C448" s="146"/>
      <c r="D448" s="158"/>
      <c r="E448" s="102"/>
      <c r="F448" s="104">
        <f t="shared" si="20"/>
        <v>0</v>
      </c>
      <c r="G448" s="161"/>
      <c r="H448" s="147"/>
      <c r="I448" s="131" t="e">
        <f>VLOOKUP(H448,Presupuesto!$B$11:$C$565,2,0)</f>
        <v>#N/A</v>
      </c>
      <c r="J448" s="105" t="str">
        <f t="shared" si="21"/>
        <v>Desarrollo del Sistema de Educación Superior</v>
      </c>
      <c r="K448" s="123" t="s">
        <v>394</v>
      </c>
    </row>
    <row r="450" spans="3:11" ht="15.75" thickBot="1"/>
    <row r="451" spans="3:11" ht="15.75" thickBot="1">
      <c r="C451" s="156" t="s">
        <v>53</v>
      </c>
      <c r="D451" s="357">
        <f>SUM(F458:F492)</f>
        <v>75000</v>
      </c>
      <c r="F451" s="70"/>
      <c r="G451" s="78"/>
      <c r="H451" s="70"/>
      <c r="I451" s="70"/>
    </row>
    <row r="452" spans="3:11">
      <c r="C452" s="70"/>
      <c r="D452" s="31"/>
      <c r="E452" s="92"/>
      <c r="F452" s="92"/>
      <c r="G452" s="92"/>
      <c r="H452" s="75"/>
      <c r="I452" s="75"/>
      <c r="J452" s="75"/>
      <c r="K452" s="111"/>
    </row>
    <row r="453" spans="3:11">
      <c r="C453" s="70"/>
      <c r="D453" s="31"/>
      <c r="E453" s="92"/>
      <c r="F453" s="92"/>
      <c r="G453" s="92"/>
      <c r="H453" s="75"/>
      <c r="I453" s="75"/>
      <c r="J453" s="75"/>
      <c r="K453" s="111"/>
    </row>
    <row r="454" spans="3:11" ht="15.75">
      <c r="C454" s="201" t="s">
        <v>392</v>
      </c>
      <c r="D454" s="353" t="s">
        <v>1876</v>
      </c>
      <c r="E454" s="92"/>
      <c r="F454" s="92"/>
      <c r="G454" s="92"/>
      <c r="H454" s="75"/>
      <c r="I454" s="75"/>
      <c r="J454" s="75"/>
      <c r="K454" s="111"/>
    </row>
    <row r="455" spans="3:11" ht="18.75">
      <c r="C455" s="207"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3. Desarrollo de 4 anteproyectos de investigación para ponencias basadas en las lineas de investigacion prioritarias.</v>
      </c>
      <c r="D455" s="31"/>
      <c r="E455" s="92"/>
      <c r="F455" s="92"/>
      <c r="G455" s="92"/>
      <c r="H455" s="75"/>
      <c r="I455" s="75"/>
      <c r="J455" s="75"/>
      <c r="K455" s="111"/>
    </row>
    <row r="456" spans="3:11" ht="15.75" thickBot="1">
      <c r="F456" s="92"/>
      <c r="G456" s="75"/>
      <c r="H456" s="75"/>
      <c r="I456" s="75"/>
    </row>
    <row r="457" spans="3:11" ht="30.75" thickBot="1">
      <c r="C457" s="128" t="s">
        <v>44</v>
      </c>
      <c r="D457" s="128" t="s">
        <v>55</v>
      </c>
      <c r="E457" s="135" t="s">
        <v>57</v>
      </c>
      <c r="F457" s="134" t="s">
        <v>27</v>
      </c>
      <c r="G457" s="132" t="s">
        <v>131</v>
      </c>
      <c r="H457" s="135" t="s">
        <v>46</v>
      </c>
      <c r="I457" s="132" t="s">
        <v>132</v>
      </c>
      <c r="J457" s="132" t="s">
        <v>410</v>
      </c>
      <c r="K457" s="132" t="s">
        <v>411</v>
      </c>
    </row>
    <row r="458" spans="3:11">
      <c r="C458" s="217" t="s">
        <v>439</v>
      </c>
      <c r="D458" s="218"/>
      <c r="E458" s="216">
        <f>HLOOKUP(C458,$AH$2:$BU$3,2,0)</f>
        <v>620</v>
      </c>
      <c r="F458" s="96">
        <f t="shared" ref="F458:F492" si="22">D458*E458</f>
        <v>0</v>
      </c>
      <c r="G458" s="160"/>
      <c r="H458" s="141"/>
      <c r="I458" s="129" t="e">
        <f>VLOOKUP(H458,Presupuesto!$B$11:$C$565,2,0)</f>
        <v>#N/A</v>
      </c>
      <c r="J458" s="215" t="s">
        <v>1359</v>
      </c>
      <c r="K458" s="97" t="s">
        <v>394</v>
      </c>
    </row>
    <row r="459" spans="3:11">
      <c r="C459" s="140"/>
      <c r="D459" s="157"/>
      <c r="E459" s="122"/>
      <c r="F459" s="96">
        <f t="shared" si="22"/>
        <v>0</v>
      </c>
      <c r="G459" s="160"/>
      <c r="H459" s="141"/>
      <c r="I459" s="129" t="e">
        <f>VLOOKUP(H459,Presupuesto!$B$11:$C$565,2,0)</f>
        <v>#N/A</v>
      </c>
      <c r="J459" s="97" t="str">
        <f>$J$458</f>
        <v>Investigación Científica</v>
      </c>
      <c r="K459" s="97" t="s">
        <v>412</v>
      </c>
    </row>
    <row r="460" spans="3:11">
      <c r="C460" s="140"/>
      <c r="D460" s="157"/>
      <c r="E460" s="122"/>
      <c r="F460" s="96">
        <f t="shared" si="22"/>
        <v>0</v>
      </c>
      <c r="G460" s="160" t="s">
        <v>1507</v>
      </c>
      <c r="H460" s="141"/>
      <c r="I460" s="129" t="e">
        <f>VLOOKUP(H460,Presupuesto!$B$11:$C$565,2,0)</f>
        <v>#N/A</v>
      </c>
      <c r="J460" s="97" t="str">
        <f t="shared" ref="J460:J492" si="23">$J$458</f>
        <v>Investigación Científica</v>
      </c>
      <c r="K460" s="97" t="s">
        <v>412</v>
      </c>
    </row>
    <row r="461" spans="3:11">
      <c r="C461" s="140" t="s">
        <v>2023</v>
      </c>
      <c r="D461" s="157">
        <v>3</v>
      </c>
      <c r="E461" s="122">
        <v>25000</v>
      </c>
      <c r="F461" s="96">
        <f t="shared" si="22"/>
        <v>75000</v>
      </c>
      <c r="G461" s="160" t="s">
        <v>1507</v>
      </c>
      <c r="H461" s="141" t="s">
        <v>691</v>
      </c>
      <c r="I461" s="129" t="str">
        <f>VLOOKUP(H461,Presupuesto!$B$11:$C$565,2,0)</f>
        <v>ESTUDIOS INVESTISTACIàN Y ANALISIS DE FACTIBILIDAD</v>
      </c>
      <c r="J461" s="97" t="str">
        <f t="shared" si="23"/>
        <v>Investigación Científica</v>
      </c>
      <c r="K461" s="97" t="s">
        <v>412</v>
      </c>
    </row>
    <row r="462" spans="3:11">
      <c r="C462" s="140"/>
      <c r="D462" s="157"/>
      <c r="E462" s="122"/>
      <c r="F462" s="96">
        <f t="shared" si="22"/>
        <v>0</v>
      </c>
      <c r="G462" s="160"/>
      <c r="H462" s="141"/>
      <c r="I462" s="129" t="e">
        <f>VLOOKUP(H462,Presupuesto!$B$11:$C$565,2,0)</f>
        <v>#N/A</v>
      </c>
      <c r="J462" s="97" t="str">
        <f t="shared" si="23"/>
        <v>Investigación Científica</v>
      </c>
      <c r="K462" s="97" t="s">
        <v>412</v>
      </c>
    </row>
    <row r="463" spans="3:11">
      <c r="C463" s="140"/>
      <c r="D463" s="157"/>
      <c r="E463" s="122"/>
      <c r="F463" s="96">
        <f t="shared" si="22"/>
        <v>0</v>
      </c>
      <c r="G463" s="160"/>
      <c r="H463" s="141"/>
      <c r="I463" s="129" t="e">
        <f>VLOOKUP(H463,Presupuesto!$B$11:$C$565,2,0)</f>
        <v>#N/A</v>
      </c>
      <c r="J463" s="97" t="str">
        <f t="shared" si="23"/>
        <v>Investigación Científica</v>
      </c>
      <c r="K463" s="97" t="s">
        <v>401</v>
      </c>
    </row>
    <row r="464" spans="3:11">
      <c r="C464" s="140"/>
      <c r="D464" s="157"/>
      <c r="E464" s="122"/>
      <c r="F464" s="96">
        <f t="shared" si="22"/>
        <v>0</v>
      </c>
      <c r="G464" s="160"/>
      <c r="H464" s="141"/>
      <c r="I464" s="129" t="e">
        <f>VLOOKUP(H464,Presupuesto!$B$11:$C$565,2,0)</f>
        <v>#N/A</v>
      </c>
      <c r="J464" s="97" t="str">
        <f t="shared" si="23"/>
        <v>Investigación Científica</v>
      </c>
      <c r="K464" s="97" t="s">
        <v>412</v>
      </c>
    </row>
    <row r="465" spans="3:11">
      <c r="C465" s="140"/>
      <c r="D465" s="157"/>
      <c r="E465" s="122"/>
      <c r="F465" s="96">
        <f t="shared" si="22"/>
        <v>0</v>
      </c>
      <c r="G465" s="160"/>
      <c r="H465" s="141"/>
      <c r="I465" s="129" t="e">
        <f>VLOOKUP(H465,Presupuesto!$B$11:$C$565,2,0)</f>
        <v>#N/A</v>
      </c>
      <c r="J465" s="97" t="str">
        <f t="shared" si="23"/>
        <v>Investigación Científica</v>
      </c>
      <c r="K465" s="97" t="s">
        <v>412</v>
      </c>
    </row>
    <row r="466" spans="3:11">
      <c r="C466" s="140"/>
      <c r="D466" s="157"/>
      <c r="E466" s="122"/>
      <c r="F466" s="96">
        <f t="shared" si="22"/>
        <v>0</v>
      </c>
      <c r="G466" s="160"/>
      <c r="H466" s="141"/>
      <c r="I466" s="129" t="e">
        <f>VLOOKUP(H466,Presupuesto!$B$11:$C$565,2,0)</f>
        <v>#N/A</v>
      </c>
      <c r="J466" s="97" t="str">
        <f t="shared" si="23"/>
        <v>Investigación Científica</v>
      </c>
      <c r="K466" s="97" t="s">
        <v>412</v>
      </c>
    </row>
    <row r="467" spans="3:11">
      <c r="C467" s="140"/>
      <c r="D467" s="157"/>
      <c r="E467" s="122"/>
      <c r="F467" s="96">
        <f t="shared" si="22"/>
        <v>0</v>
      </c>
      <c r="G467" s="160"/>
      <c r="H467" s="141"/>
      <c r="I467" s="129" t="e">
        <f>VLOOKUP(H467,Presupuesto!$B$11:$C$565,2,0)</f>
        <v>#N/A</v>
      </c>
      <c r="J467" s="97" t="str">
        <f t="shared" si="23"/>
        <v>Investigación Científica</v>
      </c>
      <c r="K467" s="97" t="s">
        <v>412</v>
      </c>
    </row>
    <row r="468" spans="3:11">
      <c r="C468" s="140"/>
      <c r="D468" s="157"/>
      <c r="E468" s="122"/>
      <c r="F468" s="96">
        <f t="shared" si="22"/>
        <v>0</v>
      </c>
      <c r="G468" s="160"/>
      <c r="H468" s="141"/>
      <c r="I468" s="129" t="e">
        <f>VLOOKUP(H468,Presupuesto!$B$11:$C$565,2,0)</f>
        <v>#N/A</v>
      </c>
      <c r="J468" s="97" t="str">
        <f t="shared" si="23"/>
        <v>Investigación Científica</v>
      </c>
      <c r="K468" s="97" t="s">
        <v>412</v>
      </c>
    </row>
    <row r="469" spans="3:11">
      <c r="C469" s="140"/>
      <c r="D469" s="157"/>
      <c r="E469" s="122"/>
      <c r="F469" s="96">
        <f t="shared" si="22"/>
        <v>0</v>
      </c>
      <c r="G469" s="160"/>
      <c r="H469" s="141"/>
      <c r="I469" s="129" t="e">
        <f>VLOOKUP(H469,Presupuesto!$B$11:$C$565,2,0)</f>
        <v>#N/A</v>
      </c>
      <c r="J469" s="97" t="str">
        <f t="shared" si="23"/>
        <v>Investigación Científica</v>
      </c>
      <c r="K469" s="97" t="s">
        <v>412</v>
      </c>
    </row>
    <row r="470" spans="3:11">
      <c r="C470" s="140"/>
      <c r="D470" s="157"/>
      <c r="E470" s="122"/>
      <c r="F470" s="96">
        <f t="shared" si="22"/>
        <v>0</v>
      </c>
      <c r="G470" s="160"/>
      <c r="H470" s="141"/>
      <c r="I470" s="129" t="e">
        <f>VLOOKUP(H470,Presupuesto!$B$11:$C$565,2,0)</f>
        <v>#N/A</v>
      </c>
      <c r="J470" s="97" t="str">
        <f t="shared" si="23"/>
        <v>Investigación Científica</v>
      </c>
      <c r="K470" s="97" t="s">
        <v>412</v>
      </c>
    </row>
    <row r="471" spans="3:11">
      <c r="C471" s="140"/>
      <c r="D471" s="157"/>
      <c r="E471" s="122"/>
      <c r="F471" s="96">
        <f t="shared" si="22"/>
        <v>0</v>
      </c>
      <c r="G471" s="160"/>
      <c r="H471" s="141"/>
      <c r="I471" s="129" t="e">
        <f>VLOOKUP(H471,Presupuesto!$B$11:$C$565,2,0)</f>
        <v>#N/A</v>
      </c>
      <c r="J471" s="97" t="str">
        <f t="shared" si="23"/>
        <v>Investigación Científica</v>
      </c>
      <c r="K471" s="97" t="s">
        <v>412</v>
      </c>
    </row>
    <row r="472" spans="3:11">
      <c r="C472" s="140"/>
      <c r="D472" s="157"/>
      <c r="E472" s="122"/>
      <c r="F472" s="96">
        <f t="shared" si="22"/>
        <v>0</v>
      </c>
      <c r="G472" s="160"/>
      <c r="H472" s="141"/>
      <c r="I472" s="129" t="e">
        <f>VLOOKUP(H472,Presupuesto!$B$11:$C$565,2,0)</f>
        <v>#N/A</v>
      </c>
      <c r="J472" s="97" t="str">
        <f t="shared" si="23"/>
        <v>Investigación Científica</v>
      </c>
      <c r="K472" s="97" t="s">
        <v>412</v>
      </c>
    </row>
    <row r="473" spans="3:11">
      <c r="C473" s="140"/>
      <c r="D473" s="157"/>
      <c r="E473" s="122"/>
      <c r="F473" s="96">
        <f t="shared" si="22"/>
        <v>0</v>
      </c>
      <c r="G473" s="160"/>
      <c r="H473" s="141"/>
      <c r="I473" s="129" t="e">
        <f>VLOOKUP(H473,Presupuesto!$B$11:$C$565,2,0)</f>
        <v>#N/A</v>
      </c>
      <c r="J473" s="97" t="str">
        <f t="shared" si="23"/>
        <v>Investigación Científica</v>
      </c>
      <c r="K473" s="97" t="s">
        <v>412</v>
      </c>
    </row>
    <row r="474" spans="3:11">
      <c r="C474" s="140"/>
      <c r="D474" s="157"/>
      <c r="E474" s="122"/>
      <c r="F474" s="96">
        <f t="shared" si="22"/>
        <v>0</v>
      </c>
      <c r="G474" s="160"/>
      <c r="H474" s="141"/>
      <c r="I474" s="129" t="e">
        <f>VLOOKUP(H474,Presupuesto!$B$11:$C$565,2,0)</f>
        <v>#N/A</v>
      </c>
      <c r="J474" s="97" t="str">
        <f t="shared" si="23"/>
        <v>Investigación Científica</v>
      </c>
      <c r="K474" s="97" t="s">
        <v>412</v>
      </c>
    </row>
    <row r="475" spans="3:11">
      <c r="C475" s="140"/>
      <c r="D475" s="157"/>
      <c r="E475" s="122"/>
      <c r="F475" s="96">
        <f t="shared" si="22"/>
        <v>0</v>
      </c>
      <c r="G475" s="160"/>
      <c r="H475" s="141"/>
      <c r="I475" s="129" t="e">
        <f>VLOOKUP(H475,Presupuesto!$B$11:$C$565,2,0)</f>
        <v>#N/A</v>
      </c>
      <c r="J475" s="97" t="str">
        <f t="shared" si="23"/>
        <v>Investigación Científica</v>
      </c>
      <c r="K475" s="97" t="s">
        <v>412</v>
      </c>
    </row>
    <row r="476" spans="3:11">
      <c r="C476" s="140"/>
      <c r="D476" s="157"/>
      <c r="E476" s="122"/>
      <c r="F476" s="96">
        <f t="shared" si="22"/>
        <v>0</v>
      </c>
      <c r="G476" s="160"/>
      <c r="H476" s="141"/>
      <c r="I476" s="129" t="e">
        <f>VLOOKUP(H476,Presupuesto!$B$11:$C$565,2,0)</f>
        <v>#N/A</v>
      </c>
      <c r="J476" s="97" t="str">
        <f t="shared" si="23"/>
        <v>Investigación Científica</v>
      </c>
      <c r="K476" s="97" t="s">
        <v>412</v>
      </c>
    </row>
    <row r="477" spans="3:11">
      <c r="C477" s="140"/>
      <c r="D477" s="157"/>
      <c r="E477" s="122"/>
      <c r="F477" s="96">
        <f t="shared" si="22"/>
        <v>0</v>
      </c>
      <c r="G477" s="160"/>
      <c r="H477" s="141"/>
      <c r="I477" s="129" t="e">
        <f>VLOOKUP(H477,Presupuesto!$B$11:$C$565,2,0)</f>
        <v>#N/A</v>
      </c>
      <c r="J477" s="97" t="str">
        <f t="shared" si="23"/>
        <v>Investigación Científica</v>
      </c>
      <c r="K477" s="97" t="s">
        <v>412</v>
      </c>
    </row>
    <row r="478" spans="3:11">
      <c r="C478" s="140"/>
      <c r="D478" s="157"/>
      <c r="E478" s="122"/>
      <c r="F478" s="96">
        <f t="shared" si="22"/>
        <v>0</v>
      </c>
      <c r="G478" s="160"/>
      <c r="H478" s="141"/>
      <c r="I478" s="129" t="e">
        <f>VLOOKUP(H478,Presupuesto!$B$11:$C$565,2,0)</f>
        <v>#N/A</v>
      </c>
      <c r="J478" s="97" t="str">
        <f t="shared" si="23"/>
        <v>Investigación Científica</v>
      </c>
      <c r="K478" s="97" t="s">
        <v>412</v>
      </c>
    </row>
    <row r="479" spans="3:11">
      <c r="C479" s="140"/>
      <c r="D479" s="157"/>
      <c r="E479" s="122"/>
      <c r="F479" s="96">
        <f t="shared" si="22"/>
        <v>0</v>
      </c>
      <c r="G479" s="160"/>
      <c r="H479" s="141"/>
      <c r="I479" s="129" t="e">
        <f>VLOOKUP(H479,Presupuesto!$B$11:$C$565,2,0)</f>
        <v>#N/A</v>
      </c>
      <c r="J479" s="97" t="str">
        <f t="shared" si="23"/>
        <v>Investigación Científica</v>
      </c>
      <c r="K479" s="97" t="s">
        <v>412</v>
      </c>
    </row>
    <row r="480" spans="3:11">
      <c r="C480" s="142"/>
      <c r="D480" s="150"/>
      <c r="E480" s="117"/>
      <c r="F480" s="96">
        <f t="shared" si="22"/>
        <v>0</v>
      </c>
      <c r="G480" s="160"/>
      <c r="H480" s="143"/>
      <c r="I480" s="129" t="e">
        <f>VLOOKUP(H480,Presupuesto!$B$11:$C$565,2,0)</f>
        <v>#N/A</v>
      </c>
      <c r="J480" s="97" t="str">
        <f t="shared" si="23"/>
        <v>Investigación Científica</v>
      </c>
      <c r="K480" s="97" t="s">
        <v>412</v>
      </c>
    </row>
    <row r="481" spans="3:11">
      <c r="C481" s="142"/>
      <c r="D481" s="150"/>
      <c r="E481" s="117"/>
      <c r="F481" s="96">
        <f t="shared" si="22"/>
        <v>0</v>
      </c>
      <c r="G481" s="160"/>
      <c r="H481" s="143"/>
      <c r="I481" s="129" t="e">
        <f>VLOOKUP(H481,Presupuesto!$B$11:$C$565,2,0)</f>
        <v>#N/A</v>
      </c>
      <c r="J481" s="97" t="str">
        <f t="shared" si="23"/>
        <v>Investigación Científica</v>
      </c>
      <c r="K481" s="97" t="s">
        <v>412</v>
      </c>
    </row>
    <row r="482" spans="3:11">
      <c r="C482" s="142"/>
      <c r="D482" s="150"/>
      <c r="E482" s="117"/>
      <c r="F482" s="96">
        <f t="shared" si="22"/>
        <v>0</v>
      </c>
      <c r="G482" s="160"/>
      <c r="H482" s="143"/>
      <c r="I482" s="129" t="e">
        <f>VLOOKUP(H482,Presupuesto!$B$11:$C$565,2,0)</f>
        <v>#N/A</v>
      </c>
      <c r="J482" s="97" t="str">
        <f t="shared" si="23"/>
        <v>Investigación Científica</v>
      </c>
      <c r="K482" s="97" t="s">
        <v>412</v>
      </c>
    </row>
    <row r="483" spans="3:11">
      <c r="C483" s="142"/>
      <c r="D483" s="150"/>
      <c r="E483" s="117"/>
      <c r="F483" s="96">
        <f t="shared" si="22"/>
        <v>0</v>
      </c>
      <c r="G483" s="160"/>
      <c r="H483" s="143"/>
      <c r="I483" s="129" t="e">
        <f>VLOOKUP(H483,Presupuesto!$B$11:$C$565,2,0)</f>
        <v>#N/A</v>
      </c>
      <c r="J483" s="97" t="str">
        <f t="shared" si="23"/>
        <v>Investigación Científica</v>
      </c>
      <c r="K483" s="97" t="s">
        <v>412</v>
      </c>
    </row>
    <row r="484" spans="3:11">
      <c r="C484" s="142"/>
      <c r="D484" s="150"/>
      <c r="E484" s="117"/>
      <c r="F484" s="96">
        <f t="shared" si="22"/>
        <v>0</v>
      </c>
      <c r="G484" s="160"/>
      <c r="H484" s="143"/>
      <c r="I484" s="129" t="e">
        <f>VLOOKUP(H484,Presupuesto!$B$11:$C$565,2,0)</f>
        <v>#N/A</v>
      </c>
      <c r="J484" s="97" t="str">
        <f t="shared" si="23"/>
        <v>Investigación Científica</v>
      </c>
      <c r="K484" s="97" t="s">
        <v>412</v>
      </c>
    </row>
    <row r="485" spans="3:11">
      <c r="C485" s="142"/>
      <c r="D485" s="150"/>
      <c r="E485" s="117"/>
      <c r="F485" s="96">
        <f t="shared" si="22"/>
        <v>0</v>
      </c>
      <c r="G485" s="160"/>
      <c r="H485" s="143"/>
      <c r="I485" s="129" t="e">
        <f>VLOOKUP(H485,Presupuesto!$B$11:$C$565,2,0)</f>
        <v>#N/A</v>
      </c>
      <c r="J485" s="97" t="str">
        <f t="shared" si="23"/>
        <v>Investigación Científica</v>
      </c>
      <c r="K485" s="97" t="s">
        <v>412</v>
      </c>
    </row>
    <row r="486" spans="3:11">
      <c r="C486" s="142"/>
      <c r="D486" s="150"/>
      <c r="E486" s="117"/>
      <c r="F486" s="96">
        <f t="shared" si="22"/>
        <v>0</v>
      </c>
      <c r="G486" s="160"/>
      <c r="H486" s="143"/>
      <c r="I486" s="129" t="e">
        <f>VLOOKUP(H486,Presupuesto!$B$11:$C$565,2,0)</f>
        <v>#N/A</v>
      </c>
      <c r="J486" s="97" t="str">
        <f t="shared" si="23"/>
        <v>Investigación Científica</v>
      </c>
      <c r="K486" s="97" t="s">
        <v>412</v>
      </c>
    </row>
    <row r="487" spans="3:11">
      <c r="C487" s="142"/>
      <c r="D487" s="150"/>
      <c r="E487" s="117"/>
      <c r="F487" s="96">
        <f t="shared" si="22"/>
        <v>0</v>
      </c>
      <c r="G487" s="160"/>
      <c r="H487" s="143"/>
      <c r="I487" s="129" t="e">
        <f>VLOOKUP(H487,Presupuesto!$B$11:$C$565,2,0)</f>
        <v>#N/A</v>
      </c>
      <c r="J487" s="97" t="str">
        <f t="shared" si="23"/>
        <v>Investigación Científica</v>
      </c>
      <c r="K487" s="97" t="s">
        <v>412</v>
      </c>
    </row>
    <row r="488" spans="3:11">
      <c r="C488" s="144"/>
      <c r="D488" s="150"/>
      <c r="E488" s="117"/>
      <c r="F488" s="96">
        <f t="shared" si="22"/>
        <v>0</v>
      </c>
      <c r="G488" s="160"/>
      <c r="H488" s="145"/>
      <c r="I488" s="129" t="e">
        <f>VLOOKUP(H488,Presupuesto!$B$11:$C$565,2,0)</f>
        <v>#N/A</v>
      </c>
      <c r="J488" s="97" t="str">
        <f t="shared" si="23"/>
        <v>Investigación Científica</v>
      </c>
      <c r="K488" s="97" t="s">
        <v>403</v>
      </c>
    </row>
    <row r="489" spans="3:11">
      <c r="C489" s="144"/>
      <c r="D489" s="150"/>
      <c r="E489" s="117"/>
      <c r="F489" s="96">
        <f t="shared" si="22"/>
        <v>0</v>
      </c>
      <c r="G489" s="160"/>
      <c r="H489" s="145"/>
      <c r="I489" s="129" t="e">
        <f>VLOOKUP(H489,Presupuesto!$B$11:$C$565,2,0)</f>
        <v>#N/A</v>
      </c>
      <c r="J489" s="97" t="str">
        <f t="shared" si="23"/>
        <v>Investigación Científica</v>
      </c>
      <c r="K489" s="97" t="s">
        <v>412</v>
      </c>
    </row>
    <row r="490" spans="3:11">
      <c r="C490" s="144"/>
      <c r="D490" s="150"/>
      <c r="E490" s="117"/>
      <c r="F490" s="96">
        <f t="shared" si="22"/>
        <v>0</v>
      </c>
      <c r="G490" s="160"/>
      <c r="H490" s="145"/>
      <c r="I490" s="129" t="e">
        <f>VLOOKUP(H490,Presupuesto!$B$11:$C$565,2,0)</f>
        <v>#N/A</v>
      </c>
      <c r="J490" s="97" t="str">
        <f t="shared" si="23"/>
        <v>Investigación Científica</v>
      </c>
      <c r="K490" s="97" t="s">
        <v>412</v>
      </c>
    </row>
    <row r="491" spans="3:11">
      <c r="C491" s="144"/>
      <c r="D491" s="150"/>
      <c r="E491" s="117"/>
      <c r="F491" s="96">
        <f t="shared" si="22"/>
        <v>0</v>
      </c>
      <c r="G491" s="160"/>
      <c r="H491" s="145"/>
      <c r="I491" s="129" t="e">
        <f>VLOOKUP(H491,Presupuesto!$B$11:$C$565,2,0)</f>
        <v>#N/A</v>
      </c>
      <c r="J491" s="97" t="str">
        <f t="shared" si="23"/>
        <v>Investigación Científica</v>
      </c>
      <c r="K491" s="97" t="s">
        <v>412</v>
      </c>
    </row>
    <row r="492" spans="3:11" ht="15.75" thickBot="1">
      <c r="C492" s="146"/>
      <c r="D492" s="158"/>
      <c r="E492" s="102"/>
      <c r="F492" s="104">
        <f t="shared" si="22"/>
        <v>0</v>
      </c>
      <c r="G492" s="161"/>
      <c r="H492" s="147"/>
      <c r="I492" s="131" t="e">
        <f>VLOOKUP(H492,Presupuesto!$B$11:$C$565,2,0)</f>
        <v>#N/A</v>
      </c>
      <c r="J492" s="105" t="str">
        <f t="shared" si="23"/>
        <v>Investigación Científica</v>
      </c>
      <c r="K492" s="123" t="s">
        <v>394</v>
      </c>
    </row>
    <row r="494" spans="3:11" ht="15.75" thickBot="1">
      <c r="F494" s="89"/>
      <c r="G494" s="88"/>
      <c r="H494" s="89"/>
      <c r="I494" s="89"/>
    </row>
    <row r="495" spans="3:11" ht="15.75" thickBot="1">
      <c r="C495" s="156" t="s">
        <v>53</v>
      </c>
      <c r="D495" s="357">
        <f>SUM(F502:F536)</f>
        <v>9000</v>
      </c>
      <c r="F495" s="70"/>
      <c r="G495" s="78"/>
      <c r="H495" s="70"/>
      <c r="I495" s="70"/>
    </row>
    <row r="496" spans="3:11">
      <c r="C496" s="70"/>
      <c r="D496" s="31"/>
      <c r="E496" s="92"/>
      <c r="F496" s="92"/>
      <c r="G496" s="92"/>
      <c r="H496" s="75"/>
      <c r="I496" s="75"/>
      <c r="J496" s="75"/>
      <c r="K496" s="111"/>
    </row>
    <row r="497" spans="3:11">
      <c r="C497" s="70"/>
      <c r="D497" s="31"/>
      <c r="E497" s="92"/>
      <c r="F497" s="92"/>
      <c r="G497" s="92"/>
      <c r="H497" s="75"/>
      <c r="I497" s="75"/>
      <c r="J497" s="75"/>
      <c r="K497" s="111"/>
    </row>
    <row r="498" spans="3:11" ht="15.75">
      <c r="C498" s="201" t="s">
        <v>392</v>
      </c>
      <c r="D498" s="353" t="s">
        <v>1880</v>
      </c>
      <c r="E498" s="92"/>
      <c r="F498" s="92"/>
      <c r="G498" s="92"/>
      <c r="H498" s="75"/>
      <c r="I498" s="75"/>
      <c r="J498" s="75"/>
      <c r="K498" s="111"/>
    </row>
    <row r="499" spans="3:11" ht="18.75">
      <c r="C499" s="207"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2. Reuniones sectoriales</v>
      </c>
      <c r="D499" s="31"/>
      <c r="E499" s="92"/>
      <c r="F499" s="92"/>
      <c r="G499" s="92"/>
      <c r="H499" s="75"/>
      <c r="I499" s="75"/>
      <c r="J499" s="75"/>
      <c r="K499" s="111"/>
    </row>
    <row r="500" spans="3:11" ht="15.75" thickBot="1">
      <c r="F500" s="92"/>
      <c r="G500" s="75"/>
      <c r="H500" s="75"/>
      <c r="I500" s="75"/>
    </row>
    <row r="501" spans="3:11" ht="30.75" thickBot="1">
      <c r="C501" s="128" t="s">
        <v>44</v>
      </c>
      <c r="D501" s="128" t="s">
        <v>55</v>
      </c>
      <c r="E501" s="135" t="s">
        <v>57</v>
      </c>
      <c r="F501" s="134" t="s">
        <v>27</v>
      </c>
      <c r="G501" s="132" t="s">
        <v>131</v>
      </c>
      <c r="H501" s="135" t="s">
        <v>46</v>
      </c>
      <c r="I501" s="132" t="s">
        <v>132</v>
      </c>
      <c r="J501" s="132" t="s">
        <v>410</v>
      </c>
      <c r="K501" s="132" t="s">
        <v>411</v>
      </c>
    </row>
    <row r="502" spans="3:11">
      <c r="C502" s="217" t="s">
        <v>439</v>
      </c>
      <c r="D502" s="218"/>
      <c r="E502" s="216">
        <f>HLOOKUP(C502,$AH$2:$BU$3,2,0)</f>
        <v>620</v>
      </c>
      <c r="F502" s="96">
        <f t="shared" ref="F502:F536" si="24">D502*E502</f>
        <v>0</v>
      </c>
      <c r="G502" s="160"/>
      <c r="H502" s="141"/>
      <c r="I502" s="129" t="e">
        <f>VLOOKUP(H502,Presupuesto!$B$11:$C$565,2,0)</f>
        <v>#N/A</v>
      </c>
      <c r="J502" s="215" t="s">
        <v>471</v>
      </c>
      <c r="K502" s="97" t="s">
        <v>394</v>
      </c>
    </row>
    <row r="503" spans="3:11">
      <c r="C503" s="140"/>
      <c r="D503" s="157"/>
      <c r="E503" s="122"/>
      <c r="F503" s="96">
        <f t="shared" si="24"/>
        <v>0</v>
      </c>
      <c r="G503" s="160"/>
      <c r="H503" s="141"/>
      <c r="I503" s="129" t="e">
        <f>VLOOKUP(H503,Presupuesto!$B$11:$C$565,2,0)</f>
        <v>#N/A</v>
      </c>
      <c r="J503" s="97" t="str">
        <f>$J$502</f>
        <v>Vinculación Universidad-Sociedad</v>
      </c>
      <c r="K503" s="97" t="s">
        <v>412</v>
      </c>
    </row>
    <row r="504" spans="3:11">
      <c r="C504" s="140"/>
      <c r="D504" s="157"/>
      <c r="E504" s="122"/>
      <c r="F504" s="96">
        <f t="shared" si="24"/>
        <v>0</v>
      </c>
      <c r="G504" s="160"/>
      <c r="H504" s="141"/>
      <c r="I504" s="129" t="e">
        <f>VLOOKUP(H504,Presupuesto!$B$11:$C$565,2,0)</f>
        <v>#N/A</v>
      </c>
      <c r="J504" s="97" t="str">
        <f t="shared" ref="J504:J536" si="25">$J$502</f>
        <v>Vinculación Universidad-Sociedad</v>
      </c>
      <c r="K504" s="97" t="s">
        <v>412</v>
      </c>
    </row>
    <row r="505" spans="3:11">
      <c r="C505" s="140" t="s">
        <v>2026</v>
      </c>
      <c r="D505" s="157">
        <f>30*2</f>
        <v>60</v>
      </c>
      <c r="E505" s="122">
        <v>150</v>
      </c>
      <c r="F505" s="96">
        <f t="shared" si="24"/>
        <v>9000</v>
      </c>
      <c r="G505" s="160" t="s">
        <v>129</v>
      </c>
      <c r="H505" s="141" t="s">
        <v>792</v>
      </c>
      <c r="I505" s="129" t="str">
        <f>VLOOKUP(H505,Presupuesto!$B$11:$C$565,2,0)</f>
        <v>ALIMENTOS B EBIDAS PARA PERSONAS</v>
      </c>
      <c r="J505" s="97" t="str">
        <f t="shared" si="25"/>
        <v>Vinculación Universidad-Sociedad</v>
      </c>
      <c r="K505" s="97" t="s">
        <v>412</v>
      </c>
    </row>
    <row r="506" spans="3:11">
      <c r="C506" s="140"/>
      <c r="D506" s="157"/>
      <c r="E506" s="122"/>
      <c r="F506" s="96">
        <f t="shared" si="24"/>
        <v>0</v>
      </c>
      <c r="G506" s="160"/>
      <c r="H506" s="141"/>
      <c r="I506" s="129" t="e">
        <f>VLOOKUP(H506,Presupuesto!$B$11:$C$565,2,0)</f>
        <v>#N/A</v>
      </c>
      <c r="J506" s="97" t="str">
        <f t="shared" si="25"/>
        <v>Vinculación Universidad-Sociedad</v>
      </c>
      <c r="K506" s="97" t="s">
        <v>412</v>
      </c>
    </row>
    <row r="507" spans="3:11">
      <c r="C507" s="140"/>
      <c r="D507" s="157"/>
      <c r="E507" s="122"/>
      <c r="F507" s="96">
        <f t="shared" si="24"/>
        <v>0</v>
      </c>
      <c r="G507" s="160"/>
      <c r="H507" s="141"/>
      <c r="I507" s="129" t="e">
        <f>VLOOKUP(H507,Presupuesto!$B$11:$C$565,2,0)</f>
        <v>#N/A</v>
      </c>
      <c r="J507" s="97" t="str">
        <f t="shared" si="25"/>
        <v>Vinculación Universidad-Sociedad</v>
      </c>
      <c r="K507" s="97" t="s">
        <v>401</v>
      </c>
    </row>
    <row r="508" spans="3:11">
      <c r="C508" s="140"/>
      <c r="D508" s="157"/>
      <c r="E508" s="122"/>
      <c r="F508" s="96">
        <f t="shared" si="24"/>
        <v>0</v>
      </c>
      <c r="G508" s="160"/>
      <c r="H508" s="141"/>
      <c r="I508" s="129" t="e">
        <f>VLOOKUP(H508,Presupuesto!$B$11:$C$565,2,0)</f>
        <v>#N/A</v>
      </c>
      <c r="J508" s="97" t="str">
        <f t="shared" si="25"/>
        <v>Vinculación Universidad-Sociedad</v>
      </c>
      <c r="K508" s="97" t="s">
        <v>412</v>
      </c>
    </row>
    <row r="509" spans="3:11">
      <c r="C509" s="140"/>
      <c r="D509" s="157"/>
      <c r="E509" s="122"/>
      <c r="F509" s="96">
        <f t="shared" si="24"/>
        <v>0</v>
      </c>
      <c r="G509" s="160"/>
      <c r="H509" s="141"/>
      <c r="I509" s="129" t="e">
        <f>VLOOKUP(H509,Presupuesto!$B$11:$C$565,2,0)</f>
        <v>#N/A</v>
      </c>
      <c r="J509" s="97" t="str">
        <f t="shared" si="25"/>
        <v>Vinculación Universidad-Sociedad</v>
      </c>
      <c r="K509" s="97" t="s">
        <v>412</v>
      </c>
    </row>
    <row r="510" spans="3:11">
      <c r="C510" s="140"/>
      <c r="D510" s="157"/>
      <c r="E510" s="122"/>
      <c r="F510" s="96">
        <f t="shared" si="24"/>
        <v>0</v>
      </c>
      <c r="G510" s="160"/>
      <c r="H510" s="141"/>
      <c r="I510" s="129" t="e">
        <f>VLOOKUP(H510,Presupuesto!$B$11:$C$565,2,0)</f>
        <v>#N/A</v>
      </c>
      <c r="J510" s="97" t="str">
        <f t="shared" si="25"/>
        <v>Vinculación Universidad-Sociedad</v>
      </c>
      <c r="K510" s="97" t="s">
        <v>412</v>
      </c>
    </row>
    <row r="511" spans="3:11">
      <c r="C511" s="140"/>
      <c r="D511" s="157"/>
      <c r="E511" s="122"/>
      <c r="F511" s="96">
        <f t="shared" si="24"/>
        <v>0</v>
      </c>
      <c r="G511" s="160"/>
      <c r="H511" s="141"/>
      <c r="I511" s="129" t="e">
        <f>VLOOKUP(H511,Presupuesto!$B$11:$C$565,2,0)</f>
        <v>#N/A</v>
      </c>
      <c r="J511" s="97" t="str">
        <f t="shared" si="25"/>
        <v>Vinculación Universidad-Sociedad</v>
      </c>
      <c r="K511" s="97" t="s">
        <v>412</v>
      </c>
    </row>
    <row r="512" spans="3:11">
      <c r="C512" s="140"/>
      <c r="D512" s="157"/>
      <c r="E512" s="122"/>
      <c r="F512" s="96">
        <f t="shared" si="24"/>
        <v>0</v>
      </c>
      <c r="G512" s="160"/>
      <c r="H512" s="141"/>
      <c r="I512" s="129" t="e">
        <f>VLOOKUP(H512,Presupuesto!$B$11:$C$565,2,0)</f>
        <v>#N/A</v>
      </c>
      <c r="J512" s="97" t="str">
        <f t="shared" si="25"/>
        <v>Vinculación Universidad-Sociedad</v>
      </c>
      <c r="K512" s="97" t="s">
        <v>412</v>
      </c>
    </row>
    <row r="513" spans="3:11">
      <c r="C513" s="140"/>
      <c r="D513" s="157"/>
      <c r="E513" s="122"/>
      <c r="F513" s="96">
        <f t="shared" si="24"/>
        <v>0</v>
      </c>
      <c r="G513" s="160"/>
      <c r="H513" s="141"/>
      <c r="I513" s="129" t="e">
        <f>VLOOKUP(H513,Presupuesto!$B$11:$C$565,2,0)</f>
        <v>#N/A</v>
      </c>
      <c r="J513" s="97" t="str">
        <f t="shared" si="25"/>
        <v>Vinculación Universidad-Sociedad</v>
      </c>
      <c r="K513" s="97" t="s">
        <v>412</v>
      </c>
    </row>
    <row r="514" spans="3:11">
      <c r="C514" s="140"/>
      <c r="D514" s="157"/>
      <c r="E514" s="122"/>
      <c r="F514" s="96">
        <f t="shared" si="24"/>
        <v>0</v>
      </c>
      <c r="G514" s="160"/>
      <c r="H514" s="141"/>
      <c r="I514" s="129" t="e">
        <f>VLOOKUP(H514,Presupuesto!$B$11:$C$565,2,0)</f>
        <v>#N/A</v>
      </c>
      <c r="J514" s="97" t="str">
        <f t="shared" si="25"/>
        <v>Vinculación Universidad-Sociedad</v>
      </c>
      <c r="K514" s="97" t="s">
        <v>412</v>
      </c>
    </row>
    <row r="515" spans="3:11">
      <c r="C515" s="140"/>
      <c r="D515" s="157"/>
      <c r="E515" s="122"/>
      <c r="F515" s="96">
        <f t="shared" si="24"/>
        <v>0</v>
      </c>
      <c r="G515" s="160"/>
      <c r="H515" s="141"/>
      <c r="I515" s="129" t="e">
        <f>VLOOKUP(H515,Presupuesto!$B$11:$C$565,2,0)</f>
        <v>#N/A</v>
      </c>
      <c r="J515" s="97" t="str">
        <f t="shared" si="25"/>
        <v>Vinculación Universidad-Sociedad</v>
      </c>
      <c r="K515" s="97" t="s">
        <v>412</v>
      </c>
    </row>
    <row r="516" spans="3:11">
      <c r="C516" s="140"/>
      <c r="D516" s="157"/>
      <c r="E516" s="122"/>
      <c r="F516" s="96">
        <f t="shared" si="24"/>
        <v>0</v>
      </c>
      <c r="G516" s="160"/>
      <c r="H516" s="141"/>
      <c r="I516" s="129" t="e">
        <f>VLOOKUP(H516,Presupuesto!$B$11:$C$565,2,0)</f>
        <v>#N/A</v>
      </c>
      <c r="J516" s="97" t="str">
        <f t="shared" si="25"/>
        <v>Vinculación Universidad-Sociedad</v>
      </c>
      <c r="K516" s="97" t="s">
        <v>412</v>
      </c>
    </row>
    <row r="517" spans="3:11">
      <c r="C517" s="140"/>
      <c r="D517" s="157"/>
      <c r="E517" s="122"/>
      <c r="F517" s="96">
        <f t="shared" si="24"/>
        <v>0</v>
      </c>
      <c r="G517" s="160"/>
      <c r="H517" s="141"/>
      <c r="I517" s="129" t="e">
        <f>VLOOKUP(H517,Presupuesto!$B$11:$C$565,2,0)</f>
        <v>#N/A</v>
      </c>
      <c r="J517" s="97" t="str">
        <f t="shared" si="25"/>
        <v>Vinculación Universidad-Sociedad</v>
      </c>
      <c r="K517" s="97" t="s">
        <v>412</v>
      </c>
    </row>
    <row r="518" spans="3:11">
      <c r="C518" s="140"/>
      <c r="D518" s="157"/>
      <c r="E518" s="122"/>
      <c r="F518" s="96">
        <f t="shared" si="24"/>
        <v>0</v>
      </c>
      <c r="G518" s="160"/>
      <c r="H518" s="141"/>
      <c r="I518" s="129" t="e">
        <f>VLOOKUP(H518,Presupuesto!$B$11:$C$565,2,0)</f>
        <v>#N/A</v>
      </c>
      <c r="J518" s="97" t="str">
        <f t="shared" si="25"/>
        <v>Vinculación Universidad-Sociedad</v>
      </c>
      <c r="K518" s="97" t="s">
        <v>412</v>
      </c>
    </row>
    <row r="519" spans="3:11">
      <c r="C519" s="140"/>
      <c r="D519" s="157"/>
      <c r="E519" s="122"/>
      <c r="F519" s="96">
        <f t="shared" si="24"/>
        <v>0</v>
      </c>
      <c r="G519" s="160"/>
      <c r="H519" s="141"/>
      <c r="I519" s="129" t="e">
        <f>VLOOKUP(H519,Presupuesto!$B$11:$C$565,2,0)</f>
        <v>#N/A</v>
      </c>
      <c r="J519" s="97" t="str">
        <f t="shared" si="25"/>
        <v>Vinculación Universidad-Sociedad</v>
      </c>
      <c r="K519" s="97" t="s">
        <v>412</v>
      </c>
    </row>
    <row r="520" spans="3:11">
      <c r="C520" s="140"/>
      <c r="D520" s="157"/>
      <c r="E520" s="122"/>
      <c r="F520" s="96">
        <f t="shared" si="24"/>
        <v>0</v>
      </c>
      <c r="G520" s="160"/>
      <c r="H520" s="141"/>
      <c r="I520" s="129" t="e">
        <f>VLOOKUP(H520,Presupuesto!$B$11:$C$565,2,0)</f>
        <v>#N/A</v>
      </c>
      <c r="J520" s="97" t="str">
        <f t="shared" si="25"/>
        <v>Vinculación Universidad-Sociedad</v>
      </c>
      <c r="K520" s="97" t="s">
        <v>412</v>
      </c>
    </row>
    <row r="521" spans="3:11">
      <c r="C521" s="140"/>
      <c r="D521" s="157"/>
      <c r="E521" s="122"/>
      <c r="F521" s="96">
        <f t="shared" si="24"/>
        <v>0</v>
      </c>
      <c r="G521" s="160"/>
      <c r="H521" s="141"/>
      <c r="I521" s="129" t="e">
        <f>VLOOKUP(H521,Presupuesto!$B$11:$C$565,2,0)</f>
        <v>#N/A</v>
      </c>
      <c r="J521" s="97" t="str">
        <f t="shared" si="25"/>
        <v>Vinculación Universidad-Sociedad</v>
      </c>
      <c r="K521" s="97" t="s">
        <v>412</v>
      </c>
    </row>
    <row r="522" spans="3:11">
      <c r="C522" s="140"/>
      <c r="D522" s="157"/>
      <c r="E522" s="122"/>
      <c r="F522" s="96">
        <f t="shared" si="24"/>
        <v>0</v>
      </c>
      <c r="G522" s="160"/>
      <c r="H522" s="141"/>
      <c r="I522" s="129" t="e">
        <f>VLOOKUP(H522,Presupuesto!$B$11:$C$565,2,0)</f>
        <v>#N/A</v>
      </c>
      <c r="J522" s="97" t="str">
        <f t="shared" si="25"/>
        <v>Vinculación Universidad-Sociedad</v>
      </c>
      <c r="K522" s="97" t="s">
        <v>412</v>
      </c>
    </row>
    <row r="523" spans="3:11">
      <c r="C523" s="140"/>
      <c r="D523" s="157"/>
      <c r="E523" s="122"/>
      <c r="F523" s="96">
        <f t="shared" si="24"/>
        <v>0</v>
      </c>
      <c r="G523" s="160"/>
      <c r="H523" s="141"/>
      <c r="I523" s="129" t="e">
        <f>VLOOKUP(H523,Presupuesto!$B$11:$C$565,2,0)</f>
        <v>#N/A</v>
      </c>
      <c r="J523" s="97" t="str">
        <f t="shared" si="25"/>
        <v>Vinculación Universidad-Sociedad</v>
      </c>
      <c r="K523" s="97" t="s">
        <v>412</v>
      </c>
    </row>
    <row r="524" spans="3:11">
      <c r="C524" s="142"/>
      <c r="D524" s="150"/>
      <c r="E524" s="117"/>
      <c r="F524" s="96">
        <f t="shared" si="24"/>
        <v>0</v>
      </c>
      <c r="G524" s="160"/>
      <c r="H524" s="143"/>
      <c r="I524" s="129" t="e">
        <f>VLOOKUP(H524,Presupuesto!$B$11:$C$565,2,0)</f>
        <v>#N/A</v>
      </c>
      <c r="J524" s="97" t="str">
        <f t="shared" si="25"/>
        <v>Vinculación Universidad-Sociedad</v>
      </c>
      <c r="K524" s="97" t="s">
        <v>412</v>
      </c>
    </row>
    <row r="525" spans="3:11">
      <c r="C525" s="142"/>
      <c r="D525" s="150"/>
      <c r="E525" s="117"/>
      <c r="F525" s="96">
        <f t="shared" si="24"/>
        <v>0</v>
      </c>
      <c r="G525" s="160"/>
      <c r="H525" s="143"/>
      <c r="I525" s="129" t="e">
        <f>VLOOKUP(H525,Presupuesto!$B$11:$C$565,2,0)</f>
        <v>#N/A</v>
      </c>
      <c r="J525" s="97" t="str">
        <f t="shared" si="25"/>
        <v>Vinculación Universidad-Sociedad</v>
      </c>
      <c r="K525" s="97" t="s">
        <v>412</v>
      </c>
    </row>
    <row r="526" spans="3:11">
      <c r="C526" s="142"/>
      <c r="D526" s="150"/>
      <c r="E526" s="117"/>
      <c r="F526" s="96">
        <f t="shared" si="24"/>
        <v>0</v>
      </c>
      <c r="G526" s="160"/>
      <c r="H526" s="143"/>
      <c r="I526" s="129" t="e">
        <f>VLOOKUP(H526,Presupuesto!$B$11:$C$565,2,0)</f>
        <v>#N/A</v>
      </c>
      <c r="J526" s="97" t="str">
        <f t="shared" si="25"/>
        <v>Vinculación Universidad-Sociedad</v>
      </c>
      <c r="K526" s="97" t="s">
        <v>412</v>
      </c>
    </row>
    <row r="527" spans="3:11">
      <c r="C527" s="142"/>
      <c r="D527" s="150"/>
      <c r="E527" s="117"/>
      <c r="F527" s="96">
        <f t="shared" si="24"/>
        <v>0</v>
      </c>
      <c r="G527" s="160"/>
      <c r="H527" s="143"/>
      <c r="I527" s="129" t="e">
        <f>VLOOKUP(H527,Presupuesto!$B$11:$C$565,2,0)</f>
        <v>#N/A</v>
      </c>
      <c r="J527" s="97" t="str">
        <f t="shared" si="25"/>
        <v>Vinculación Universidad-Sociedad</v>
      </c>
      <c r="K527" s="97" t="s">
        <v>412</v>
      </c>
    </row>
    <row r="528" spans="3:11">
      <c r="C528" s="142"/>
      <c r="D528" s="150"/>
      <c r="E528" s="117"/>
      <c r="F528" s="96">
        <f t="shared" si="24"/>
        <v>0</v>
      </c>
      <c r="G528" s="160"/>
      <c r="H528" s="143"/>
      <c r="I528" s="129" t="e">
        <f>VLOOKUP(H528,Presupuesto!$B$11:$C$565,2,0)</f>
        <v>#N/A</v>
      </c>
      <c r="J528" s="97" t="str">
        <f t="shared" si="25"/>
        <v>Vinculación Universidad-Sociedad</v>
      </c>
      <c r="K528" s="97" t="s">
        <v>412</v>
      </c>
    </row>
    <row r="529" spans="3:11">
      <c r="C529" s="142"/>
      <c r="D529" s="150"/>
      <c r="E529" s="117"/>
      <c r="F529" s="96">
        <f t="shared" si="24"/>
        <v>0</v>
      </c>
      <c r="G529" s="160"/>
      <c r="H529" s="143"/>
      <c r="I529" s="129" t="e">
        <f>VLOOKUP(H529,Presupuesto!$B$11:$C$565,2,0)</f>
        <v>#N/A</v>
      </c>
      <c r="J529" s="97" t="str">
        <f t="shared" si="25"/>
        <v>Vinculación Universidad-Sociedad</v>
      </c>
      <c r="K529" s="97" t="s">
        <v>412</v>
      </c>
    </row>
    <row r="530" spans="3:11">
      <c r="C530" s="142"/>
      <c r="D530" s="150"/>
      <c r="E530" s="117"/>
      <c r="F530" s="96">
        <f t="shared" si="24"/>
        <v>0</v>
      </c>
      <c r="G530" s="160"/>
      <c r="H530" s="143"/>
      <c r="I530" s="129" t="e">
        <f>VLOOKUP(H530,Presupuesto!$B$11:$C$565,2,0)</f>
        <v>#N/A</v>
      </c>
      <c r="J530" s="97" t="str">
        <f t="shared" si="25"/>
        <v>Vinculación Universidad-Sociedad</v>
      </c>
      <c r="K530" s="97" t="s">
        <v>412</v>
      </c>
    </row>
    <row r="531" spans="3:11">
      <c r="C531" s="142"/>
      <c r="D531" s="150"/>
      <c r="E531" s="117"/>
      <c r="F531" s="96">
        <f t="shared" si="24"/>
        <v>0</v>
      </c>
      <c r="G531" s="160"/>
      <c r="H531" s="143"/>
      <c r="I531" s="129" t="e">
        <f>VLOOKUP(H531,Presupuesto!$B$11:$C$565,2,0)</f>
        <v>#N/A</v>
      </c>
      <c r="J531" s="97" t="str">
        <f t="shared" si="25"/>
        <v>Vinculación Universidad-Sociedad</v>
      </c>
      <c r="K531" s="97" t="s">
        <v>412</v>
      </c>
    </row>
    <row r="532" spans="3:11">
      <c r="C532" s="144"/>
      <c r="D532" s="150"/>
      <c r="E532" s="117"/>
      <c r="F532" s="96">
        <f t="shared" si="24"/>
        <v>0</v>
      </c>
      <c r="G532" s="160"/>
      <c r="H532" s="145"/>
      <c r="I532" s="129" t="e">
        <f>VLOOKUP(H532,Presupuesto!$B$11:$C$565,2,0)</f>
        <v>#N/A</v>
      </c>
      <c r="J532" s="97" t="str">
        <f t="shared" si="25"/>
        <v>Vinculación Universidad-Sociedad</v>
      </c>
      <c r="K532" s="97" t="s">
        <v>403</v>
      </c>
    </row>
    <row r="533" spans="3:11">
      <c r="C533" s="144"/>
      <c r="D533" s="150"/>
      <c r="E533" s="117"/>
      <c r="F533" s="96">
        <f t="shared" si="24"/>
        <v>0</v>
      </c>
      <c r="G533" s="160"/>
      <c r="H533" s="145"/>
      <c r="I533" s="129" t="e">
        <f>VLOOKUP(H533,Presupuesto!$B$11:$C$565,2,0)</f>
        <v>#N/A</v>
      </c>
      <c r="J533" s="97" t="str">
        <f t="shared" si="25"/>
        <v>Vinculación Universidad-Sociedad</v>
      </c>
      <c r="K533" s="97" t="s">
        <v>412</v>
      </c>
    </row>
    <row r="534" spans="3:11">
      <c r="C534" s="144"/>
      <c r="D534" s="150"/>
      <c r="E534" s="117"/>
      <c r="F534" s="96">
        <f t="shared" si="24"/>
        <v>0</v>
      </c>
      <c r="G534" s="160"/>
      <c r="H534" s="145"/>
      <c r="I534" s="129" t="e">
        <f>VLOOKUP(H534,Presupuesto!$B$11:$C$565,2,0)</f>
        <v>#N/A</v>
      </c>
      <c r="J534" s="97" t="str">
        <f t="shared" si="25"/>
        <v>Vinculación Universidad-Sociedad</v>
      </c>
      <c r="K534" s="97" t="s">
        <v>412</v>
      </c>
    </row>
    <row r="535" spans="3:11">
      <c r="C535" s="144"/>
      <c r="D535" s="150"/>
      <c r="E535" s="117"/>
      <c r="F535" s="96">
        <f t="shared" si="24"/>
        <v>0</v>
      </c>
      <c r="G535" s="160"/>
      <c r="H535" s="145"/>
      <c r="I535" s="129" t="e">
        <f>VLOOKUP(H535,Presupuesto!$B$11:$C$565,2,0)</f>
        <v>#N/A</v>
      </c>
      <c r="J535" s="97" t="str">
        <f t="shared" si="25"/>
        <v>Vinculación Universidad-Sociedad</v>
      </c>
      <c r="K535" s="97" t="s">
        <v>412</v>
      </c>
    </row>
    <row r="536" spans="3:11" ht="15.75" thickBot="1">
      <c r="C536" s="146"/>
      <c r="D536" s="158"/>
      <c r="E536" s="102"/>
      <c r="F536" s="104">
        <f t="shared" si="24"/>
        <v>0</v>
      </c>
      <c r="G536" s="161"/>
      <c r="H536" s="147"/>
      <c r="I536" s="131" t="e">
        <f>VLOOKUP(H536,Presupuesto!$B$11:$C$565,2,0)</f>
        <v>#N/A</v>
      </c>
      <c r="J536" s="105" t="str">
        <f t="shared" si="25"/>
        <v>Vinculación Universidad-Sociedad</v>
      </c>
      <c r="K536" s="123" t="s">
        <v>394</v>
      </c>
    </row>
    <row r="538" spans="3:11" ht="15.75" thickBot="1"/>
    <row r="539" spans="3:11" ht="15.75" thickBot="1">
      <c r="C539" s="156" t="s">
        <v>53</v>
      </c>
      <c r="D539" s="357">
        <f>SUM(F546:F580)</f>
        <v>2300</v>
      </c>
      <c r="F539" s="70"/>
      <c r="G539" s="78"/>
      <c r="H539" s="70"/>
      <c r="I539" s="70"/>
    </row>
    <row r="540" spans="3:11">
      <c r="C540" s="70"/>
      <c r="D540" s="31"/>
      <c r="E540" s="92"/>
      <c r="F540" s="92"/>
      <c r="G540" s="92"/>
      <c r="H540" s="75"/>
      <c r="I540" s="75"/>
      <c r="J540" s="75"/>
      <c r="K540" s="111"/>
    </row>
    <row r="541" spans="3:11">
      <c r="C541" s="70"/>
      <c r="D541" s="31"/>
      <c r="E541" s="92"/>
      <c r="F541" s="92"/>
      <c r="G541" s="92"/>
      <c r="H541" s="75"/>
      <c r="I541" s="75"/>
      <c r="J541" s="75"/>
      <c r="K541" s="111"/>
    </row>
    <row r="542" spans="3:11" ht="15.75">
      <c r="C542" s="201" t="s">
        <v>392</v>
      </c>
      <c r="D542" s="353" t="s">
        <v>1881</v>
      </c>
      <c r="E542" s="92"/>
      <c r="F542" s="92"/>
      <c r="G542" s="92"/>
      <c r="H542" s="75"/>
      <c r="I542" s="75"/>
      <c r="J542" s="75"/>
      <c r="K542" s="111"/>
    </row>
    <row r="543" spans="3:11" ht="18.75">
      <c r="C543" s="207"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1. Ejecución y Seguiento del Proyecto de Alfabetización de Adultos</v>
      </c>
      <c r="D543" s="31"/>
      <c r="E543" s="92"/>
      <c r="F543" s="92"/>
      <c r="G543" s="92"/>
      <c r="H543" s="75"/>
      <c r="I543" s="75"/>
      <c r="J543" s="75"/>
      <c r="K543" s="111"/>
    </row>
    <row r="544" spans="3:11" ht="15.75" thickBot="1">
      <c r="F544" s="92"/>
      <c r="G544" s="75"/>
      <c r="H544" s="75"/>
      <c r="I544" s="75"/>
    </row>
    <row r="545" spans="3:11" ht="30.75" thickBot="1">
      <c r="C545" s="128" t="s">
        <v>44</v>
      </c>
      <c r="D545" s="128" t="s">
        <v>55</v>
      </c>
      <c r="E545" s="135" t="s">
        <v>57</v>
      </c>
      <c r="F545" s="134" t="s">
        <v>27</v>
      </c>
      <c r="G545" s="132" t="s">
        <v>131</v>
      </c>
      <c r="H545" s="135" t="s">
        <v>46</v>
      </c>
      <c r="I545" s="132" t="s">
        <v>132</v>
      </c>
      <c r="J545" s="132" t="s">
        <v>410</v>
      </c>
      <c r="K545" s="132" t="s">
        <v>411</v>
      </c>
    </row>
    <row r="546" spans="3:11">
      <c r="C546" s="217" t="s">
        <v>439</v>
      </c>
      <c r="D546" s="218"/>
      <c r="E546" s="216">
        <f>HLOOKUP(C546,$AH$2:$BU$3,2,0)</f>
        <v>620</v>
      </c>
      <c r="F546" s="96">
        <f t="shared" ref="F546:F580" si="26">D546*E546</f>
        <v>0</v>
      </c>
      <c r="G546" s="160"/>
      <c r="H546" s="141"/>
      <c r="I546" s="129" t="e">
        <f>VLOOKUP(H546,Presupuesto!$B$11:$C$565,2,0)</f>
        <v>#N/A</v>
      </c>
      <c r="J546" s="215" t="s">
        <v>471</v>
      </c>
      <c r="K546" s="97" t="s">
        <v>394</v>
      </c>
    </row>
    <row r="547" spans="3:11">
      <c r="C547" s="140"/>
      <c r="D547" s="157"/>
      <c r="E547" s="122"/>
      <c r="F547" s="96">
        <f t="shared" si="26"/>
        <v>0</v>
      </c>
      <c r="G547" s="160"/>
      <c r="H547" s="141"/>
      <c r="I547" s="129" t="e">
        <f>VLOOKUP(H547,Presupuesto!$B$11:$C$565,2,0)</f>
        <v>#N/A</v>
      </c>
      <c r="J547" s="97" t="str">
        <f>$J$546</f>
        <v>Vinculación Universidad-Sociedad</v>
      </c>
      <c r="K547" s="97" t="s">
        <v>412</v>
      </c>
    </row>
    <row r="548" spans="3:11">
      <c r="C548" s="140"/>
      <c r="D548" s="157"/>
      <c r="E548" s="122"/>
      <c r="F548" s="96">
        <f t="shared" si="26"/>
        <v>0</v>
      </c>
      <c r="G548" s="160"/>
      <c r="H548" s="141"/>
      <c r="I548" s="129" t="e">
        <f>VLOOKUP(H548,Presupuesto!$B$11:$C$565,2,0)</f>
        <v>#N/A</v>
      </c>
      <c r="J548" s="97" t="str">
        <f t="shared" ref="J548:J580" si="27">$J$546</f>
        <v>Vinculación Universidad-Sociedad</v>
      </c>
      <c r="K548" s="97" t="s">
        <v>412</v>
      </c>
    </row>
    <row r="549" spans="3:11">
      <c r="C549" s="140" t="s">
        <v>2027</v>
      </c>
      <c r="D549" s="157">
        <v>1</v>
      </c>
      <c r="E549" s="122">
        <v>2300</v>
      </c>
      <c r="F549" s="96">
        <f t="shared" si="26"/>
        <v>2300</v>
      </c>
      <c r="G549" s="160" t="s">
        <v>1507</v>
      </c>
      <c r="H549" s="141" t="s">
        <v>580</v>
      </c>
      <c r="I549" s="129" t="str">
        <f>VLOOKUP(H549,Presupuesto!$B$11:$C$565,2,0)</f>
        <v>OTROS SERVICIOS PERSONALES PROYECTO VINCULACION UNAH SOCIEDAD</v>
      </c>
      <c r="J549" s="97" t="s">
        <v>471</v>
      </c>
      <c r="K549" s="97" t="s">
        <v>412</v>
      </c>
    </row>
    <row r="550" spans="3:11">
      <c r="C550" s="140"/>
      <c r="D550" s="157"/>
      <c r="E550" s="122"/>
      <c r="F550" s="96">
        <f t="shared" si="26"/>
        <v>0</v>
      </c>
      <c r="G550" s="160"/>
      <c r="H550" s="141"/>
      <c r="I550" s="129" t="e">
        <f>VLOOKUP(H550,Presupuesto!$B$11:$C$565,2,0)</f>
        <v>#N/A</v>
      </c>
      <c r="J550" s="97" t="str">
        <f t="shared" si="27"/>
        <v>Vinculación Universidad-Sociedad</v>
      </c>
      <c r="K550" s="97" t="s">
        <v>412</v>
      </c>
    </row>
    <row r="551" spans="3:11">
      <c r="C551" s="140"/>
      <c r="D551" s="157"/>
      <c r="E551" s="122"/>
      <c r="F551" s="96">
        <f t="shared" si="26"/>
        <v>0</v>
      </c>
      <c r="G551" s="160"/>
      <c r="H551" s="141"/>
      <c r="I551" s="129" t="e">
        <f>VLOOKUP(H551,Presupuesto!$B$11:$C$565,2,0)</f>
        <v>#N/A</v>
      </c>
      <c r="J551" s="97" t="str">
        <f t="shared" si="27"/>
        <v>Vinculación Universidad-Sociedad</v>
      </c>
      <c r="K551" s="97" t="s">
        <v>401</v>
      </c>
    </row>
    <row r="552" spans="3:11">
      <c r="C552" s="140"/>
      <c r="D552" s="157"/>
      <c r="E552" s="122"/>
      <c r="F552" s="96">
        <f t="shared" si="26"/>
        <v>0</v>
      </c>
      <c r="G552" s="160"/>
      <c r="H552" s="141"/>
      <c r="I552" s="129" t="e">
        <f>VLOOKUP(H552,Presupuesto!$B$11:$C$565,2,0)</f>
        <v>#N/A</v>
      </c>
      <c r="J552" s="97" t="str">
        <f t="shared" si="27"/>
        <v>Vinculación Universidad-Sociedad</v>
      </c>
      <c r="K552" s="97" t="s">
        <v>412</v>
      </c>
    </row>
    <row r="553" spans="3:11">
      <c r="C553" s="140"/>
      <c r="D553" s="157"/>
      <c r="E553" s="122"/>
      <c r="F553" s="96">
        <f t="shared" si="26"/>
        <v>0</v>
      </c>
      <c r="G553" s="160"/>
      <c r="H553" s="141"/>
      <c r="I553" s="129" t="e">
        <f>VLOOKUP(H553,Presupuesto!$B$11:$C$565,2,0)</f>
        <v>#N/A</v>
      </c>
      <c r="J553" s="97" t="str">
        <f t="shared" si="27"/>
        <v>Vinculación Universidad-Sociedad</v>
      </c>
      <c r="K553" s="97" t="s">
        <v>412</v>
      </c>
    </row>
    <row r="554" spans="3:11">
      <c r="C554" s="140"/>
      <c r="D554" s="157"/>
      <c r="E554" s="122"/>
      <c r="F554" s="96">
        <f t="shared" si="26"/>
        <v>0</v>
      </c>
      <c r="G554" s="160"/>
      <c r="H554" s="141"/>
      <c r="I554" s="129" t="e">
        <f>VLOOKUP(H554,Presupuesto!$B$11:$C$565,2,0)</f>
        <v>#N/A</v>
      </c>
      <c r="J554" s="97" t="str">
        <f t="shared" si="27"/>
        <v>Vinculación Universidad-Sociedad</v>
      </c>
      <c r="K554" s="97" t="s">
        <v>412</v>
      </c>
    </row>
    <row r="555" spans="3:11">
      <c r="C555" s="140"/>
      <c r="D555" s="157"/>
      <c r="E555" s="122"/>
      <c r="F555" s="96">
        <f t="shared" si="26"/>
        <v>0</v>
      </c>
      <c r="G555" s="160"/>
      <c r="H555" s="141"/>
      <c r="I555" s="129" t="e">
        <f>VLOOKUP(H555,Presupuesto!$B$11:$C$565,2,0)</f>
        <v>#N/A</v>
      </c>
      <c r="J555" s="97" t="str">
        <f t="shared" si="27"/>
        <v>Vinculación Universidad-Sociedad</v>
      </c>
      <c r="K555" s="97" t="s">
        <v>412</v>
      </c>
    </row>
    <row r="556" spans="3:11">
      <c r="C556" s="140"/>
      <c r="D556" s="157"/>
      <c r="E556" s="122"/>
      <c r="F556" s="96">
        <f t="shared" si="26"/>
        <v>0</v>
      </c>
      <c r="G556" s="160"/>
      <c r="H556" s="141"/>
      <c r="I556" s="129" t="e">
        <f>VLOOKUP(H556,Presupuesto!$B$11:$C$565,2,0)</f>
        <v>#N/A</v>
      </c>
      <c r="J556" s="97" t="str">
        <f t="shared" si="27"/>
        <v>Vinculación Universidad-Sociedad</v>
      </c>
      <c r="K556" s="97" t="s">
        <v>412</v>
      </c>
    </row>
    <row r="557" spans="3:11">
      <c r="C557" s="140"/>
      <c r="D557" s="157"/>
      <c r="E557" s="122"/>
      <c r="F557" s="96">
        <f t="shared" si="26"/>
        <v>0</v>
      </c>
      <c r="G557" s="160"/>
      <c r="H557" s="141"/>
      <c r="I557" s="129" t="e">
        <f>VLOOKUP(H557,Presupuesto!$B$11:$C$565,2,0)</f>
        <v>#N/A</v>
      </c>
      <c r="J557" s="97" t="str">
        <f t="shared" si="27"/>
        <v>Vinculación Universidad-Sociedad</v>
      </c>
      <c r="K557" s="97" t="s">
        <v>412</v>
      </c>
    </row>
    <row r="558" spans="3:11">
      <c r="C558" s="140"/>
      <c r="D558" s="157"/>
      <c r="E558" s="122"/>
      <c r="F558" s="96">
        <f t="shared" si="26"/>
        <v>0</v>
      </c>
      <c r="G558" s="160"/>
      <c r="H558" s="141"/>
      <c r="I558" s="129" t="e">
        <f>VLOOKUP(H558,Presupuesto!$B$11:$C$565,2,0)</f>
        <v>#N/A</v>
      </c>
      <c r="J558" s="97" t="str">
        <f t="shared" si="27"/>
        <v>Vinculación Universidad-Sociedad</v>
      </c>
      <c r="K558" s="97" t="s">
        <v>412</v>
      </c>
    </row>
    <row r="559" spans="3:11">
      <c r="C559" s="140"/>
      <c r="D559" s="157"/>
      <c r="E559" s="122"/>
      <c r="F559" s="96">
        <f t="shared" si="26"/>
        <v>0</v>
      </c>
      <c r="G559" s="160"/>
      <c r="H559" s="141"/>
      <c r="I559" s="129" t="e">
        <f>VLOOKUP(H559,Presupuesto!$B$11:$C$565,2,0)</f>
        <v>#N/A</v>
      </c>
      <c r="J559" s="97" t="str">
        <f t="shared" si="27"/>
        <v>Vinculación Universidad-Sociedad</v>
      </c>
      <c r="K559" s="97" t="s">
        <v>412</v>
      </c>
    </row>
    <row r="560" spans="3:11">
      <c r="C560" s="140"/>
      <c r="D560" s="157"/>
      <c r="E560" s="122"/>
      <c r="F560" s="96">
        <f t="shared" si="26"/>
        <v>0</v>
      </c>
      <c r="G560" s="160"/>
      <c r="H560" s="141"/>
      <c r="I560" s="129" t="e">
        <f>VLOOKUP(H560,Presupuesto!$B$11:$C$565,2,0)</f>
        <v>#N/A</v>
      </c>
      <c r="J560" s="97" t="str">
        <f t="shared" si="27"/>
        <v>Vinculación Universidad-Sociedad</v>
      </c>
      <c r="K560" s="97" t="s">
        <v>412</v>
      </c>
    </row>
    <row r="561" spans="3:11">
      <c r="C561" s="140"/>
      <c r="D561" s="157"/>
      <c r="E561" s="122"/>
      <c r="F561" s="96">
        <f t="shared" si="26"/>
        <v>0</v>
      </c>
      <c r="G561" s="160"/>
      <c r="H561" s="141"/>
      <c r="I561" s="129" t="e">
        <f>VLOOKUP(H561,Presupuesto!$B$11:$C$565,2,0)</f>
        <v>#N/A</v>
      </c>
      <c r="J561" s="97" t="str">
        <f t="shared" si="27"/>
        <v>Vinculación Universidad-Sociedad</v>
      </c>
      <c r="K561" s="97" t="s">
        <v>412</v>
      </c>
    </row>
    <row r="562" spans="3:11">
      <c r="C562" s="140"/>
      <c r="D562" s="157"/>
      <c r="E562" s="122"/>
      <c r="F562" s="96">
        <f t="shared" si="26"/>
        <v>0</v>
      </c>
      <c r="G562" s="160"/>
      <c r="H562" s="141"/>
      <c r="I562" s="129" t="e">
        <f>VLOOKUP(H562,Presupuesto!$B$11:$C$565,2,0)</f>
        <v>#N/A</v>
      </c>
      <c r="J562" s="97" t="str">
        <f t="shared" si="27"/>
        <v>Vinculación Universidad-Sociedad</v>
      </c>
      <c r="K562" s="97" t="s">
        <v>412</v>
      </c>
    </row>
    <row r="563" spans="3:11">
      <c r="C563" s="140"/>
      <c r="D563" s="157"/>
      <c r="E563" s="122"/>
      <c r="F563" s="96">
        <f t="shared" si="26"/>
        <v>0</v>
      </c>
      <c r="G563" s="160"/>
      <c r="H563" s="141"/>
      <c r="I563" s="129" t="e">
        <f>VLOOKUP(H563,Presupuesto!$B$11:$C$565,2,0)</f>
        <v>#N/A</v>
      </c>
      <c r="J563" s="97" t="str">
        <f t="shared" si="27"/>
        <v>Vinculación Universidad-Sociedad</v>
      </c>
      <c r="K563" s="97" t="s">
        <v>412</v>
      </c>
    </row>
    <row r="564" spans="3:11">
      <c r="C564" s="140"/>
      <c r="D564" s="157"/>
      <c r="E564" s="122"/>
      <c r="F564" s="96">
        <f t="shared" si="26"/>
        <v>0</v>
      </c>
      <c r="G564" s="160"/>
      <c r="H564" s="141"/>
      <c r="I564" s="129" t="e">
        <f>VLOOKUP(H564,Presupuesto!$B$11:$C$565,2,0)</f>
        <v>#N/A</v>
      </c>
      <c r="J564" s="97" t="str">
        <f t="shared" si="27"/>
        <v>Vinculación Universidad-Sociedad</v>
      </c>
      <c r="K564" s="97" t="s">
        <v>412</v>
      </c>
    </row>
    <row r="565" spans="3:11">
      <c r="C565" s="140"/>
      <c r="D565" s="157"/>
      <c r="E565" s="122"/>
      <c r="F565" s="96">
        <f t="shared" si="26"/>
        <v>0</v>
      </c>
      <c r="G565" s="160"/>
      <c r="H565" s="141"/>
      <c r="I565" s="129" t="e">
        <f>VLOOKUP(H565,Presupuesto!$B$11:$C$565,2,0)</f>
        <v>#N/A</v>
      </c>
      <c r="J565" s="97" t="str">
        <f t="shared" si="27"/>
        <v>Vinculación Universidad-Sociedad</v>
      </c>
      <c r="K565" s="97" t="s">
        <v>412</v>
      </c>
    </row>
    <row r="566" spans="3:11">
      <c r="C566" s="140"/>
      <c r="D566" s="157"/>
      <c r="E566" s="122"/>
      <c r="F566" s="96">
        <f t="shared" si="26"/>
        <v>0</v>
      </c>
      <c r="G566" s="160"/>
      <c r="H566" s="141"/>
      <c r="I566" s="129" t="e">
        <f>VLOOKUP(H566,Presupuesto!$B$11:$C$565,2,0)</f>
        <v>#N/A</v>
      </c>
      <c r="J566" s="97" t="str">
        <f t="shared" si="27"/>
        <v>Vinculación Universidad-Sociedad</v>
      </c>
      <c r="K566" s="97" t="s">
        <v>412</v>
      </c>
    </row>
    <row r="567" spans="3:11">
      <c r="C567" s="140"/>
      <c r="D567" s="157"/>
      <c r="E567" s="122"/>
      <c r="F567" s="96">
        <f t="shared" si="26"/>
        <v>0</v>
      </c>
      <c r="G567" s="160"/>
      <c r="H567" s="141"/>
      <c r="I567" s="129" t="e">
        <f>VLOOKUP(H567,Presupuesto!$B$11:$C$565,2,0)</f>
        <v>#N/A</v>
      </c>
      <c r="J567" s="97" t="str">
        <f t="shared" si="27"/>
        <v>Vinculación Universidad-Sociedad</v>
      </c>
      <c r="K567" s="97" t="s">
        <v>412</v>
      </c>
    </row>
    <row r="568" spans="3:11">
      <c r="C568" s="142"/>
      <c r="D568" s="150"/>
      <c r="E568" s="117"/>
      <c r="F568" s="96">
        <f t="shared" si="26"/>
        <v>0</v>
      </c>
      <c r="G568" s="160"/>
      <c r="H568" s="143"/>
      <c r="I568" s="129" t="e">
        <f>VLOOKUP(H568,Presupuesto!$B$11:$C$565,2,0)</f>
        <v>#N/A</v>
      </c>
      <c r="J568" s="97" t="str">
        <f t="shared" si="27"/>
        <v>Vinculación Universidad-Sociedad</v>
      </c>
      <c r="K568" s="97" t="s">
        <v>412</v>
      </c>
    </row>
    <row r="569" spans="3:11">
      <c r="C569" s="142"/>
      <c r="D569" s="150"/>
      <c r="E569" s="117"/>
      <c r="F569" s="96">
        <f t="shared" si="26"/>
        <v>0</v>
      </c>
      <c r="G569" s="160"/>
      <c r="H569" s="143"/>
      <c r="I569" s="129" t="e">
        <f>VLOOKUP(H569,Presupuesto!$B$11:$C$565,2,0)</f>
        <v>#N/A</v>
      </c>
      <c r="J569" s="97" t="str">
        <f t="shared" si="27"/>
        <v>Vinculación Universidad-Sociedad</v>
      </c>
      <c r="K569" s="97" t="s">
        <v>412</v>
      </c>
    </row>
    <row r="570" spans="3:11">
      <c r="C570" s="142"/>
      <c r="D570" s="150"/>
      <c r="E570" s="117"/>
      <c r="F570" s="96">
        <f t="shared" si="26"/>
        <v>0</v>
      </c>
      <c r="G570" s="160"/>
      <c r="H570" s="143"/>
      <c r="I570" s="129" t="e">
        <f>VLOOKUP(H570,Presupuesto!$B$11:$C$565,2,0)</f>
        <v>#N/A</v>
      </c>
      <c r="J570" s="97" t="str">
        <f t="shared" si="27"/>
        <v>Vinculación Universidad-Sociedad</v>
      </c>
      <c r="K570" s="97" t="s">
        <v>412</v>
      </c>
    </row>
    <row r="571" spans="3:11">
      <c r="C571" s="142"/>
      <c r="D571" s="150"/>
      <c r="E571" s="117"/>
      <c r="F571" s="96">
        <f t="shared" si="26"/>
        <v>0</v>
      </c>
      <c r="G571" s="160"/>
      <c r="H571" s="143"/>
      <c r="I571" s="129" t="e">
        <f>VLOOKUP(H571,Presupuesto!$B$11:$C$565,2,0)</f>
        <v>#N/A</v>
      </c>
      <c r="J571" s="97" t="str">
        <f t="shared" si="27"/>
        <v>Vinculación Universidad-Sociedad</v>
      </c>
      <c r="K571" s="97" t="s">
        <v>412</v>
      </c>
    </row>
    <row r="572" spans="3:11">
      <c r="C572" s="142"/>
      <c r="D572" s="150"/>
      <c r="E572" s="117"/>
      <c r="F572" s="96">
        <f t="shared" si="26"/>
        <v>0</v>
      </c>
      <c r="G572" s="160"/>
      <c r="H572" s="143"/>
      <c r="I572" s="129" t="e">
        <f>VLOOKUP(H572,Presupuesto!$B$11:$C$565,2,0)</f>
        <v>#N/A</v>
      </c>
      <c r="J572" s="97" t="str">
        <f t="shared" si="27"/>
        <v>Vinculación Universidad-Sociedad</v>
      </c>
      <c r="K572" s="97" t="s">
        <v>412</v>
      </c>
    </row>
    <row r="573" spans="3:11">
      <c r="C573" s="142"/>
      <c r="D573" s="150"/>
      <c r="E573" s="117"/>
      <c r="F573" s="96">
        <f t="shared" si="26"/>
        <v>0</v>
      </c>
      <c r="G573" s="160"/>
      <c r="H573" s="143"/>
      <c r="I573" s="129" t="e">
        <f>VLOOKUP(H573,Presupuesto!$B$11:$C$565,2,0)</f>
        <v>#N/A</v>
      </c>
      <c r="J573" s="97" t="str">
        <f t="shared" si="27"/>
        <v>Vinculación Universidad-Sociedad</v>
      </c>
      <c r="K573" s="97" t="s">
        <v>412</v>
      </c>
    </row>
    <row r="574" spans="3:11">
      <c r="C574" s="142"/>
      <c r="D574" s="150"/>
      <c r="E574" s="117"/>
      <c r="F574" s="96">
        <f t="shared" si="26"/>
        <v>0</v>
      </c>
      <c r="G574" s="160"/>
      <c r="H574" s="143"/>
      <c r="I574" s="129" t="e">
        <f>VLOOKUP(H574,Presupuesto!$B$11:$C$565,2,0)</f>
        <v>#N/A</v>
      </c>
      <c r="J574" s="97" t="str">
        <f t="shared" si="27"/>
        <v>Vinculación Universidad-Sociedad</v>
      </c>
      <c r="K574" s="97" t="s">
        <v>412</v>
      </c>
    </row>
    <row r="575" spans="3:11">
      <c r="C575" s="142"/>
      <c r="D575" s="150"/>
      <c r="E575" s="117"/>
      <c r="F575" s="96">
        <f t="shared" si="26"/>
        <v>0</v>
      </c>
      <c r="G575" s="160"/>
      <c r="H575" s="143"/>
      <c r="I575" s="129" t="e">
        <f>VLOOKUP(H575,Presupuesto!$B$11:$C$565,2,0)</f>
        <v>#N/A</v>
      </c>
      <c r="J575" s="97" t="str">
        <f t="shared" si="27"/>
        <v>Vinculación Universidad-Sociedad</v>
      </c>
      <c r="K575" s="97" t="s">
        <v>412</v>
      </c>
    </row>
    <row r="576" spans="3:11">
      <c r="C576" s="144"/>
      <c r="D576" s="150"/>
      <c r="E576" s="117"/>
      <c r="F576" s="96">
        <f t="shared" si="26"/>
        <v>0</v>
      </c>
      <c r="G576" s="160"/>
      <c r="H576" s="145"/>
      <c r="I576" s="129" t="e">
        <f>VLOOKUP(H576,Presupuesto!$B$11:$C$565,2,0)</f>
        <v>#N/A</v>
      </c>
      <c r="J576" s="97" t="str">
        <f t="shared" si="27"/>
        <v>Vinculación Universidad-Sociedad</v>
      </c>
      <c r="K576" s="97" t="s">
        <v>403</v>
      </c>
    </row>
    <row r="577" spans="3:11">
      <c r="C577" s="144"/>
      <c r="D577" s="150"/>
      <c r="E577" s="117"/>
      <c r="F577" s="96">
        <f t="shared" si="26"/>
        <v>0</v>
      </c>
      <c r="G577" s="160"/>
      <c r="H577" s="145"/>
      <c r="I577" s="129" t="e">
        <f>VLOOKUP(H577,Presupuesto!$B$11:$C$565,2,0)</f>
        <v>#N/A</v>
      </c>
      <c r="J577" s="97" t="str">
        <f t="shared" si="27"/>
        <v>Vinculación Universidad-Sociedad</v>
      </c>
      <c r="K577" s="97" t="s">
        <v>412</v>
      </c>
    </row>
    <row r="578" spans="3:11">
      <c r="C578" s="144"/>
      <c r="D578" s="150"/>
      <c r="E578" s="117"/>
      <c r="F578" s="96">
        <f t="shared" si="26"/>
        <v>0</v>
      </c>
      <c r="G578" s="160"/>
      <c r="H578" s="145"/>
      <c r="I578" s="129" t="e">
        <f>VLOOKUP(H578,Presupuesto!$B$11:$C$565,2,0)</f>
        <v>#N/A</v>
      </c>
      <c r="J578" s="97" t="str">
        <f t="shared" si="27"/>
        <v>Vinculación Universidad-Sociedad</v>
      </c>
      <c r="K578" s="97" t="s">
        <v>412</v>
      </c>
    </row>
    <row r="579" spans="3:11">
      <c r="C579" s="144"/>
      <c r="D579" s="150"/>
      <c r="E579" s="117"/>
      <c r="F579" s="96">
        <f t="shared" si="26"/>
        <v>0</v>
      </c>
      <c r="G579" s="160"/>
      <c r="H579" s="145"/>
      <c r="I579" s="129" t="e">
        <f>VLOOKUP(H579,Presupuesto!$B$11:$C$565,2,0)</f>
        <v>#N/A</v>
      </c>
      <c r="J579" s="97" t="str">
        <f t="shared" si="27"/>
        <v>Vinculación Universidad-Sociedad</v>
      </c>
      <c r="K579" s="97" t="s">
        <v>412</v>
      </c>
    </row>
    <row r="580" spans="3:11" ht="15.75" thickBot="1">
      <c r="C580" s="146"/>
      <c r="D580" s="158"/>
      <c r="E580" s="102"/>
      <c r="F580" s="104">
        <f t="shared" si="26"/>
        <v>0</v>
      </c>
      <c r="G580" s="161"/>
      <c r="H580" s="147"/>
      <c r="I580" s="131" t="e">
        <f>VLOOKUP(H580,Presupuesto!$B$11:$C$565,2,0)</f>
        <v>#N/A</v>
      </c>
      <c r="J580" s="105" t="str">
        <f t="shared" si="27"/>
        <v>Vinculación Universidad-Sociedad</v>
      </c>
      <c r="K580" s="123" t="s">
        <v>394</v>
      </c>
    </row>
    <row r="582" spans="3:11" ht="15.75" thickBot="1">
      <c r="F582" s="89"/>
      <c r="G582" s="88"/>
      <c r="H582" s="89"/>
      <c r="I582" s="89"/>
    </row>
    <row r="583" spans="3:11" ht="15.75" thickBot="1">
      <c r="C583" s="156" t="s">
        <v>53</v>
      </c>
      <c r="D583" s="357">
        <f>SUM(F590:F624)</f>
        <v>21600</v>
      </c>
      <c r="F583" s="70"/>
      <c r="G583" s="78"/>
      <c r="H583" s="70"/>
      <c r="I583" s="70"/>
    </row>
    <row r="584" spans="3:11">
      <c r="C584" s="70"/>
      <c r="D584" s="31"/>
      <c r="E584" s="92"/>
      <c r="F584" s="92"/>
      <c r="G584" s="92"/>
      <c r="H584" s="75"/>
      <c r="I584" s="75"/>
      <c r="J584" s="75"/>
      <c r="K584" s="111"/>
    </row>
    <row r="585" spans="3:11">
      <c r="C585" s="70"/>
      <c r="D585" s="31"/>
      <c r="E585" s="92"/>
      <c r="F585" s="92"/>
      <c r="G585" s="92"/>
      <c r="H585" s="75"/>
      <c r="I585" s="75"/>
      <c r="J585" s="75"/>
      <c r="K585" s="111"/>
    </row>
    <row r="586" spans="3:11" ht="15.75">
      <c r="C586" s="201" t="s">
        <v>392</v>
      </c>
      <c r="D586" s="353" t="s">
        <v>1882</v>
      </c>
      <c r="E586" s="92"/>
      <c r="F586" s="92"/>
      <c r="G586" s="92"/>
      <c r="H586" s="75"/>
      <c r="I586" s="75"/>
      <c r="J586" s="75"/>
      <c r="K586" s="111"/>
    </row>
    <row r="587" spans="3:11" ht="18.75">
      <c r="C587" s="207"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2. Talleres de capacitación</v>
      </c>
      <c r="D587" s="31"/>
      <c r="E587" s="92"/>
      <c r="F587" s="92"/>
      <c r="G587" s="92"/>
      <c r="H587" s="75"/>
      <c r="I587" s="75"/>
      <c r="J587" s="75"/>
      <c r="K587" s="111"/>
    </row>
    <row r="588" spans="3:11" ht="15.75" thickBot="1">
      <c r="F588" s="92"/>
      <c r="G588" s="75"/>
      <c r="H588" s="75"/>
      <c r="I588" s="75"/>
    </row>
    <row r="589" spans="3:11" ht="30.75" thickBot="1">
      <c r="C589" s="128" t="s">
        <v>44</v>
      </c>
      <c r="D589" s="128" t="s">
        <v>55</v>
      </c>
      <c r="E589" s="135" t="s">
        <v>57</v>
      </c>
      <c r="F589" s="134" t="s">
        <v>27</v>
      </c>
      <c r="G589" s="132" t="s">
        <v>131</v>
      </c>
      <c r="H589" s="135" t="s">
        <v>46</v>
      </c>
      <c r="I589" s="132" t="s">
        <v>132</v>
      </c>
      <c r="J589" s="132" t="s">
        <v>410</v>
      </c>
      <c r="K589" s="132" t="s">
        <v>411</v>
      </c>
    </row>
    <row r="590" spans="3:11">
      <c r="C590" s="217" t="s">
        <v>439</v>
      </c>
      <c r="D590" s="218"/>
      <c r="E590" s="216">
        <f>HLOOKUP(C590,$AH$2:$BU$3,2,0)</f>
        <v>620</v>
      </c>
      <c r="F590" s="96">
        <f t="shared" ref="F590:F624" si="28">D590*E590</f>
        <v>0</v>
      </c>
      <c r="G590" s="160"/>
      <c r="H590" s="141"/>
      <c r="I590" s="129" t="e">
        <f>VLOOKUP(H590,Presupuesto!$B$11:$C$565,2,0)</f>
        <v>#N/A</v>
      </c>
      <c r="J590" s="215" t="s">
        <v>1477</v>
      </c>
      <c r="K590" s="97" t="s">
        <v>394</v>
      </c>
    </row>
    <row r="591" spans="3:11">
      <c r="C591" s="140"/>
      <c r="D591" s="157"/>
      <c r="E591" s="122"/>
      <c r="F591" s="96">
        <f t="shared" si="28"/>
        <v>0</v>
      </c>
      <c r="G591" s="160"/>
      <c r="H591" s="141"/>
      <c r="I591" s="129" t="e">
        <f>VLOOKUP(H591,Presupuesto!$B$11:$C$565,2,0)</f>
        <v>#N/A</v>
      </c>
      <c r="J591" s="97" t="str">
        <f>$J$590</f>
        <v>Desarrollo del Sistema de Educación Superior</v>
      </c>
      <c r="K591" s="97" t="s">
        <v>412</v>
      </c>
    </row>
    <row r="592" spans="3:11">
      <c r="C592" s="140" t="s">
        <v>2028</v>
      </c>
      <c r="D592" s="157">
        <v>1</v>
      </c>
      <c r="E592" s="122">
        <v>21600</v>
      </c>
      <c r="F592" s="96">
        <f t="shared" si="28"/>
        <v>21600</v>
      </c>
      <c r="G592" s="160" t="s">
        <v>1507</v>
      </c>
      <c r="H592" s="141" t="s">
        <v>580</v>
      </c>
      <c r="I592" s="129" t="str">
        <f>VLOOKUP(H592,Presupuesto!$B$11:$C$565,2,0)</f>
        <v>OTROS SERVICIOS PERSONALES PROYECTO VINCULACION UNAH SOCIEDAD</v>
      </c>
      <c r="J592" s="97" t="s">
        <v>471</v>
      </c>
      <c r="K592" s="97" t="s">
        <v>412</v>
      </c>
    </row>
    <row r="593" spans="3:11">
      <c r="C593" s="140"/>
      <c r="D593" s="157"/>
      <c r="E593" s="122"/>
      <c r="F593" s="96">
        <f t="shared" si="28"/>
        <v>0</v>
      </c>
      <c r="G593" s="160"/>
      <c r="H593" s="141"/>
      <c r="I593" s="129" t="e">
        <f>VLOOKUP(H593,Presupuesto!$B$11:$C$565,2,0)</f>
        <v>#N/A</v>
      </c>
      <c r="J593" s="97" t="str">
        <f t="shared" ref="J593:J624" si="29">$J$590</f>
        <v>Desarrollo del Sistema de Educación Superior</v>
      </c>
      <c r="K593" s="97" t="s">
        <v>412</v>
      </c>
    </row>
    <row r="594" spans="3:11">
      <c r="C594" s="140"/>
      <c r="D594" s="157"/>
      <c r="E594" s="122"/>
      <c r="F594" s="96">
        <f t="shared" si="28"/>
        <v>0</v>
      </c>
      <c r="G594" s="160"/>
      <c r="H594" s="141"/>
      <c r="I594" s="129" t="e">
        <f>VLOOKUP(H594,Presupuesto!$B$11:$C$565,2,0)</f>
        <v>#N/A</v>
      </c>
      <c r="J594" s="97" t="str">
        <f t="shared" si="29"/>
        <v>Desarrollo del Sistema de Educación Superior</v>
      </c>
      <c r="K594" s="97" t="s">
        <v>412</v>
      </c>
    </row>
    <row r="595" spans="3:11">
      <c r="C595" s="140"/>
      <c r="D595" s="157"/>
      <c r="E595" s="122"/>
      <c r="F595" s="96">
        <f t="shared" si="28"/>
        <v>0</v>
      </c>
      <c r="G595" s="160"/>
      <c r="H595" s="141"/>
      <c r="I595" s="129" t="e">
        <f>VLOOKUP(H595,Presupuesto!$B$11:$C$565,2,0)</f>
        <v>#N/A</v>
      </c>
      <c r="J595" s="97" t="str">
        <f t="shared" si="29"/>
        <v>Desarrollo del Sistema de Educación Superior</v>
      </c>
      <c r="K595" s="97" t="s">
        <v>401</v>
      </c>
    </row>
    <row r="596" spans="3:11">
      <c r="C596" s="140"/>
      <c r="D596" s="157"/>
      <c r="E596" s="122"/>
      <c r="F596" s="96">
        <f t="shared" si="28"/>
        <v>0</v>
      </c>
      <c r="G596" s="160"/>
      <c r="H596" s="141"/>
      <c r="I596" s="129" t="e">
        <f>VLOOKUP(H596,Presupuesto!$B$11:$C$565,2,0)</f>
        <v>#N/A</v>
      </c>
      <c r="J596" s="97" t="str">
        <f t="shared" si="29"/>
        <v>Desarrollo del Sistema de Educación Superior</v>
      </c>
      <c r="K596" s="97" t="s">
        <v>412</v>
      </c>
    </row>
    <row r="597" spans="3:11">
      <c r="C597" s="140"/>
      <c r="D597" s="157"/>
      <c r="E597" s="122"/>
      <c r="F597" s="96">
        <f t="shared" si="28"/>
        <v>0</v>
      </c>
      <c r="G597" s="160"/>
      <c r="H597" s="141"/>
      <c r="I597" s="129" t="e">
        <f>VLOOKUP(H597,Presupuesto!$B$11:$C$565,2,0)</f>
        <v>#N/A</v>
      </c>
      <c r="J597" s="97" t="str">
        <f t="shared" si="29"/>
        <v>Desarrollo del Sistema de Educación Superior</v>
      </c>
      <c r="K597" s="97" t="s">
        <v>412</v>
      </c>
    </row>
    <row r="598" spans="3:11">
      <c r="C598" s="140"/>
      <c r="D598" s="157"/>
      <c r="E598" s="122"/>
      <c r="F598" s="96">
        <f t="shared" si="28"/>
        <v>0</v>
      </c>
      <c r="G598" s="160"/>
      <c r="H598" s="141"/>
      <c r="I598" s="129" t="e">
        <f>VLOOKUP(H598,Presupuesto!$B$11:$C$565,2,0)</f>
        <v>#N/A</v>
      </c>
      <c r="J598" s="97" t="str">
        <f t="shared" si="29"/>
        <v>Desarrollo del Sistema de Educación Superior</v>
      </c>
      <c r="K598" s="97" t="s">
        <v>412</v>
      </c>
    </row>
    <row r="599" spans="3:11">
      <c r="C599" s="140"/>
      <c r="D599" s="157"/>
      <c r="E599" s="122"/>
      <c r="F599" s="96">
        <f t="shared" si="28"/>
        <v>0</v>
      </c>
      <c r="G599" s="160"/>
      <c r="H599" s="141"/>
      <c r="I599" s="129" t="e">
        <f>VLOOKUP(H599,Presupuesto!$B$11:$C$565,2,0)</f>
        <v>#N/A</v>
      </c>
      <c r="J599" s="97" t="str">
        <f t="shared" si="29"/>
        <v>Desarrollo del Sistema de Educación Superior</v>
      </c>
      <c r="K599" s="97" t="s">
        <v>412</v>
      </c>
    </row>
    <row r="600" spans="3:11">
      <c r="C600" s="140"/>
      <c r="D600" s="157"/>
      <c r="E600" s="122"/>
      <c r="F600" s="96">
        <f t="shared" si="28"/>
        <v>0</v>
      </c>
      <c r="G600" s="160"/>
      <c r="H600" s="141"/>
      <c r="I600" s="129" t="e">
        <f>VLOOKUP(H600,Presupuesto!$B$11:$C$565,2,0)</f>
        <v>#N/A</v>
      </c>
      <c r="J600" s="97" t="str">
        <f t="shared" si="29"/>
        <v>Desarrollo del Sistema de Educación Superior</v>
      </c>
      <c r="K600" s="97" t="s">
        <v>412</v>
      </c>
    </row>
    <row r="601" spans="3:11">
      <c r="C601" s="140"/>
      <c r="D601" s="157"/>
      <c r="E601" s="122"/>
      <c r="F601" s="96">
        <f t="shared" si="28"/>
        <v>0</v>
      </c>
      <c r="G601" s="160"/>
      <c r="H601" s="141"/>
      <c r="I601" s="129" t="e">
        <f>VLOOKUP(H601,Presupuesto!$B$11:$C$565,2,0)</f>
        <v>#N/A</v>
      </c>
      <c r="J601" s="97" t="str">
        <f t="shared" si="29"/>
        <v>Desarrollo del Sistema de Educación Superior</v>
      </c>
      <c r="K601" s="97" t="s">
        <v>412</v>
      </c>
    </row>
    <row r="602" spans="3:11">
      <c r="C602" s="140"/>
      <c r="D602" s="157"/>
      <c r="E602" s="122"/>
      <c r="F602" s="96">
        <f t="shared" si="28"/>
        <v>0</v>
      </c>
      <c r="G602" s="160"/>
      <c r="H602" s="141"/>
      <c r="I602" s="129" t="e">
        <f>VLOOKUP(H602,Presupuesto!$B$11:$C$565,2,0)</f>
        <v>#N/A</v>
      </c>
      <c r="J602" s="97" t="str">
        <f t="shared" si="29"/>
        <v>Desarrollo del Sistema de Educación Superior</v>
      </c>
      <c r="K602" s="97" t="s">
        <v>412</v>
      </c>
    </row>
    <row r="603" spans="3:11">
      <c r="C603" s="140"/>
      <c r="D603" s="157"/>
      <c r="E603" s="122"/>
      <c r="F603" s="96">
        <f t="shared" si="28"/>
        <v>0</v>
      </c>
      <c r="G603" s="160"/>
      <c r="H603" s="141"/>
      <c r="I603" s="129" t="e">
        <f>VLOOKUP(H603,Presupuesto!$B$11:$C$565,2,0)</f>
        <v>#N/A</v>
      </c>
      <c r="J603" s="97" t="str">
        <f t="shared" si="29"/>
        <v>Desarrollo del Sistema de Educación Superior</v>
      </c>
      <c r="K603" s="97" t="s">
        <v>412</v>
      </c>
    </row>
    <row r="604" spans="3:11">
      <c r="C604" s="140"/>
      <c r="D604" s="157"/>
      <c r="E604" s="122"/>
      <c r="F604" s="96">
        <f t="shared" si="28"/>
        <v>0</v>
      </c>
      <c r="G604" s="160"/>
      <c r="H604" s="141"/>
      <c r="I604" s="129" t="e">
        <f>VLOOKUP(H604,Presupuesto!$B$11:$C$565,2,0)</f>
        <v>#N/A</v>
      </c>
      <c r="J604" s="97" t="str">
        <f t="shared" si="29"/>
        <v>Desarrollo del Sistema de Educación Superior</v>
      </c>
      <c r="K604" s="97" t="s">
        <v>412</v>
      </c>
    </row>
    <row r="605" spans="3:11">
      <c r="C605" s="140"/>
      <c r="D605" s="157"/>
      <c r="E605" s="122"/>
      <c r="F605" s="96">
        <f t="shared" si="28"/>
        <v>0</v>
      </c>
      <c r="G605" s="160"/>
      <c r="H605" s="141"/>
      <c r="I605" s="129" t="e">
        <f>VLOOKUP(H605,Presupuesto!$B$11:$C$565,2,0)</f>
        <v>#N/A</v>
      </c>
      <c r="J605" s="97" t="str">
        <f t="shared" si="29"/>
        <v>Desarrollo del Sistema de Educación Superior</v>
      </c>
      <c r="K605" s="97" t="s">
        <v>412</v>
      </c>
    </row>
    <row r="606" spans="3:11">
      <c r="C606" s="140"/>
      <c r="D606" s="157"/>
      <c r="E606" s="122"/>
      <c r="F606" s="96">
        <f t="shared" si="28"/>
        <v>0</v>
      </c>
      <c r="G606" s="160"/>
      <c r="H606" s="141"/>
      <c r="I606" s="129" t="e">
        <f>VLOOKUP(H606,Presupuesto!$B$11:$C$565,2,0)</f>
        <v>#N/A</v>
      </c>
      <c r="J606" s="97" t="str">
        <f t="shared" si="29"/>
        <v>Desarrollo del Sistema de Educación Superior</v>
      </c>
      <c r="K606" s="97" t="s">
        <v>412</v>
      </c>
    </row>
    <row r="607" spans="3:11">
      <c r="C607" s="140"/>
      <c r="D607" s="157"/>
      <c r="E607" s="122"/>
      <c r="F607" s="96">
        <f t="shared" si="28"/>
        <v>0</v>
      </c>
      <c r="G607" s="160"/>
      <c r="H607" s="141"/>
      <c r="I607" s="129" t="e">
        <f>VLOOKUP(H607,Presupuesto!$B$11:$C$565,2,0)</f>
        <v>#N/A</v>
      </c>
      <c r="J607" s="97" t="str">
        <f t="shared" si="29"/>
        <v>Desarrollo del Sistema de Educación Superior</v>
      </c>
      <c r="K607" s="97" t="s">
        <v>412</v>
      </c>
    </row>
    <row r="608" spans="3:11">
      <c r="C608" s="140"/>
      <c r="D608" s="157"/>
      <c r="E608" s="122"/>
      <c r="F608" s="96">
        <f t="shared" si="28"/>
        <v>0</v>
      </c>
      <c r="G608" s="160"/>
      <c r="H608" s="141"/>
      <c r="I608" s="129" t="e">
        <f>VLOOKUP(H608,Presupuesto!$B$11:$C$565,2,0)</f>
        <v>#N/A</v>
      </c>
      <c r="J608" s="97" t="str">
        <f t="shared" si="29"/>
        <v>Desarrollo del Sistema de Educación Superior</v>
      </c>
      <c r="K608" s="97" t="s">
        <v>412</v>
      </c>
    </row>
    <row r="609" spans="3:11">
      <c r="C609" s="140"/>
      <c r="D609" s="157"/>
      <c r="E609" s="122"/>
      <c r="F609" s="96">
        <f t="shared" si="28"/>
        <v>0</v>
      </c>
      <c r="G609" s="160"/>
      <c r="H609" s="141"/>
      <c r="I609" s="129" t="e">
        <f>VLOOKUP(H609,Presupuesto!$B$11:$C$565,2,0)</f>
        <v>#N/A</v>
      </c>
      <c r="J609" s="97" t="str">
        <f t="shared" si="29"/>
        <v>Desarrollo del Sistema de Educación Superior</v>
      </c>
      <c r="K609" s="97" t="s">
        <v>412</v>
      </c>
    </row>
    <row r="610" spans="3:11">
      <c r="C610" s="140"/>
      <c r="D610" s="157"/>
      <c r="E610" s="122"/>
      <c r="F610" s="96">
        <f t="shared" si="28"/>
        <v>0</v>
      </c>
      <c r="G610" s="160"/>
      <c r="H610" s="141"/>
      <c r="I610" s="129" t="e">
        <f>VLOOKUP(H610,Presupuesto!$B$11:$C$565,2,0)</f>
        <v>#N/A</v>
      </c>
      <c r="J610" s="97" t="str">
        <f t="shared" si="29"/>
        <v>Desarrollo del Sistema de Educación Superior</v>
      </c>
      <c r="K610" s="97" t="s">
        <v>412</v>
      </c>
    </row>
    <row r="611" spans="3:11">
      <c r="C611" s="140"/>
      <c r="D611" s="157"/>
      <c r="E611" s="122"/>
      <c r="F611" s="96">
        <f t="shared" si="28"/>
        <v>0</v>
      </c>
      <c r="G611" s="160"/>
      <c r="H611" s="141"/>
      <c r="I611" s="129" t="e">
        <f>VLOOKUP(H611,Presupuesto!$B$11:$C$565,2,0)</f>
        <v>#N/A</v>
      </c>
      <c r="J611" s="97" t="str">
        <f t="shared" si="29"/>
        <v>Desarrollo del Sistema de Educación Superior</v>
      </c>
      <c r="K611" s="97" t="s">
        <v>412</v>
      </c>
    </row>
    <row r="612" spans="3:11">
      <c r="C612" s="142"/>
      <c r="D612" s="150"/>
      <c r="E612" s="117"/>
      <c r="F612" s="96">
        <f t="shared" si="28"/>
        <v>0</v>
      </c>
      <c r="G612" s="160"/>
      <c r="H612" s="143"/>
      <c r="I612" s="129" t="e">
        <f>VLOOKUP(H612,Presupuesto!$B$11:$C$565,2,0)</f>
        <v>#N/A</v>
      </c>
      <c r="J612" s="97" t="str">
        <f t="shared" si="29"/>
        <v>Desarrollo del Sistema de Educación Superior</v>
      </c>
      <c r="K612" s="97" t="s">
        <v>412</v>
      </c>
    </row>
    <row r="613" spans="3:11">
      <c r="C613" s="142"/>
      <c r="D613" s="150"/>
      <c r="E613" s="117"/>
      <c r="F613" s="96">
        <f t="shared" si="28"/>
        <v>0</v>
      </c>
      <c r="G613" s="160"/>
      <c r="H613" s="143"/>
      <c r="I613" s="129" t="e">
        <f>VLOOKUP(H613,Presupuesto!$B$11:$C$565,2,0)</f>
        <v>#N/A</v>
      </c>
      <c r="J613" s="97" t="str">
        <f t="shared" si="29"/>
        <v>Desarrollo del Sistema de Educación Superior</v>
      </c>
      <c r="K613" s="97" t="s">
        <v>412</v>
      </c>
    </row>
    <row r="614" spans="3:11">
      <c r="C614" s="142"/>
      <c r="D614" s="150"/>
      <c r="E614" s="117"/>
      <c r="F614" s="96">
        <f t="shared" si="28"/>
        <v>0</v>
      </c>
      <c r="G614" s="160"/>
      <c r="H614" s="143"/>
      <c r="I614" s="129" t="e">
        <f>VLOOKUP(H614,Presupuesto!$B$11:$C$565,2,0)</f>
        <v>#N/A</v>
      </c>
      <c r="J614" s="97" t="str">
        <f t="shared" si="29"/>
        <v>Desarrollo del Sistema de Educación Superior</v>
      </c>
      <c r="K614" s="97" t="s">
        <v>412</v>
      </c>
    </row>
    <row r="615" spans="3:11">
      <c r="C615" s="142"/>
      <c r="D615" s="150"/>
      <c r="E615" s="117"/>
      <c r="F615" s="96">
        <f t="shared" si="28"/>
        <v>0</v>
      </c>
      <c r="G615" s="160"/>
      <c r="H615" s="143"/>
      <c r="I615" s="129" t="e">
        <f>VLOOKUP(H615,Presupuesto!$B$11:$C$565,2,0)</f>
        <v>#N/A</v>
      </c>
      <c r="J615" s="97" t="str">
        <f t="shared" si="29"/>
        <v>Desarrollo del Sistema de Educación Superior</v>
      </c>
      <c r="K615" s="97" t="s">
        <v>412</v>
      </c>
    </row>
    <row r="616" spans="3:11">
      <c r="C616" s="142"/>
      <c r="D616" s="150"/>
      <c r="E616" s="117"/>
      <c r="F616" s="96">
        <f t="shared" si="28"/>
        <v>0</v>
      </c>
      <c r="G616" s="160"/>
      <c r="H616" s="143"/>
      <c r="I616" s="129" t="e">
        <f>VLOOKUP(H616,Presupuesto!$B$11:$C$565,2,0)</f>
        <v>#N/A</v>
      </c>
      <c r="J616" s="97" t="str">
        <f t="shared" si="29"/>
        <v>Desarrollo del Sistema de Educación Superior</v>
      </c>
      <c r="K616" s="97" t="s">
        <v>412</v>
      </c>
    </row>
    <row r="617" spans="3:11">
      <c r="C617" s="142"/>
      <c r="D617" s="150"/>
      <c r="E617" s="117"/>
      <c r="F617" s="96">
        <f t="shared" si="28"/>
        <v>0</v>
      </c>
      <c r="G617" s="160"/>
      <c r="H617" s="143"/>
      <c r="I617" s="129" t="e">
        <f>VLOOKUP(H617,Presupuesto!$B$11:$C$565,2,0)</f>
        <v>#N/A</v>
      </c>
      <c r="J617" s="97" t="str">
        <f t="shared" si="29"/>
        <v>Desarrollo del Sistema de Educación Superior</v>
      </c>
      <c r="K617" s="97" t="s">
        <v>412</v>
      </c>
    </row>
    <row r="618" spans="3:11">
      <c r="C618" s="142"/>
      <c r="D618" s="150"/>
      <c r="E618" s="117"/>
      <c r="F618" s="96">
        <f t="shared" si="28"/>
        <v>0</v>
      </c>
      <c r="G618" s="160"/>
      <c r="H618" s="143"/>
      <c r="I618" s="129" t="e">
        <f>VLOOKUP(H618,Presupuesto!$B$11:$C$565,2,0)</f>
        <v>#N/A</v>
      </c>
      <c r="J618" s="97" t="str">
        <f t="shared" si="29"/>
        <v>Desarrollo del Sistema de Educación Superior</v>
      </c>
      <c r="K618" s="97" t="s">
        <v>412</v>
      </c>
    </row>
    <row r="619" spans="3:11">
      <c r="C619" s="142"/>
      <c r="D619" s="150"/>
      <c r="E619" s="117"/>
      <c r="F619" s="96">
        <f t="shared" si="28"/>
        <v>0</v>
      </c>
      <c r="G619" s="160"/>
      <c r="H619" s="143"/>
      <c r="I619" s="129" t="e">
        <f>VLOOKUP(H619,Presupuesto!$B$11:$C$565,2,0)</f>
        <v>#N/A</v>
      </c>
      <c r="J619" s="97" t="str">
        <f t="shared" si="29"/>
        <v>Desarrollo del Sistema de Educación Superior</v>
      </c>
      <c r="K619" s="97" t="s">
        <v>412</v>
      </c>
    </row>
    <row r="620" spans="3:11">
      <c r="C620" s="144"/>
      <c r="D620" s="150"/>
      <c r="E620" s="117"/>
      <c r="F620" s="96">
        <f t="shared" si="28"/>
        <v>0</v>
      </c>
      <c r="G620" s="160"/>
      <c r="H620" s="145"/>
      <c r="I620" s="129" t="e">
        <f>VLOOKUP(H620,Presupuesto!$B$11:$C$565,2,0)</f>
        <v>#N/A</v>
      </c>
      <c r="J620" s="97" t="str">
        <f t="shared" si="29"/>
        <v>Desarrollo del Sistema de Educación Superior</v>
      </c>
      <c r="K620" s="97" t="s">
        <v>403</v>
      </c>
    </row>
    <row r="621" spans="3:11">
      <c r="C621" s="144"/>
      <c r="D621" s="150"/>
      <c r="E621" s="117"/>
      <c r="F621" s="96">
        <f t="shared" si="28"/>
        <v>0</v>
      </c>
      <c r="G621" s="160"/>
      <c r="H621" s="145"/>
      <c r="I621" s="129" t="e">
        <f>VLOOKUP(H621,Presupuesto!$B$11:$C$565,2,0)</f>
        <v>#N/A</v>
      </c>
      <c r="J621" s="97" t="str">
        <f t="shared" si="29"/>
        <v>Desarrollo del Sistema de Educación Superior</v>
      </c>
      <c r="K621" s="97" t="s">
        <v>412</v>
      </c>
    </row>
    <row r="622" spans="3:11">
      <c r="C622" s="144"/>
      <c r="D622" s="150"/>
      <c r="E622" s="117"/>
      <c r="F622" s="96">
        <f t="shared" si="28"/>
        <v>0</v>
      </c>
      <c r="G622" s="160"/>
      <c r="H622" s="145"/>
      <c r="I622" s="129" t="e">
        <f>VLOOKUP(H622,Presupuesto!$B$11:$C$565,2,0)</f>
        <v>#N/A</v>
      </c>
      <c r="J622" s="97" t="str">
        <f t="shared" si="29"/>
        <v>Desarrollo del Sistema de Educación Superior</v>
      </c>
      <c r="K622" s="97" t="s">
        <v>412</v>
      </c>
    </row>
    <row r="623" spans="3:11">
      <c r="C623" s="144"/>
      <c r="D623" s="150"/>
      <c r="E623" s="117"/>
      <c r="F623" s="96">
        <f t="shared" si="28"/>
        <v>0</v>
      </c>
      <c r="G623" s="160"/>
      <c r="H623" s="145"/>
      <c r="I623" s="129" t="e">
        <f>VLOOKUP(H623,Presupuesto!$B$11:$C$565,2,0)</f>
        <v>#N/A</v>
      </c>
      <c r="J623" s="97" t="str">
        <f t="shared" si="29"/>
        <v>Desarrollo del Sistema de Educación Superior</v>
      </c>
      <c r="K623" s="97" t="s">
        <v>412</v>
      </c>
    </row>
    <row r="624" spans="3:11" ht="15.75" thickBot="1">
      <c r="C624" s="146"/>
      <c r="D624" s="158"/>
      <c r="E624" s="102"/>
      <c r="F624" s="104">
        <f t="shared" si="28"/>
        <v>0</v>
      </c>
      <c r="G624" s="161"/>
      <c r="H624" s="147"/>
      <c r="I624" s="131" t="e">
        <f>VLOOKUP(H624,Presupuesto!$B$11:$C$565,2,0)</f>
        <v>#N/A</v>
      </c>
      <c r="J624" s="105" t="str">
        <f t="shared" si="29"/>
        <v>Desarrollo del Sistema de Educación Superior</v>
      </c>
      <c r="K624" s="123" t="s">
        <v>394</v>
      </c>
    </row>
    <row r="626" spans="3:11" ht="15.75" thickBot="1"/>
    <row r="627" spans="3:11" ht="15.75" thickBot="1">
      <c r="C627" s="156" t="s">
        <v>53</v>
      </c>
      <c r="D627" s="357">
        <f>SUM(F634:F668)</f>
        <v>10000</v>
      </c>
      <c r="F627" s="70"/>
      <c r="G627" s="78"/>
      <c r="H627" s="70"/>
      <c r="I627" s="70"/>
    </row>
    <row r="628" spans="3:11">
      <c r="C628" s="70"/>
      <c r="D628" s="31"/>
      <c r="E628" s="92"/>
      <c r="F628" s="92"/>
      <c r="G628" s="92"/>
      <c r="H628" s="75"/>
      <c r="I628" s="75"/>
      <c r="J628" s="75"/>
      <c r="K628" s="111"/>
    </row>
    <row r="629" spans="3:11">
      <c r="C629" s="70"/>
      <c r="D629" s="31"/>
      <c r="E629" s="92"/>
      <c r="F629" s="92"/>
      <c r="G629" s="92"/>
      <c r="H629" s="75"/>
      <c r="I629" s="75"/>
      <c r="J629" s="75"/>
      <c r="K629" s="111"/>
    </row>
    <row r="630" spans="3:11" ht="15.75">
      <c r="C630" s="201" t="s">
        <v>392</v>
      </c>
      <c r="D630" s="353" t="s">
        <v>1885</v>
      </c>
      <c r="E630" s="92"/>
      <c r="F630" s="92"/>
      <c r="G630" s="92"/>
      <c r="H630" s="75"/>
      <c r="I630" s="75"/>
      <c r="J630" s="75"/>
      <c r="K630" s="111"/>
    </row>
    <row r="631" spans="3:11" ht="18.75">
      <c r="C631" s="207" t="str">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 xml:space="preserve">3. Cacitación  y seguimiento a los estudiantes y desarrollo de talleres de habilidades lectoras. </v>
      </c>
      <c r="D631" s="31"/>
      <c r="E631" s="92"/>
      <c r="F631" s="92"/>
      <c r="G631" s="92"/>
      <c r="H631" s="75"/>
      <c r="I631" s="75"/>
      <c r="J631" s="75"/>
      <c r="K631" s="111"/>
    </row>
    <row r="632" spans="3:11" ht="15.75" thickBot="1">
      <c r="F632" s="92"/>
      <c r="G632" s="75"/>
      <c r="H632" s="75"/>
      <c r="I632" s="75"/>
    </row>
    <row r="633" spans="3:11" ht="30.75" thickBot="1">
      <c r="C633" s="128" t="s">
        <v>44</v>
      </c>
      <c r="D633" s="128" t="s">
        <v>55</v>
      </c>
      <c r="E633" s="135" t="s">
        <v>57</v>
      </c>
      <c r="F633" s="134" t="s">
        <v>27</v>
      </c>
      <c r="G633" s="132" t="s">
        <v>131</v>
      </c>
      <c r="H633" s="135" t="s">
        <v>46</v>
      </c>
      <c r="I633" s="132" t="s">
        <v>132</v>
      </c>
      <c r="J633" s="132" t="s">
        <v>410</v>
      </c>
      <c r="K633" s="132" t="s">
        <v>411</v>
      </c>
    </row>
    <row r="634" spans="3:11">
      <c r="C634" s="217" t="s">
        <v>439</v>
      </c>
      <c r="D634" s="218"/>
      <c r="E634" s="216">
        <f>HLOOKUP(C634,$AH$2:$BU$3,2,0)</f>
        <v>620</v>
      </c>
      <c r="F634" s="96">
        <f t="shared" ref="F634:F668" si="30">D634*E634</f>
        <v>0</v>
      </c>
      <c r="G634" s="160"/>
      <c r="H634" s="141"/>
      <c r="I634" s="129" t="e">
        <f>VLOOKUP(H634,Presupuesto!$B$11:$C$565,2,0)</f>
        <v>#N/A</v>
      </c>
      <c r="J634" s="215" t="s">
        <v>1477</v>
      </c>
      <c r="K634" s="97" t="s">
        <v>394</v>
      </c>
    </row>
    <row r="635" spans="3:11">
      <c r="C635" s="140"/>
      <c r="D635" s="157"/>
      <c r="E635" s="122"/>
      <c r="F635" s="96">
        <f t="shared" si="30"/>
        <v>0</v>
      </c>
      <c r="G635" s="160"/>
      <c r="H635" s="141"/>
      <c r="I635" s="129" t="e">
        <f>VLOOKUP(H635,Presupuesto!$B$11:$C$565,2,0)</f>
        <v>#N/A</v>
      </c>
      <c r="J635" s="97" t="str">
        <f>$J$634</f>
        <v>Desarrollo del Sistema de Educación Superior</v>
      </c>
      <c r="K635" s="97" t="s">
        <v>412</v>
      </c>
    </row>
    <row r="636" spans="3:11">
      <c r="C636" s="140"/>
      <c r="D636" s="157"/>
      <c r="E636" s="122"/>
      <c r="F636" s="96">
        <f t="shared" si="30"/>
        <v>0</v>
      </c>
      <c r="G636" s="160"/>
      <c r="H636" s="141"/>
      <c r="I636" s="129" t="e">
        <f>VLOOKUP(H636,Presupuesto!$B$11:$C$565,2,0)</f>
        <v>#N/A</v>
      </c>
      <c r="J636" s="97" t="str">
        <f t="shared" ref="J636:J668" si="31">$J$634</f>
        <v>Desarrollo del Sistema de Educación Superior</v>
      </c>
      <c r="K636" s="97" t="s">
        <v>412</v>
      </c>
    </row>
    <row r="637" spans="3:11">
      <c r="C637" s="140" t="s">
        <v>2027</v>
      </c>
      <c r="D637" s="157">
        <v>1</v>
      </c>
      <c r="E637" s="122">
        <v>10000</v>
      </c>
      <c r="F637" s="96">
        <f t="shared" si="30"/>
        <v>10000</v>
      </c>
      <c r="G637" s="160" t="s">
        <v>1507</v>
      </c>
      <c r="H637" s="141" t="s">
        <v>580</v>
      </c>
      <c r="I637" s="129" t="str">
        <f>VLOOKUP(H637,Presupuesto!$B$11:$C$565,2,0)</f>
        <v>OTROS SERVICIOS PERSONALES PROYECTO VINCULACION UNAH SOCIEDAD</v>
      </c>
      <c r="J637" s="97" t="s">
        <v>471</v>
      </c>
      <c r="K637" s="97" t="s">
        <v>412</v>
      </c>
    </row>
    <row r="638" spans="3:11">
      <c r="C638" s="140"/>
      <c r="D638" s="157"/>
      <c r="E638" s="122"/>
      <c r="F638" s="96">
        <f t="shared" si="30"/>
        <v>0</v>
      </c>
      <c r="G638" s="160"/>
      <c r="H638" s="141"/>
      <c r="I638" s="129" t="e">
        <f>VLOOKUP(H638,Presupuesto!$B$11:$C$565,2,0)</f>
        <v>#N/A</v>
      </c>
      <c r="J638" s="97" t="str">
        <f t="shared" si="31"/>
        <v>Desarrollo del Sistema de Educación Superior</v>
      </c>
      <c r="K638" s="97" t="s">
        <v>412</v>
      </c>
    </row>
    <row r="639" spans="3:11">
      <c r="C639" s="140"/>
      <c r="D639" s="157"/>
      <c r="E639" s="122"/>
      <c r="F639" s="96">
        <f t="shared" si="30"/>
        <v>0</v>
      </c>
      <c r="G639" s="160"/>
      <c r="H639" s="141"/>
      <c r="I639" s="129" t="e">
        <f>VLOOKUP(H639,Presupuesto!$B$11:$C$565,2,0)</f>
        <v>#N/A</v>
      </c>
      <c r="J639" s="97" t="str">
        <f t="shared" si="31"/>
        <v>Desarrollo del Sistema de Educación Superior</v>
      </c>
      <c r="K639" s="97" t="s">
        <v>401</v>
      </c>
    </row>
    <row r="640" spans="3:11">
      <c r="C640" s="140"/>
      <c r="D640" s="157"/>
      <c r="E640" s="122"/>
      <c r="F640" s="96">
        <f t="shared" si="30"/>
        <v>0</v>
      </c>
      <c r="G640" s="160"/>
      <c r="H640" s="141"/>
      <c r="I640" s="129" t="e">
        <f>VLOOKUP(H640,Presupuesto!$B$11:$C$565,2,0)</f>
        <v>#N/A</v>
      </c>
      <c r="J640" s="97" t="str">
        <f t="shared" si="31"/>
        <v>Desarrollo del Sistema de Educación Superior</v>
      </c>
      <c r="K640" s="97" t="s">
        <v>412</v>
      </c>
    </row>
    <row r="641" spans="3:11">
      <c r="C641" s="140"/>
      <c r="D641" s="157"/>
      <c r="E641" s="122"/>
      <c r="F641" s="96">
        <f t="shared" si="30"/>
        <v>0</v>
      </c>
      <c r="G641" s="160"/>
      <c r="H641" s="141"/>
      <c r="I641" s="129" t="e">
        <f>VLOOKUP(H641,Presupuesto!$B$11:$C$565,2,0)</f>
        <v>#N/A</v>
      </c>
      <c r="J641" s="97" t="str">
        <f t="shared" si="31"/>
        <v>Desarrollo del Sistema de Educación Superior</v>
      </c>
      <c r="K641" s="97" t="s">
        <v>412</v>
      </c>
    </row>
    <row r="642" spans="3:11">
      <c r="C642" s="140"/>
      <c r="D642" s="157"/>
      <c r="E642" s="122"/>
      <c r="F642" s="96">
        <f t="shared" si="30"/>
        <v>0</v>
      </c>
      <c r="G642" s="160"/>
      <c r="H642" s="141"/>
      <c r="I642" s="129" t="e">
        <f>VLOOKUP(H642,Presupuesto!$B$11:$C$565,2,0)</f>
        <v>#N/A</v>
      </c>
      <c r="J642" s="97" t="str">
        <f t="shared" si="31"/>
        <v>Desarrollo del Sistema de Educación Superior</v>
      </c>
      <c r="K642" s="97" t="s">
        <v>412</v>
      </c>
    </row>
    <row r="643" spans="3:11">
      <c r="C643" s="140"/>
      <c r="D643" s="157"/>
      <c r="E643" s="122"/>
      <c r="F643" s="96">
        <f t="shared" si="30"/>
        <v>0</v>
      </c>
      <c r="G643" s="160"/>
      <c r="H643" s="141"/>
      <c r="I643" s="129" t="e">
        <f>VLOOKUP(H643,Presupuesto!$B$11:$C$565,2,0)</f>
        <v>#N/A</v>
      </c>
      <c r="J643" s="97" t="str">
        <f t="shared" si="31"/>
        <v>Desarrollo del Sistema de Educación Superior</v>
      </c>
      <c r="K643" s="97" t="s">
        <v>412</v>
      </c>
    </row>
    <row r="644" spans="3:11">
      <c r="C644" s="140"/>
      <c r="D644" s="157"/>
      <c r="E644" s="122"/>
      <c r="F644" s="96">
        <f t="shared" si="30"/>
        <v>0</v>
      </c>
      <c r="G644" s="160"/>
      <c r="H644" s="141"/>
      <c r="I644" s="129" t="e">
        <f>VLOOKUP(H644,Presupuesto!$B$11:$C$565,2,0)</f>
        <v>#N/A</v>
      </c>
      <c r="J644" s="97" t="str">
        <f t="shared" si="31"/>
        <v>Desarrollo del Sistema de Educación Superior</v>
      </c>
      <c r="K644" s="97" t="s">
        <v>412</v>
      </c>
    </row>
    <row r="645" spans="3:11">
      <c r="C645" s="140"/>
      <c r="D645" s="157"/>
      <c r="E645" s="122"/>
      <c r="F645" s="96">
        <f t="shared" si="30"/>
        <v>0</v>
      </c>
      <c r="G645" s="160"/>
      <c r="H645" s="141"/>
      <c r="I645" s="129" t="e">
        <f>VLOOKUP(H645,Presupuesto!$B$11:$C$565,2,0)</f>
        <v>#N/A</v>
      </c>
      <c r="J645" s="97" t="str">
        <f t="shared" si="31"/>
        <v>Desarrollo del Sistema de Educación Superior</v>
      </c>
      <c r="K645" s="97" t="s">
        <v>412</v>
      </c>
    </row>
    <row r="646" spans="3:11">
      <c r="C646" s="140"/>
      <c r="D646" s="157"/>
      <c r="E646" s="122"/>
      <c r="F646" s="96">
        <f t="shared" si="30"/>
        <v>0</v>
      </c>
      <c r="G646" s="160"/>
      <c r="H646" s="141"/>
      <c r="I646" s="129" t="e">
        <f>VLOOKUP(H646,Presupuesto!$B$11:$C$565,2,0)</f>
        <v>#N/A</v>
      </c>
      <c r="J646" s="97" t="str">
        <f t="shared" si="31"/>
        <v>Desarrollo del Sistema de Educación Superior</v>
      </c>
      <c r="K646" s="97" t="s">
        <v>412</v>
      </c>
    </row>
    <row r="647" spans="3:11">
      <c r="C647" s="140"/>
      <c r="D647" s="157"/>
      <c r="E647" s="122"/>
      <c r="F647" s="96">
        <f t="shared" si="30"/>
        <v>0</v>
      </c>
      <c r="G647" s="160"/>
      <c r="H647" s="141"/>
      <c r="I647" s="129" t="e">
        <f>VLOOKUP(H647,Presupuesto!$B$11:$C$565,2,0)</f>
        <v>#N/A</v>
      </c>
      <c r="J647" s="97" t="str">
        <f t="shared" si="31"/>
        <v>Desarrollo del Sistema de Educación Superior</v>
      </c>
      <c r="K647" s="97" t="s">
        <v>412</v>
      </c>
    </row>
    <row r="648" spans="3:11">
      <c r="C648" s="140"/>
      <c r="D648" s="157"/>
      <c r="E648" s="122"/>
      <c r="F648" s="96">
        <f t="shared" si="30"/>
        <v>0</v>
      </c>
      <c r="G648" s="160"/>
      <c r="H648" s="141"/>
      <c r="I648" s="129" t="e">
        <f>VLOOKUP(H648,Presupuesto!$B$11:$C$565,2,0)</f>
        <v>#N/A</v>
      </c>
      <c r="J648" s="97" t="str">
        <f t="shared" si="31"/>
        <v>Desarrollo del Sistema de Educación Superior</v>
      </c>
      <c r="K648" s="97" t="s">
        <v>412</v>
      </c>
    </row>
    <row r="649" spans="3:11">
      <c r="C649" s="140"/>
      <c r="D649" s="157"/>
      <c r="E649" s="122"/>
      <c r="F649" s="96">
        <f t="shared" si="30"/>
        <v>0</v>
      </c>
      <c r="G649" s="160"/>
      <c r="H649" s="141"/>
      <c r="I649" s="129" t="e">
        <f>VLOOKUP(H649,Presupuesto!$B$11:$C$565,2,0)</f>
        <v>#N/A</v>
      </c>
      <c r="J649" s="97" t="str">
        <f t="shared" si="31"/>
        <v>Desarrollo del Sistema de Educación Superior</v>
      </c>
      <c r="K649" s="97" t="s">
        <v>412</v>
      </c>
    </row>
    <row r="650" spans="3:11">
      <c r="C650" s="140"/>
      <c r="D650" s="157"/>
      <c r="E650" s="122"/>
      <c r="F650" s="96">
        <f t="shared" si="30"/>
        <v>0</v>
      </c>
      <c r="G650" s="160"/>
      <c r="H650" s="141"/>
      <c r="I650" s="129" t="e">
        <f>VLOOKUP(H650,Presupuesto!$B$11:$C$565,2,0)</f>
        <v>#N/A</v>
      </c>
      <c r="J650" s="97" t="str">
        <f t="shared" si="31"/>
        <v>Desarrollo del Sistema de Educación Superior</v>
      </c>
      <c r="K650" s="97" t="s">
        <v>412</v>
      </c>
    </row>
    <row r="651" spans="3:11">
      <c r="C651" s="140"/>
      <c r="D651" s="157"/>
      <c r="E651" s="122"/>
      <c r="F651" s="96">
        <f t="shared" si="30"/>
        <v>0</v>
      </c>
      <c r="G651" s="160"/>
      <c r="H651" s="141"/>
      <c r="I651" s="129" t="e">
        <f>VLOOKUP(H651,Presupuesto!$B$11:$C$565,2,0)</f>
        <v>#N/A</v>
      </c>
      <c r="J651" s="97" t="str">
        <f t="shared" si="31"/>
        <v>Desarrollo del Sistema de Educación Superior</v>
      </c>
      <c r="K651" s="97" t="s">
        <v>412</v>
      </c>
    </row>
    <row r="652" spans="3:11">
      <c r="C652" s="140"/>
      <c r="D652" s="157"/>
      <c r="E652" s="122"/>
      <c r="F652" s="96">
        <f t="shared" si="30"/>
        <v>0</v>
      </c>
      <c r="G652" s="160"/>
      <c r="H652" s="141"/>
      <c r="I652" s="129" t="e">
        <f>VLOOKUP(H652,Presupuesto!$B$11:$C$565,2,0)</f>
        <v>#N/A</v>
      </c>
      <c r="J652" s="97" t="str">
        <f t="shared" si="31"/>
        <v>Desarrollo del Sistema de Educación Superior</v>
      </c>
      <c r="K652" s="97" t="s">
        <v>412</v>
      </c>
    </row>
    <row r="653" spans="3:11">
      <c r="C653" s="140"/>
      <c r="D653" s="157"/>
      <c r="E653" s="122"/>
      <c r="F653" s="96">
        <f t="shared" si="30"/>
        <v>0</v>
      </c>
      <c r="G653" s="160"/>
      <c r="H653" s="141"/>
      <c r="I653" s="129" t="e">
        <f>VLOOKUP(H653,Presupuesto!$B$11:$C$565,2,0)</f>
        <v>#N/A</v>
      </c>
      <c r="J653" s="97" t="str">
        <f t="shared" si="31"/>
        <v>Desarrollo del Sistema de Educación Superior</v>
      </c>
      <c r="K653" s="97" t="s">
        <v>412</v>
      </c>
    </row>
    <row r="654" spans="3:11">
      <c r="C654" s="140"/>
      <c r="D654" s="157"/>
      <c r="E654" s="122"/>
      <c r="F654" s="96">
        <f t="shared" si="30"/>
        <v>0</v>
      </c>
      <c r="G654" s="160"/>
      <c r="H654" s="141"/>
      <c r="I654" s="129" t="e">
        <f>VLOOKUP(H654,Presupuesto!$B$11:$C$565,2,0)</f>
        <v>#N/A</v>
      </c>
      <c r="J654" s="97" t="str">
        <f t="shared" si="31"/>
        <v>Desarrollo del Sistema de Educación Superior</v>
      </c>
      <c r="K654" s="97" t="s">
        <v>412</v>
      </c>
    </row>
    <row r="655" spans="3:11">
      <c r="C655" s="140"/>
      <c r="D655" s="157"/>
      <c r="E655" s="122"/>
      <c r="F655" s="96">
        <f t="shared" si="30"/>
        <v>0</v>
      </c>
      <c r="G655" s="160"/>
      <c r="H655" s="141"/>
      <c r="I655" s="129" t="e">
        <f>VLOOKUP(H655,Presupuesto!$B$11:$C$565,2,0)</f>
        <v>#N/A</v>
      </c>
      <c r="J655" s="97" t="str">
        <f t="shared" si="31"/>
        <v>Desarrollo del Sistema de Educación Superior</v>
      </c>
      <c r="K655" s="97" t="s">
        <v>412</v>
      </c>
    </row>
    <row r="656" spans="3:11">
      <c r="C656" s="142"/>
      <c r="D656" s="150"/>
      <c r="E656" s="117"/>
      <c r="F656" s="96">
        <f t="shared" si="30"/>
        <v>0</v>
      </c>
      <c r="G656" s="160"/>
      <c r="H656" s="143"/>
      <c r="I656" s="129" t="e">
        <f>VLOOKUP(H656,Presupuesto!$B$11:$C$565,2,0)</f>
        <v>#N/A</v>
      </c>
      <c r="J656" s="97" t="str">
        <f t="shared" si="31"/>
        <v>Desarrollo del Sistema de Educación Superior</v>
      </c>
      <c r="K656" s="97" t="s">
        <v>412</v>
      </c>
    </row>
    <row r="657" spans="3:11">
      <c r="C657" s="142"/>
      <c r="D657" s="150"/>
      <c r="E657" s="117"/>
      <c r="F657" s="96">
        <f t="shared" si="30"/>
        <v>0</v>
      </c>
      <c r="G657" s="160"/>
      <c r="H657" s="143"/>
      <c r="I657" s="129" t="e">
        <f>VLOOKUP(H657,Presupuesto!$B$11:$C$565,2,0)</f>
        <v>#N/A</v>
      </c>
      <c r="J657" s="97" t="str">
        <f t="shared" si="31"/>
        <v>Desarrollo del Sistema de Educación Superior</v>
      </c>
      <c r="K657" s="97" t="s">
        <v>412</v>
      </c>
    </row>
    <row r="658" spans="3:11">
      <c r="C658" s="142"/>
      <c r="D658" s="150"/>
      <c r="E658" s="117"/>
      <c r="F658" s="96">
        <f t="shared" si="30"/>
        <v>0</v>
      </c>
      <c r="G658" s="160"/>
      <c r="H658" s="143"/>
      <c r="I658" s="129" t="e">
        <f>VLOOKUP(H658,Presupuesto!$B$11:$C$565,2,0)</f>
        <v>#N/A</v>
      </c>
      <c r="J658" s="97" t="str">
        <f t="shared" si="31"/>
        <v>Desarrollo del Sistema de Educación Superior</v>
      </c>
      <c r="K658" s="97" t="s">
        <v>412</v>
      </c>
    </row>
    <row r="659" spans="3:11">
      <c r="C659" s="142"/>
      <c r="D659" s="150"/>
      <c r="E659" s="117"/>
      <c r="F659" s="96">
        <f t="shared" si="30"/>
        <v>0</v>
      </c>
      <c r="G659" s="160"/>
      <c r="H659" s="143"/>
      <c r="I659" s="129" t="e">
        <f>VLOOKUP(H659,Presupuesto!$B$11:$C$565,2,0)</f>
        <v>#N/A</v>
      </c>
      <c r="J659" s="97" t="str">
        <f t="shared" si="31"/>
        <v>Desarrollo del Sistema de Educación Superior</v>
      </c>
      <c r="K659" s="97" t="s">
        <v>412</v>
      </c>
    </row>
    <row r="660" spans="3:11">
      <c r="C660" s="142"/>
      <c r="D660" s="150"/>
      <c r="E660" s="117"/>
      <c r="F660" s="96">
        <f t="shared" si="30"/>
        <v>0</v>
      </c>
      <c r="G660" s="160"/>
      <c r="H660" s="143"/>
      <c r="I660" s="129" t="e">
        <f>VLOOKUP(H660,Presupuesto!$B$11:$C$565,2,0)</f>
        <v>#N/A</v>
      </c>
      <c r="J660" s="97" t="str">
        <f t="shared" si="31"/>
        <v>Desarrollo del Sistema de Educación Superior</v>
      </c>
      <c r="K660" s="97" t="s">
        <v>412</v>
      </c>
    </row>
    <row r="661" spans="3:11">
      <c r="C661" s="142"/>
      <c r="D661" s="150"/>
      <c r="E661" s="117"/>
      <c r="F661" s="96">
        <f t="shared" si="30"/>
        <v>0</v>
      </c>
      <c r="G661" s="160"/>
      <c r="H661" s="143"/>
      <c r="I661" s="129" t="e">
        <f>VLOOKUP(H661,Presupuesto!$B$11:$C$565,2,0)</f>
        <v>#N/A</v>
      </c>
      <c r="J661" s="97" t="str">
        <f t="shared" si="31"/>
        <v>Desarrollo del Sistema de Educación Superior</v>
      </c>
      <c r="K661" s="97" t="s">
        <v>412</v>
      </c>
    </row>
    <row r="662" spans="3:11">
      <c r="C662" s="142"/>
      <c r="D662" s="150"/>
      <c r="E662" s="117"/>
      <c r="F662" s="96">
        <f t="shared" si="30"/>
        <v>0</v>
      </c>
      <c r="G662" s="160"/>
      <c r="H662" s="143"/>
      <c r="I662" s="129" t="e">
        <f>VLOOKUP(H662,Presupuesto!$B$11:$C$565,2,0)</f>
        <v>#N/A</v>
      </c>
      <c r="J662" s="97" t="str">
        <f t="shared" si="31"/>
        <v>Desarrollo del Sistema de Educación Superior</v>
      </c>
      <c r="K662" s="97" t="s">
        <v>412</v>
      </c>
    </row>
    <row r="663" spans="3:11">
      <c r="C663" s="142"/>
      <c r="D663" s="150"/>
      <c r="E663" s="117"/>
      <c r="F663" s="96">
        <f t="shared" si="30"/>
        <v>0</v>
      </c>
      <c r="G663" s="160"/>
      <c r="H663" s="143"/>
      <c r="I663" s="129" t="e">
        <f>VLOOKUP(H663,Presupuesto!$B$11:$C$565,2,0)</f>
        <v>#N/A</v>
      </c>
      <c r="J663" s="97" t="str">
        <f t="shared" si="31"/>
        <v>Desarrollo del Sistema de Educación Superior</v>
      </c>
      <c r="K663" s="97" t="s">
        <v>412</v>
      </c>
    </row>
    <row r="664" spans="3:11">
      <c r="C664" s="144"/>
      <c r="D664" s="150"/>
      <c r="E664" s="117"/>
      <c r="F664" s="96">
        <f t="shared" si="30"/>
        <v>0</v>
      </c>
      <c r="G664" s="160"/>
      <c r="H664" s="145"/>
      <c r="I664" s="129" t="e">
        <f>VLOOKUP(H664,Presupuesto!$B$11:$C$565,2,0)</f>
        <v>#N/A</v>
      </c>
      <c r="J664" s="97" t="str">
        <f t="shared" si="31"/>
        <v>Desarrollo del Sistema de Educación Superior</v>
      </c>
      <c r="K664" s="97" t="s">
        <v>403</v>
      </c>
    </row>
    <row r="665" spans="3:11">
      <c r="C665" s="144"/>
      <c r="D665" s="150"/>
      <c r="E665" s="117"/>
      <c r="F665" s="96">
        <f t="shared" si="30"/>
        <v>0</v>
      </c>
      <c r="G665" s="160"/>
      <c r="H665" s="145"/>
      <c r="I665" s="129" t="e">
        <f>VLOOKUP(H665,Presupuesto!$B$11:$C$565,2,0)</f>
        <v>#N/A</v>
      </c>
      <c r="J665" s="97" t="str">
        <f t="shared" si="31"/>
        <v>Desarrollo del Sistema de Educación Superior</v>
      </c>
      <c r="K665" s="97" t="s">
        <v>412</v>
      </c>
    </row>
    <row r="666" spans="3:11">
      <c r="C666" s="144"/>
      <c r="D666" s="150"/>
      <c r="E666" s="117"/>
      <c r="F666" s="96">
        <f t="shared" si="30"/>
        <v>0</v>
      </c>
      <c r="G666" s="160"/>
      <c r="H666" s="145"/>
      <c r="I666" s="129" t="e">
        <f>VLOOKUP(H666,Presupuesto!$B$11:$C$565,2,0)</f>
        <v>#N/A</v>
      </c>
      <c r="J666" s="97" t="str">
        <f t="shared" si="31"/>
        <v>Desarrollo del Sistema de Educación Superior</v>
      </c>
      <c r="K666" s="97" t="s">
        <v>412</v>
      </c>
    </row>
    <row r="667" spans="3:11">
      <c r="C667" s="144"/>
      <c r="D667" s="150"/>
      <c r="E667" s="117"/>
      <c r="F667" s="96">
        <f t="shared" si="30"/>
        <v>0</v>
      </c>
      <c r="G667" s="160"/>
      <c r="H667" s="145"/>
      <c r="I667" s="129" t="e">
        <f>VLOOKUP(H667,Presupuesto!$B$11:$C$565,2,0)</f>
        <v>#N/A</v>
      </c>
      <c r="J667" s="97" t="str">
        <f t="shared" si="31"/>
        <v>Desarrollo del Sistema de Educación Superior</v>
      </c>
      <c r="K667" s="97" t="s">
        <v>412</v>
      </c>
    </row>
    <row r="668" spans="3:11" ht="15.75" thickBot="1">
      <c r="C668" s="146"/>
      <c r="D668" s="158"/>
      <c r="E668" s="102"/>
      <c r="F668" s="104">
        <f t="shared" si="30"/>
        <v>0</v>
      </c>
      <c r="G668" s="161"/>
      <c r="H668" s="147"/>
      <c r="I668" s="131" t="e">
        <f>VLOOKUP(H668,Presupuesto!$B$11:$C$565,2,0)</f>
        <v>#N/A</v>
      </c>
      <c r="J668" s="105" t="str">
        <f t="shared" si="31"/>
        <v>Desarrollo del Sistema de Educación Superior</v>
      </c>
      <c r="K668" s="123" t="s">
        <v>394</v>
      </c>
    </row>
    <row r="670" spans="3:11" ht="15.75" thickBot="1">
      <c r="F670" s="89"/>
      <c r="G670" s="88"/>
      <c r="H670" s="89"/>
      <c r="I670" s="89"/>
    </row>
    <row r="671" spans="3:11" ht="15.75" thickBot="1">
      <c r="C671" s="156" t="s">
        <v>53</v>
      </c>
      <c r="D671" s="357">
        <f>SUM(F678:F712)</f>
        <v>71000</v>
      </c>
      <c r="F671" s="70"/>
      <c r="G671" s="78"/>
      <c r="H671" s="70"/>
      <c r="I671" s="70"/>
    </row>
    <row r="672" spans="3:11">
      <c r="C672" s="70"/>
      <c r="D672" s="31"/>
      <c r="E672" s="92"/>
      <c r="F672" s="92"/>
      <c r="G672" s="92"/>
      <c r="H672" s="75"/>
      <c r="I672" s="75"/>
      <c r="J672" s="75"/>
      <c r="K672" s="111"/>
    </row>
    <row r="673" spans="3:11">
      <c r="C673" s="70"/>
      <c r="D673" s="31"/>
      <c r="E673" s="92"/>
      <c r="F673" s="92"/>
      <c r="G673" s="92"/>
      <c r="H673" s="75"/>
      <c r="I673" s="75"/>
      <c r="J673" s="75"/>
      <c r="K673" s="111"/>
    </row>
    <row r="674" spans="3:11" ht="15.75">
      <c r="C674" s="201" t="s">
        <v>392</v>
      </c>
      <c r="D674" s="353" t="s">
        <v>1886</v>
      </c>
      <c r="E674" s="92"/>
      <c r="F674" s="92"/>
      <c r="G674" s="92"/>
      <c r="H674" s="75"/>
      <c r="I674" s="75"/>
      <c r="J674" s="75"/>
      <c r="K674" s="111"/>
    </row>
    <row r="675" spans="3:11" ht="18.75">
      <c r="C675" s="207" t="str">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4. Reuniones de trabajo,  talleres comunitarios, ferias de la salud</v>
      </c>
      <c r="D675" s="31"/>
      <c r="E675" s="92"/>
      <c r="F675" s="92"/>
      <c r="G675" s="92"/>
      <c r="H675" s="75"/>
      <c r="I675" s="75"/>
      <c r="J675" s="75"/>
      <c r="K675" s="111"/>
    </row>
    <row r="676" spans="3:11" ht="15.75" thickBot="1">
      <c r="F676" s="92"/>
      <c r="G676" s="75"/>
      <c r="H676" s="75"/>
      <c r="I676" s="75"/>
    </row>
    <row r="677" spans="3:11" ht="30.75" thickBot="1">
      <c r="C677" s="128" t="s">
        <v>44</v>
      </c>
      <c r="D677" s="128" t="s">
        <v>55</v>
      </c>
      <c r="E677" s="135" t="s">
        <v>57</v>
      </c>
      <c r="F677" s="134" t="s">
        <v>27</v>
      </c>
      <c r="G677" s="132" t="s">
        <v>131</v>
      </c>
      <c r="H677" s="135" t="s">
        <v>46</v>
      </c>
      <c r="I677" s="132" t="s">
        <v>132</v>
      </c>
      <c r="J677" s="132" t="s">
        <v>410</v>
      </c>
      <c r="K677" s="132" t="s">
        <v>411</v>
      </c>
    </row>
    <row r="678" spans="3:11">
      <c r="C678" s="217" t="s">
        <v>439</v>
      </c>
      <c r="D678" s="218"/>
      <c r="E678" s="216">
        <f>HLOOKUP(C678,$AH$2:$BU$3,2,0)</f>
        <v>620</v>
      </c>
      <c r="F678" s="96">
        <f t="shared" ref="F678:F712" si="32">D678*E678</f>
        <v>0</v>
      </c>
      <c r="G678" s="160"/>
      <c r="H678" s="141"/>
      <c r="I678" s="129" t="e">
        <f>VLOOKUP(H678,Presupuesto!$B$11:$C$565,2,0)</f>
        <v>#N/A</v>
      </c>
      <c r="J678" s="215" t="s">
        <v>1477</v>
      </c>
      <c r="K678" s="97" t="s">
        <v>394</v>
      </c>
    </row>
    <row r="679" spans="3:11">
      <c r="C679" s="140"/>
      <c r="D679" s="157"/>
      <c r="E679" s="122"/>
      <c r="F679" s="96">
        <f t="shared" si="32"/>
        <v>0</v>
      </c>
      <c r="G679" s="160"/>
      <c r="H679" s="141"/>
      <c r="I679" s="129" t="e">
        <f>VLOOKUP(H679,Presupuesto!$B$11:$C$565,2,0)</f>
        <v>#N/A</v>
      </c>
      <c r="J679" s="97" t="str">
        <f>$J$678</f>
        <v>Desarrollo del Sistema de Educación Superior</v>
      </c>
      <c r="K679" s="97" t="s">
        <v>412</v>
      </c>
    </row>
    <row r="680" spans="3:11">
      <c r="C680" s="140"/>
      <c r="D680" s="157"/>
      <c r="E680" s="122"/>
      <c r="F680" s="96">
        <f t="shared" si="32"/>
        <v>0</v>
      </c>
      <c r="G680" s="160"/>
      <c r="H680" s="141"/>
      <c r="I680" s="129" t="e">
        <f>VLOOKUP(H680,Presupuesto!$B$11:$C$565,2,0)</f>
        <v>#N/A</v>
      </c>
      <c r="J680" s="97" t="str">
        <f t="shared" ref="J680:J712" si="33">$J$678</f>
        <v>Desarrollo del Sistema de Educación Superior</v>
      </c>
      <c r="K680" s="97" t="s">
        <v>412</v>
      </c>
    </row>
    <row r="681" spans="3:11">
      <c r="C681" s="140"/>
      <c r="D681" s="157"/>
      <c r="E681" s="122"/>
      <c r="F681" s="96">
        <f t="shared" si="32"/>
        <v>0</v>
      </c>
      <c r="G681" s="160"/>
      <c r="H681" s="141"/>
      <c r="I681" s="129" t="e">
        <f>VLOOKUP(H681,Presupuesto!$B$11:$C$565,2,0)</f>
        <v>#N/A</v>
      </c>
      <c r="J681" s="97" t="str">
        <f t="shared" si="33"/>
        <v>Desarrollo del Sistema de Educación Superior</v>
      </c>
      <c r="K681" s="97" t="s">
        <v>412</v>
      </c>
    </row>
    <row r="682" spans="3:11">
      <c r="C682" s="140" t="s">
        <v>2030</v>
      </c>
      <c r="D682" s="157">
        <v>1</v>
      </c>
      <c r="E682" s="122">
        <v>71000</v>
      </c>
      <c r="F682" s="96">
        <f t="shared" si="32"/>
        <v>71000</v>
      </c>
      <c r="G682" s="160" t="s">
        <v>1507</v>
      </c>
      <c r="H682" s="141" t="s">
        <v>580</v>
      </c>
      <c r="I682" s="129" t="str">
        <f>VLOOKUP(H682,Presupuesto!$B$11:$C$565,2,0)</f>
        <v>OTROS SERVICIOS PERSONALES PROYECTO VINCULACION UNAH SOCIEDAD</v>
      </c>
      <c r="J682" s="97" t="s">
        <v>471</v>
      </c>
      <c r="K682" s="97" t="s">
        <v>412</v>
      </c>
    </row>
    <row r="683" spans="3:11">
      <c r="C683" s="140"/>
      <c r="D683" s="157"/>
      <c r="E683" s="122"/>
      <c r="F683" s="96">
        <f t="shared" si="32"/>
        <v>0</v>
      </c>
      <c r="G683" s="160"/>
      <c r="H683" s="141"/>
      <c r="I683" s="129" t="e">
        <f>VLOOKUP(H683,Presupuesto!$B$11:$C$565,2,0)</f>
        <v>#N/A</v>
      </c>
      <c r="J683" s="97" t="str">
        <f t="shared" si="33"/>
        <v>Desarrollo del Sistema de Educación Superior</v>
      </c>
      <c r="K683" s="97" t="s">
        <v>401</v>
      </c>
    </row>
    <row r="684" spans="3:11">
      <c r="C684" s="140"/>
      <c r="D684" s="157"/>
      <c r="E684" s="122"/>
      <c r="F684" s="96">
        <f t="shared" si="32"/>
        <v>0</v>
      </c>
      <c r="G684" s="160"/>
      <c r="H684" s="141"/>
      <c r="I684" s="129" t="e">
        <f>VLOOKUP(H684,Presupuesto!$B$11:$C$565,2,0)</f>
        <v>#N/A</v>
      </c>
      <c r="J684" s="97" t="str">
        <f t="shared" si="33"/>
        <v>Desarrollo del Sistema de Educación Superior</v>
      </c>
      <c r="K684" s="97" t="s">
        <v>412</v>
      </c>
    </row>
    <row r="685" spans="3:11">
      <c r="C685" s="140"/>
      <c r="D685" s="157"/>
      <c r="E685" s="122"/>
      <c r="F685" s="96">
        <f t="shared" si="32"/>
        <v>0</v>
      </c>
      <c r="G685" s="160"/>
      <c r="H685" s="141"/>
      <c r="I685" s="129" t="e">
        <f>VLOOKUP(H685,Presupuesto!$B$11:$C$565,2,0)</f>
        <v>#N/A</v>
      </c>
      <c r="J685" s="97" t="str">
        <f t="shared" si="33"/>
        <v>Desarrollo del Sistema de Educación Superior</v>
      </c>
      <c r="K685" s="97" t="s">
        <v>412</v>
      </c>
    </row>
    <row r="686" spans="3:11">
      <c r="C686" s="140"/>
      <c r="D686" s="157"/>
      <c r="E686" s="122"/>
      <c r="F686" s="96">
        <f t="shared" si="32"/>
        <v>0</v>
      </c>
      <c r="G686" s="160"/>
      <c r="H686" s="141"/>
      <c r="I686" s="129" t="e">
        <f>VLOOKUP(H686,Presupuesto!$B$11:$C$565,2,0)</f>
        <v>#N/A</v>
      </c>
      <c r="J686" s="97" t="str">
        <f t="shared" si="33"/>
        <v>Desarrollo del Sistema de Educación Superior</v>
      </c>
      <c r="K686" s="97" t="s">
        <v>412</v>
      </c>
    </row>
    <row r="687" spans="3:11">
      <c r="C687" s="140"/>
      <c r="D687" s="157"/>
      <c r="E687" s="122"/>
      <c r="F687" s="96">
        <f t="shared" si="32"/>
        <v>0</v>
      </c>
      <c r="G687" s="160"/>
      <c r="H687" s="141"/>
      <c r="I687" s="129" t="e">
        <f>VLOOKUP(H687,Presupuesto!$B$11:$C$565,2,0)</f>
        <v>#N/A</v>
      </c>
      <c r="J687" s="97" t="str">
        <f t="shared" si="33"/>
        <v>Desarrollo del Sistema de Educación Superior</v>
      </c>
      <c r="K687" s="97" t="s">
        <v>412</v>
      </c>
    </row>
    <row r="688" spans="3:11">
      <c r="C688" s="140"/>
      <c r="D688" s="157"/>
      <c r="E688" s="122"/>
      <c r="F688" s="96">
        <f t="shared" si="32"/>
        <v>0</v>
      </c>
      <c r="G688" s="160"/>
      <c r="H688" s="141"/>
      <c r="I688" s="129" t="e">
        <f>VLOOKUP(H688,Presupuesto!$B$11:$C$565,2,0)</f>
        <v>#N/A</v>
      </c>
      <c r="J688" s="97" t="str">
        <f t="shared" si="33"/>
        <v>Desarrollo del Sistema de Educación Superior</v>
      </c>
      <c r="K688" s="97" t="s">
        <v>412</v>
      </c>
    </row>
    <row r="689" spans="3:11">
      <c r="C689" s="140"/>
      <c r="D689" s="157"/>
      <c r="E689" s="122"/>
      <c r="F689" s="96">
        <f t="shared" si="32"/>
        <v>0</v>
      </c>
      <c r="G689" s="160"/>
      <c r="H689" s="141"/>
      <c r="I689" s="129" t="e">
        <f>VLOOKUP(H689,Presupuesto!$B$11:$C$565,2,0)</f>
        <v>#N/A</v>
      </c>
      <c r="J689" s="97" t="str">
        <f t="shared" si="33"/>
        <v>Desarrollo del Sistema de Educación Superior</v>
      </c>
      <c r="K689" s="97" t="s">
        <v>412</v>
      </c>
    </row>
    <row r="690" spans="3:11">
      <c r="C690" s="140"/>
      <c r="D690" s="157"/>
      <c r="E690" s="122"/>
      <c r="F690" s="96">
        <f t="shared" si="32"/>
        <v>0</v>
      </c>
      <c r="G690" s="160"/>
      <c r="H690" s="141"/>
      <c r="I690" s="129" t="e">
        <f>VLOOKUP(H690,Presupuesto!$B$11:$C$565,2,0)</f>
        <v>#N/A</v>
      </c>
      <c r="J690" s="97" t="str">
        <f t="shared" si="33"/>
        <v>Desarrollo del Sistema de Educación Superior</v>
      </c>
      <c r="K690" s="97" t="s">
        <v>412</v>
      </c>
    </row>
    <row r="691" spans="3:11">
      <c r="C691" s="140"/>
      <c r="D691" s="157"/>
      <c r="E691" s="122"/>
      <c r="F691" s="96">
        <f t="shared" si="32"/>
        <v>0</v>
      </c>
      <c r="G691" s="160"/>
      <c r="H691" s="141"/>
      <c r="I691" s="129" t="e">
        <f>VLOOKUP(H691,Presupuesto!$B$11:$C$565,2,0)</f>
        <v>#N/A</v>
      </c>
      <c r="J691" s="97" t="str">
        <f t="shared" si="33"/>
        <v>Desarrollo del Sistema de Educación Superior</v>
      </c>
      <c r="K691" s="97" t="s">
        <v>412</v>
      </c>
    </row>
    <row r="692" spans="3:11">
      <c r="C692" s="140"/>
      <c r="D692" s="157"/>
      <c r="E692" s="122"/>
      <c r="F692" s="96">
        <f t="shared" si="32"/>
        <v>0</v>
      </c>
      <c r="G692" s="160"/>
      <c r="H692" s="141"/>
      <c r="I692" s="129" t="e">
        <f>VLOOKUP(H692,Presupuesto!$B$11:$C$565,2,0)</f>
        <v>#N/A</v>
      </c>
      <c r="J692" s="97" t="str">
        <f t="shared" si="33"/>
        <v>Desarrollo del Sistema de Educación Superior</v>
      </c>
      <c r="K692" s="97" t="s">
        <v>412</v>
      </c>
    </row>
    <row r="693" spans="3:11">
      <c r="C693" s="140"/>
      <c r="D693" s="157"/>
      <c r="E693" s="122"/>
      <c r="F693" s="96">
        <f t="shared" si="32"/>
        <v>0</v>
      </c>
      <c r="G693" s="160"/>
      <c r="H693" s="141"/>
      <c r="I693" s="129" t="e">
        <f>VLOOKUP(H693,Presupuesto!$B$11:$C$565,2,0)</f>
        <v>#N/A</v>
      </c>
      <c r="J693" s="97" t="str">
        <f t="shared" si="33"/>
        <v>Desarrollo del Sistema de Educación Superior</v>
      </c>
      <c r="K693" s="97" t="s">
        <v>412</v>
      </c>
    </row>
    <row r="694" spans="3:11">
      <c r="C694" s="140"/>
      <c r="D694" s="157"/>
      <c r="E694" s="122"/>
      <c r="F694" s="96">
        <f t="shared" si="32"/>
        <v>0</v>
      </c>
      <c r="G694" s="160"/>
      <c r="H694" s="141"/>
      <c r="I694" s="129" t="e">
        <f>VLOOKUP(H694,Presupuesto!$B$11:$C$565,2,0)</f>
        <v>#N/A</v>
      </c>
      <c r="J694" s="97" t="str">
        <f t="shared" si="33"/>
        <v>Desarrollo del Sistema de Educación Superior</v>
      </c>
      <c r="K694" s="97" t="s">
        <v>412</v>
      </c>
    </row>
    <row r="695" spans="3:11">
      <c r="C695" s="140"/>
      <c r="D695" s="157"/>
      <c r="E695" s="122"/>
      <c r="F695" s="96">
        <f t="shared" si="32"/>
        <v>0</v>
      </c>
      <c r="G695" s="160"/>
      <c r="H695" s="141"/>
      <c r="I695" s="129" t="e">
        <f>VLOOKUP(H695,Presupuesto!$B$11:$C$565,2,0)</f>
        <v>#N/A</v>
      </c>
      <c r="J695" s="97" t="str">
        <f t="shared" si="33"/>
        <v>Desarrollo del Sistema de Educación Superior</v>
      </c>
      <c r="K695" s="97" t="s">
        <v>412</v>
      </c>
    </row>
    <row r="696" spans="3:11">
      <c r="C696" s="140"/>
      <c r="D696" s="157"/>
      <c r="E696" s="122"/>
      <c r="F696" s="96">
        <f t="shared" si="32"/>
        <v>0</v>
      </c>
      <c r="G696" s="160"/>
      <c r="H696" s="141"/>
      <c r="I696" s="129" t="e">
        <f>VLOOKUP(H696,Presupuesto!$B$11:$C$565,2,0)</f>
        <v>#N/A</v>
      </c>
      <c r="J696" s="97" t="str">
        <f t="shared" si="33"/>
        <v>Desarrollo del Sistema de Educación Superior</v>
      </c>
      <c r="K696" s="97" t="s">
        <v>412</v>
      </c>
    </row>
    <row r="697" spans="3:11">
      <c r="C697" s="140"/>
      <c r="D697" s="157"/>
      <c r="E697" s="122"/>
      <c r="F697" s="96">
        <f t="shared" si="32"/>
        <v>0</v>
      </c>
      <c r="G697" s="160"/>
      <c r="H697" s="141"/>
      <c r="I697" s="129" t="e">
        <f>VLOOKUP(H697,Presupuesto!$B$11:$C$565,2,0)</f>
        <v>#N/A</v>
      </c>
      <c r="J697" s="97" t="str">
        <f t="shared" si="33"/>
        <v>Desarrollo del Sistema de Educación Superior</v>
      </c>
      <c r="K697" s="97" t="s">
        <v>412</v>
      </c>
    </row>
    <row r="698" spans="3:11">
      <c r="C698" s="140"/>
      <c r="D698" s="157"/>
      <c r="E698" s="122"/>
      <c r="F698" s="96">
        <f t="shared" si="32"/>
        <v>0</v>
      </c>
      <c r="G698" s="160"/>
      <c r="H698" s="141"/>
      <c r="I698" s="129" t="e">
        <f>VLOOKUP(H698,Presupuesto!$B$11:$C$565,2,0)</f>
        <v>#N/A</v>
      </c>
      <c r="J698" s="97" t="str">
        <f t="shared" si="33"/>
        <v>Desarrollo del Sistema de Educación Superior</v>
      </c>
      <c r="K698" s="97" t="s">
        <v>412</v>
      </c>
    </row>
    <row r="699" spans="3:11">
      <c r="C699" s="140"/>
      <c r="D699" s="157"/>
      <c r="E699" s="122"/>
      <c r="F699" s="96">
        <f t="shared" si="32"/>
        <v>0</v>
      </c>
      <c r="G699" s="160"/>
      <c r="H699" s="141"/>
      <c r="I699" s="129" t="e">
        <f>VLOOKUP(H699,Presupuesto!$B$11:$C$565,2,0)</f>
        <v>#N/A</v>
      </c>
      <c r="J699" s="97" t="str">
        <f t="shared" si="33"/>
        <v>Desarrollo del Sistema de Educación Superior</v>
      </c>
      <c r="K699" s="97" t="s">
        <v>412</v>
      </c>
    </row>
    <row r="700" spans="3:11">
      <c r="C700" s="142"/>
      <c r="D700" s="150"/>
      <c r="E700" s="117"/>
      <c r="F700" s="96">
        <f t="shared" si="32"/>
        <v>0</v>
      </c>
      <c r="G700" s="160"/>
      <c r="H700" s="143"/>
      <c r="I700" s="129" t="e">
        <f>VLOOKUP(H700,Presupuesto!$B$11:$C$565,2,0)</f>
        <v>#N/A</v>
      </c>
      <c r="J700" s="97" t="str">
        <f t="shared" si="33"/>
        <v>Desarrollo del Sistema de Educación Superior</v>
      </c>
      <c r="K700" s="97" t="s">
        <v>412</v>
      </c>
    </row>
    <row r="701" spans="3:11">
      <c r="C701" s="142"/>
      <c r="D701" s="150"/>
      <c r="E701" s="117"/>
      <c r="F701" s="96">
        <f t="shared" si="32"/>
        <v>0</v>
      </c>
      <c r="G701" s="160"/>
      <c r="H701" s="143"/>
      <c r="I701" s="129" t="e">
        <f>VLOOKUP(H701,Presupuesto!$B$11:$C$565,2,0)</f>
        <v>#N/A</v>
      </c>
      <c r="J701" s="97" t="str">
        <f t="shared" si="33"/>
        <v>Desarrollo del Sistema de Educación Superior</v>
      </c>
      <c r="K701" s="97" t="s">
        <v>412</v>
      </c>
    </row>
    <row r="702" spans="3:11">
      <c r="C702" s="142"/>
      <c r="D702" s="150"/>
      <c r="E702" s="117"/>
      <c r="F702" s="96">
        <f t="shared" si="32"/>
        <v>0</v>
      </c>
      <c r="G702" s="160"/>
      <c r="H702" s="143"/>
      <c r="I702" s="129" t="e">
        <f>VLOOKUP(H702,Presupuesto!$B$11:$C$565,2,0)</f>
        <v>#N/A</v>
      </c>
      <c r="J702" s="97" t="str">
        <f t="shared" si="33"/>
        <v>Desarrollo del Sistema de Educación Superior</v>
      </c>
      <c r="K702" s="97" t="s">
        <v>412</v>
      </c>
    </row>
    <row r="703" spans="3:11">
      <c r="C703" s="142"/>
      <c r="D703" s="150"/>
      <c r="E703" s="117"/>
      <c r="F703" s="96">
        <f t="shared" si="32"/>
        <v>0</v>
      </c>
      <c r="G703" s="160"/>
      <c r="H703" s="143"/>
      <c r="I703" s="129" t="e">
        <f>VLOOKUP(H703,Presupuesto!$B$11:$C$565,2,0)</f>
        <v>#N/A</v>
      </c>
      <c r="J703" s="97" t="str">
        <f t="shared" si="33"/>
        <v>Desarrollo del Sistema de Educación Superior</v>
      </c>
      <c r="K703" s="97" t="s">
        <v>412</v>
      </c>
    </row>
    <row r="704" spans="3:11">
      <c r="C704" s="142"/>
      <c r="D704" s="150"/>
      <c r="E704" s="117"/>
      <c r="F704" s="96">
        <f t="shared" si="32"/>
        <v>0</v>
      </c>
      <c r="G704" s="160"/>
      <c r="H704" s="143"/>
      <c r="I704" s="129" t="e">
        <f>VLOOKUP(H704,Presupuesto!$B$11:$C$565,2,0)</f>
        <v>#N/A</v>
      </c>
      <c r="J704" s="97" t="str">
        <f t="shared" si="33"/>
        <v>Desarrollo del Sistema de Educación Superior</v>
      </c>
      <c r="K704" s="97" t="s">
        <v>412</v>
      </c>
    </row>
    <row r="705" spans="3:11">
      <c r="C705" s="142"/>
      <c r="D705" s="150"/>
      <c r="E705" s="117"/>
      <c r="F705" s="96">
        <f t="shared" si="32"/>
        <v>0</v>
      </c>
      <c r="G705" s="160"/>
      <c r="H705" s="143"/>
      <c r="I705" s="129" t="e">
        <f>VLOOKUP(H705,Presupuesto!$B$11:$C$565,2,0)</f>
        <v>#N/A</v>
      </c>
      <c r="J705" s="97" t="str">
        <f t="shared" si="33"/>
        <v>Desarrollo del Sistema de Educación Superior</v>
      </c>
      <c r="K705" s="97" t="s">
        <v>412</v>
      </c>
    </row>
    <row r="706" spans="3:11">
      <c r="C706" s="142"/>
      <c r="D706" s="150"/>
      <c r="E706" s="117"/>
      <c r="F706" s="96">
        <f t="shared" si="32"/>
        <v>0</v>
      </c>
      <c r="G706" s="160"/>
      <c r="H706" s="143"/>
      <c r="I706" s="129" t="e">
        <f>VLOOKUP(H706,Presupuesto!$B$11:$C$565,2,0)</f>
        <v>#N/A</v>
      </c>
      <c r="J706" s="97" t="str">
        <f t="shared" si="33"/>
        <v>Desarrollo del Sistema de Educación Superior</v>
      </c>
      <c r="K706" s="97" t="s">
        <v>412</v>
      </c>
    </row>
    <row r="707" spans="3:11">
      <c r="C707" s="142"/>
      <c r="D707" s="150"/>
      <c r="E707" s="117"/>
      <c r="F707" s="96">
        <f t="shared" si="32"/>
        <v>0</v>
      </c>
      <c r="G707" s="160"/>
      <c r="H707" s="143"/>
      <c r="I707" s="129" t="e">
        <f>VLOOKUP(H707,Presupuesto!$B$11:$C$565,2,0)</f>
        <v>#N/A</v>
      </c>
      <c r="J707" s="97" t="str">
        <f t="shared" si="33"/>
        <v>Desarrollo del Sistema de Educación Superior</v>
      </c>
      <c r="K707" s="97" t="s">
        <v>412</v>
      </c>
    </row>
    <row r="708" spans="3:11">
      <c r="C708" s="144"/>
      <c r="D708" s="150"/>
      <c r="E708" s="117"/>
      <c r="F708" s="96">
        <f t="shared" si="32"/>
        <v>0</v>
      </c>
      <c r="G708" s="160"/>
      <c r="H708" s="145"/>
      <c r="I708" s="129" t="e">
        <f>VLOOKUP(H708,Presupuesto!$B$11:$C$565,2,0)</f>
        <v>#N/A</v>
      </c>
      <c r="J708" s="97" t="str">
        <f t="shared" si="33"/>
        <v>Desarrollo del Sistema de Educación Superior</v>
      </c>
      <c r="K708" s="97" t="s">
        <v>403</v>
      </c>
    </row>
    <row r="709" spans="3:11">
      <c r="C709" s="144"/>
      <c r="D709" s="150"/>
      <c r="E709" s="117"/>
      <c r="F709" s="96">
        <f t="shared" si="32"/>
        <v>0</v>
      </c>
      <c r="G709" s="160"/>
      <c r="H709" s="145"/>
      <c r="I709" s="129" t="e">
        <f>VLOOKUP(H709,Presupuesto!$B$11:$C$565,2,0)</f>
        <v>#N/A</v>
      </c>
      <c r="J709" s="97" t="str">
        <f t="shared" si="33"/>
        <v>Desarrollo del Sistema de Educación Superior</v>
      </c>
      <c r="K709" s="97" t="s">
        <v>412</v>
      </c>
    </row>
    <row r="710" spans="3:11">
      <c r="C710" s="144"/>
      <c r="D710" s="150"/>
      <c r="E710" s="117"/>
      <c r="F710" s="96">
        <f t="shared" si="32"/>
        <v>0</v>
      </c>
      <c r="G710" s="160"/>
      <c r="H710" s="145"/>
      <c r="I710" s="129" t="e">
        <f>VLOOKUP(H710,Presupuesto!$B$11:$C$565,2,0)</f>
        <v>#N/A</v>
      </c>
      <c r="J710" s="97" t="str">
        <f t="shared" si="33"/>
        <v>Desarrollo del Sistema de Educación Superior</v>
      </c>
      <c r="K710" s="97" t="s">
        <v>412</v>
      </c>
    </row>
    <row r="711" spans="3:11">
      <c r="C711" s="144"/>
      <c r="D711" s="150"/>
      <c r="E711" s="117"/>
      <c r="F711" s="96">
        <f t="shared" si="32"/>
        <v>0</v>
      </c>
      <c r="G711" s="160"/>
      <c r="H711" s="145"/>
      <c r="I711" s="129" t="e">
        <f>VLOOKUP(H711,Presupuesto!$B$11:$C$565,2,0)</f>
        <v>#N/A</v>
      </c>
      <c r="J711" s="97" t="str">
        <f t="shared" si="33"/>
        <v>Desarrollo del Sistema de Educación Superior</v>
      </c>
      <c r="K711" s="97" t="s">
        <v>412</v>
      </c>
    </row>
    <row r="712" spans="3:11" ht="15.75" thickBot="1">
      <c r="C712" s="146"/>
      <c r="D712" s="158"/>
      <c r="E712" s="102"/>
      <c r="F712" s="104">
        <f t="shared" si="32"/>
        <v>0</v>
      </c>
      <c r="G712" s="161"/>
      <c r="H712" s="147"/>
      <c r="I712" s="131" t="e">
        <f>VLOOKUP(H712,Presupuesto!$B$11:$C$565,2,0)</f>
        <v>#N/A</v>
      </c>
      <c r="J712" s="105" t="str">
        <f t="shared" si="33"/>
        <v>Desarrollo del Sistema de Educación Superior</v>
      </c>
      <c r="K712" s="123" t="s">
        <v>394</v>
      </c>
    </row>
    <row r="714" spans="3:11" ht="15.75" thickBot="1"/>
    <row r="715" spans="3:11" ht="15.75" thickBot="1">
      <c r="C715" s="156" t="s">
        <v>53</v>
      </c>
      <c r="D715" s="357">
        <f>SUM(F722:F756)</f>
        <v>30000</v>
      </c>
      <c r="F715" s="70"/>
      <c r="G715" s="78"/>
      <c r="H715" s="70"/>
      <c r="I715" s="70"/>
    </row>
    <row r="716" spans="3:11">
      <c r="C716" s="70"/>
      <c r="D716" s="31"/>
      <c r="E716" s="92"/>
      <c r="F716" s="92"/>
      <c r="G716" s="92"/>
      <c r="H716" s="75"/>
      <c r="I716" s="75"/>
      <c r="J716" s="75"/>
      <c r="K716" s="111"/>
    </row>
    <row r="717" spans="3:11">
      <c r="C717" s="70"/>
      <c r="D717" s="31"/>
      <c r="E717" s="92"/>
      <c r="F717" s="92"/>
      <c r="G717" s="92"/>
      <c r="H717" s="75"/>
      <c r="I717" s="75"/>
      <c r="J717" s="75"/>
      <c r="K717" s="111"/>
    </row>
    <row r="718" spans="3:11" ht="15.75">
      <c r="C718" s="201" t="s">
        <v>392</v>
      </c>
      <c r="D718" s="353" t="s">
        <v>1887</v>
      </c>
      <c r="E718" s="92"/>
      <c r="F718" s="92"/>
      <c r="G718" s="92"/>
      <c r="H718" s="75"/>
      <c r="I718" s="75"/>
      <c r="J718" s="75"/>
      <c r="K718" s="111"/>
    </row>
    <row r="719" spans="3:11" ht="18.75">
      <c r="C719" s="207" t="str">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5. Capacitaciones en BPM a las Plantas Procesadoras de Làcteos de la regiòn</v>
      </c>
      <c r="D719" s="31"/>
      <c r="E719" s="92"/>
      <c r="F719" s="92"/>
      <c r="G719" s="92"/>
      <c r="H719" s="75"/>
      <c r="I719" s="75"/>
      <c r="J719" s="75"/>
      <c r="K719" s="111"/>
    </row>
    <row r="720" spans="3:11" ht="15.75" thickBot="1">
      <c r="F720" s="92"/>
      <c r="G720" s="75"/>
      <c r="H720" s="75"/>
      <c r="I720" s="75"/>
    </row>
    <row r="721" spans="3:11" ht="30.75" thickBot="1">
      <c r="C721" s="128" t="s">
        <v>44</v>
      </c>
      <c r="D721" s="128" t="s">
        <v>55</v>
      </c>
      <c r="E721" s="135" t="s">
        <v>57</v>
      </c>
      <c r="F721" s="134" t="s">
        <v>27</v>
      </c>
      <c r="G721" s="132" t="s">
        <v>131</v>
      </c>
      <c r="H721" s="135" t="s">
        <v>46</v>
      </c>
      <c r="I721" s="132" t="s">
        <v>132</v>
      </c>
      <c r="J721" s="132" t="s">
        <v>410</v>
      </c>
      <c r="K721" s="132" t="s">
        <v>411</v>
      </c>
    </row>
    <row r="722" spans="3:11">
      <c r="C722" s="217" t="s">
        <v>439</v>
      </c>
      <c r="D722" s="218"/>
      <c r="E722" s="216">
        <f>HLOOKUP(C722,$AH$2:$BU$3,2,0)</f>
        <v>620</v>
      </c>
      <c r="F722" s="96">
        <f t="shared" ref="F722:F756" si="34">D722*E722</f>
        <v>0</v>
      </c>
      <c r="G722" s="160"/>
      <c r="H722" s="141"/>
      <c r="I722" s="129" t="e">
        <f>VLOOKUP(H722,Presupuesto!$B$11:$C$565,2,0)</f>
        <v>#N/A</v>
      </c>
      <c r="J722" s="215" t="s">
        <v>1477</v>
      </c>
      <c r="K722" s="97" t="s">
        <v>394</v>
      </c>
    </row>
    <row r="723" spans="3:11">
      <c r="C723" s="140"/>
      <c r="D723" s="157"/>
      <c r="E723" s="122"/>
      <c r="F723" s="96">
        <f t="shared" si="34"/>
        <v>0</v>
      </c>
      <c r="G723" s="160"/>
      <c r="H723" s="141"/>
      <c r="I723" s="129" t="e">
        <f>VLOOKUP(H723,Presupuesto!$B$11:$C$565,2,0)</f>
        <v>#N/A</v>
      </c>
      <c r="J723" s="97" t="str">
        <f>$J$722</f>
        <v>Desarrollo del Sistema de Educación Superior</v>
      </c>
      <c r="K723" s="97" t="s">
        <v>412</v>
      </c>
    </row>
    <row r="724" spans="3:11">
      <c r="C724" s="140"/>
      <c r="D724" s="157"/>
      <c r="E724" s="122"/>
      <c r="F724" s="96">
        <f t="shared" si="34"/>
        <v>0</v>
      </c>
      <c r="G724" s="160"/>
      <c r="H724" s="141"/>
      <c r="I724" s="129" t="e">
        <f>VLOOKUP(H724,Presupuesto!$B$11:$C$565,2,0)</f>
        <v>#N/A</v>
      </c>
      <c r="J724" s="97" t="str">
        <f t="shared" ref="J724:J756" si="35">$J$722</f>
        <v>Desarrollo del Sistema de Educación Superior</v>
      </c>
      <c r="K724" s="97" t="s">
        <v>412</v>
      </c>
    </row>
    <row r="725" spans="3:11">
      <c r="C725" s="140" t="s">
        <v>2031</v>
      </c>
      <c r="D725" s="157">
        <v>1</v>
      </c>
      <c r="E725" s="122">
        <v>30000</v>
      </c>
      <c r="F725" s="96">
        <f t="shared" si="34"/>
        <v>30000</v>
      </c>
      <c r="G725" s="160" t="s">
        <v>1507</v>
      </c>
      <c r="H725" s="141" t="s">
        <v>580</v>
      </c>
      <c r="I725" s="129" t="str">
        <f>VLOOKUP(H725,Presupuesto!$B$11:$C$565,2,0)</f>
        <v>OTROS SERVICIOS PERSONALES PROYECTO VINCULACION UNAH SOCIEDAD</v>
      </c>
      <c r="J725" s="97" t="s">
        <v>471</v>
      </c>
      <c r="K725" s="97" t="s">
        <v>412</v>
      </c>
    </row>
    <row r="726" spans="3:11">
      <c r="C726" s="140"/>
      <c r="D726" s="157"/>
      <c r="E726" s="122"/>
      <c r="F726" s="96">
        <f t="shared" si="34"/>
        <v>0</v>
      </c>
      <c r="G726" s="160"/>
      <c r="H726" s="141"/>
      <c r="I726" s="129" t="e">
        <f>VLOOKUP(H726,Presupuesto!$B$11:$C$565,2,0)</f>
        <v>#N/A</v>
      </c>
      <c r="J726" s="97" t="str">
        <f t="shared" si="35"/>
        <v>Desarrollo del Sistema de Educación Superior</v>
      </c>
      <c r="K726" s="97" t="s">
        <v>412</v>
      </c>
    </row>
    <row r="727" spans="3:11">
      <c r="C727" s="140"/>
      <c r="D727" s="157"/>
      <c r="E727" s="122"/>
      <c r="F727" s="96">
        <f t="shared" si="34"/>
        <v>0</v>
      </c>
      <c r="G727" s="160"/>
      <c r="H727" s="141"/>
      <c r="I727" s="129" t="e">
        <f>VLOOKUP(H727,Presupuesto!$B$11:$C$565,2,0)</f>
        <v>#N/A</v>
      </c>
      <c r="J727" s="97" t="str">
        <f t="shared" si="35"/>
        <v>Desarrollo del Sistema de Educación Superior</v>
      </c>
      <c r="K727" s="97" t="s">
        <v>401</v>
      </c>
    </row>
    <row r="728" spans="3:11">
      <c r="C728" s="140"/>
      <c r="D728" s="157"/>
      <c r="E728" s="122"/>
      <c r="F728" s="96">
        <f t="shared" si="34"/>
        <v>0</v>
      </c>
      <c r="G728" s="160"/>
      <c r="H728" s="141"/>
      <c r="I728" s="129" t="e">
        <f>VLOOKUP(H728,Presupuesto!$B$11:$C$565,2,0)</f>
        <v>#N/A</v>
      </c>
      <c r="J728" s="97" t="str">
        <f t="shared" si="35"/>
        <v>Desarrollo del Sistema de Educación Superior</v>
      </c>
      <c r="K728" s="97" t="s">
        <v>412</v>
      </c>
    </row>
    <row r="729" spans="3:11">
      <c r="C729" s="140"/>
      <c r="D729" s="157"/>
      <c r="E729" s="122"/>
      <c r="F729" s="96">
        <f t="shared" si="34"/>
        <v>0</v>
      </c>
      <c r="G729" s="160"/>
      <c r="H729" s="141"/>
      <c r="I729" s="129" t="e">
        <f>VLOOKUP(H729,Presupuesto!$B$11:$C$565,2,0)</f>
        <v>#N/A</v>
      </c>
      <c r="J729" s="97" t="str">
        <f t="shared" si="35"/>
        <v>Desarrollo del Sistema de Educación Superior</v>
      </c>
      <c r="K729" s="97" t="s">
        <v>412</v>
      </c>
    </row>
    <row r="730" spans="3:11">
      <c r="C730" s="140"/>
      <c r="D730" s="157"/>
      <c r="E730" s="122"/>
      <c r="F730" s="96">
        <f t="shared" si="34"/>
        <v>0</v>
      </c>
      <c r="G730" s="160"/>
      <c r="H730" s="141"/>
      <c r="I730" s="129" t="e">
        <f>VLOOKUP(H730,Presupuesto!$B$11:$C$565,2,0)</f>
        <v>#N/A</v>
      </c>
      <c r="J730" s="97" t="str">
        <f t="shared" si="35"/>
        <v>Desarrollo del Sistema de Educación Superior</v>
      </c>
      <c r="K730" s="97" t="s">
        <v>412</v>
      </c>
    </row>
    <row r="731" spans="3:11">
      <c r="C731" s="140"/>
      <c r="D731" s="157"/>
      <c r="E731" s="122"/>
      <c r="F731" s="96">
        <f t="shared" si="34"/>
        <v>0</v>
      </c>
      <c r="G731" s="160"/>
      <c r="H731" s="141"/>
      <c r="I731" s="129" t="e">
        <f>VLOOKUP(H731,Presupuesto!$B$11:$C$565,2,0)</f>
        <v>#N/A</v>
      </c>
      <c r="J731" s="97" t="str">
        <f t="shared" si="35"/>
        <v>Desarrollo del Sistema de Educación Superior</v>
      </c>
      <c r="K731" s="97" t="s">
        <v>412</v>
      </c>
    </row>
    <row r="732" spans="3:11">
      <c r="C732" s="140"/>
      <c r="D732" s="157"/>
      <c r="E732" s="122"/>
      <c r="F732" s="96">
        <f t="shared" si="34"/>
        <v>0</v>
      </c>
      <c r="G732" s="160"/>
      <c r="H732" s="141"/>
      <c r="I732" s="129" t="e">
        <f>VLOOKUP(H732,Presupuesto!$B$11:$C$565,2,0)</f>
        <v>#N/A</v>
      </c>
      <c r="J732" s="97" t="str">
        <f t="shared" si="35"/>
        <v>Desarrollo del Sistema de Educación Superior</v>
      </c>
      <c r="K732" s="97" t="s">
        <v>412</v>
      </c>
    </row>
    <row r="733" spans="3:11">
      <c r="C733" s="140"/>
      <c r="D733" s="157"/>
      <c r="E733" s="122"/>
      <c r="F733" s="96">
        <f t="shared" si="34"/>
        <v>0</v>
      </c>
      <c r="G733" s="160"/>
      <c r="H733" s="141"/>
      <c r="I733" s="129" t="e">
        <f>VLOOKUP(H733,Presupuesto!$B$11:$C$565,2,0)</f>
        <v>#N/A</v>
      </c>
      <c r="J733" s="97" t="str">
        <f t="shared" si="35"/>
        <v>Desarrollo del Sistema de Educación Superior</v>
      </c>
      <c r="K733" s="97" t="s">
        <v>412</v>
      </c>
    </row>
    <row r="734" spans="3:11">
      <c r="C734" s="140"/>
      <c r="D734" s="157"/>
      <c r="E734" s="122"/>
      <c r="F734" s="96">
        <f t="shared" si="34"/>
        <v>0</v>
      </c>
      <c r="G734" s="160"/>
      <c r="H734" s="141"/>
      <c r="I734" s="129" t="e">
        <f>VLOOKUP(H734,Presupuesto!$B$11:$C$565,2,0)</f>
        <v>#N/A</v>
      </c>
      <c r="J734" s="97" t="str">
        <f t="shared" si="35"/>
        <v>Desarrollo del Sistema de Educación Superior</v>
      </c>
      <c r="K734" s="97" t="s">
        <v>412</v>
      </c>
    </row>
    <row r="735" spans="3:11">
      <c r="C735" s="140"/>
      <c r="D735" s="157"/>
      <c r="E735" s="122"/>
      <c r="F735" s="96">
        <f t="shared" si="34"/>
        <v>0</v>
      </c>
      <c r="G735" s="160"/>
      <c r="H735" s="141"/>
      <c r="I735" s="129" t="e">
        <f>VLOOKUP(H735,Presupuesto!$B$11:$C$565,2,0)</f>
        <v>#N/A</v>
      </c>
      <c r="J735" s="97" t="str">
        <f t="shared" si="35"/>
        <v>Desarrollo del Sistema de Educación Superior</v>
      </c>
      <c r="K735" s="97" t="s">
        <v>412</v>
      </c>
    </row>
    <row r="736" spans="3:11">
      <c r="C736" s="140"/>
      <c r="D736" s="157"/>
      <c r="E736" s="122"/>
      <c r="F736" s="96">
        <f t="shared" si="34"/>
        <v>0</v>
      </c>
      <c r="G736" s="160"/>
      <c r="H736" s="141"/>
      <c r="I736" s="129" t="e">
        <f>VLOOKUP(H736,Presupuesto!$B$11:$C$565,2,0)</f>
        <v>#N/A</v>
      </c>
      <c r="J736" s="97" t="str">
        <f t="shared" si="35"/>
        <v>Desarrollo del Sistema de Educación Superior</v>
      </c>
      <c r="K736" s="97" t="s">
        <v>412</v>
      </c>
    </row>
    <row r="737" spans="3:11">
      <c r="C737" s="140"/>
      <c r="D737" s="157"/>
      <c r="E737" s="122"/>
      <c r="F737" s="96">
        <f t="shared" si="34"/>
        <v>0</v>
      </c>
      <c r="G737" s="160"/>
      <c r="H737" s="141"/>
      <c r="I737" s="129" t="e">
        <f>VLOOKUP(H737,Presupuesto!$B$11:$C$565,2,0)</f>
        <v>#N/A</v>
      </c>
      <c r="J737" s="97" t="str">
        <f t="shared" si="35"/>
        <v>Desarrollo del Sistema de Educación Superior</v>
      </c>
      <c r="K737" s="97" t="s">
        <v>412</v>
      </c>
    </row>
    <row r="738" spans="3:11">
      <c r="C738" s="140"/>
      <c r="D738" s="157"/>
      <c r="E738" s="122"/>
      <c r="F738" s="96">
        <f t="shared" si="34"/>
        <v>0</v>
      </c>
      <c r="G738" s="160"/>
      <c r="H738" s="141"/>
      <c r="I738" s="129" t="e">
        <f>VLOOKUP(H738,Presupuesto!$B$11:$C$565,2,0)</f>
        <v>#N/A</v>
      </c>
      <c r="J738" s="97" t="str">
        <f t="shared" si="35"/>
        <v>Desarrollo del Sistema de Educación Superior</v>
      </c>
      <c r="K738" s="97" t="s">
        <v>412</v>
      </c>
    </row>
    <row r="739" spans="3:11">
      <c r="C739" s="140"/>
      <c r="D739" s="157"/>
      <c r="E739" s="122"/>
      <c r="F739" s="96">
        <f t="shared" si="34"/>
        <v>0</v>
      </c>
      <c r="G739" s="160"/>
      <c r="H739" s="141"/>
      <c r="I739" s="129" t="e">
        <f>VLOOKUP(H739,Presupuesto!$B$11:$C$565,2,0)</f>
        <v>#N/A</v>
      </c>
      <c r="J739" s="97" t="str">
        <f t="shared" si="35"/>
        <v>Desarrollo del Sistema de Educación Superior</v>
      </c>
      <c r="K739" s="97" t="s">
        <v>412</v>
      </c>
    </row>
    <row r="740" spans="3:11">
      <c r="C740" s="140"/>
      <c r="D740" s="157"/>
      <c r="E740" s="122"/>
      <c r="F740" s="96">
        <f t="shared" si="34"/>
        <v>0</v>
      </c>
      <c r="G740" s="160"/>
      <c r="H740" s="141"/>
      <c r="I740" s="129" t="e">
        <f>VLOOKUP(H740,Presupuesto!$B$11:$C$565,2,0)</f>
        <v>#N/A</v>
      </c>
      <c r="J740" s="97" t="str">
        <f t="shared" si="35"/>
        <v>Desarrollo del Sistema de Educación Superior</v>
      </c>
      <c r="K740" s="97" t="s">
        <v>412</v>
      </c>
    </row>
    <row r="741" spans="3:11">
      <c r="C741" s="140"/>
      <c r="D741" s="157"/>
      <c r="E741" s="122"/>
      <c r="F741" s="96">
        <f t="shared" si="34"/>
        <v>0</v>
      </c>
      <c r="G741" s="160"/>
      <c r="H741" s="141"/>
      <c r="I741" s="129" t="e">
        <f>VLOOKUP(H741,Presupuesto!$B$11:$C$565,2,0)</f>
        <v>#N/A</v>
      </c>
      <c r="J741" s="97" t="str">
        <f t="shared" si="35"/>
        <v>Desarrollo del Sistema de Educación Superior</v>
      </c>
      <c r="K741" s="97" t="s">
        <v>412</v>
      </c>
    </row>
    <row r="742" spans="3:11">
      <c r="C742" s="140"/>
      <c r="D742" s="157"/>
      <c r="E742" s="122"/>
      <c r="F742" s="96">
        <f t="shared" si="34"/>
        <v>0</v>
      </c>
      <c r="G742" s="160"/>
      <c r="H742" s="141"/>
      <c r="I742" s="129" t="e">
        <f>VLOOKUP(H742,Presupuesto!$B$11:$C$565,2,0)</f>
        <v>#N/A</v>
      </c>
      <c r="J742" s="97" t="str">
        <f t="shared" si="35"/>
        <v>Desarrollo del Sistema de Educación Superior</v>
      </c>
      <c r="K742" s="97" t="s">
        <v>412</v>
      </c>
    </row>
    <row r="743" spans="3:11">
      <c r="C743" s="140"/>
      <c r="D743" s="157"/>
      <c r="E743" s="122"/>
      <c r="F743" s="96">
        <f t="shared" si="34"/>
        <v>0</v>
      </c>
      <c r="G743" s="160"/>
      <c r="H743" s="141"/>
      <c r="I743" s="129" t="e">
        <f>VLOOKUP(H743,Presupuesto!$B$11:$C$565,2,0)</f>
        <v>#N/A</v>
      </c>
      <c r="J743" s="97" t="str">
        <f t="shared" si="35"/>
        <v>Desarrollo del Sistema de Educación Superior</v>
      </c>
      <c r="K743" s="97" t="s">
        <v>412</v>
      </c>
    </row>
    <row r="744" spans="3:11">
      <c r="C744" s="142"/>
      <c r="D744" s="150"/>
      <c r="E744" s="117"/>
      <c r="F744" s="96">
        <f t="shared" si="34"/>
        <v>0</v>
      </c>
      <c r="G744" s="160"/>
      <c r="H744" s="143"/>
      <c r="I744" s="129" t="e">
        <f>VLOOKUP(H744,Presupuesto!$B$11:$C$565,2,0)</f>
        <v>#N/A</v>
      </c>
      <c r="J744" s="97" t="str">
        <f t="shared" si="35"/>
        <v>Desarrollo del Sistema de Educación Superior</v>
      </c>
      <c r="K744" s="97" t="s">
        <v>412</v>
      </c>
    </row>
    <row r="745" spans="3:11">
      <c r="C745" s="142"/>
      <c r="D745" s="150"/>
      <c r="E745" s="117"/>
      <c r="F745" s="96">
        <f t="shared" si="34"/>
        <v>0</v>
      </c>
      <c r="G745" s="160"/>
      <c r="H745" s="143"/>
      <c r="I745" s="129" t="e">
        <f>VLOOKUP(H745,Presupuesto!$B$11:$C$565,2,0)</f>
        <v>#N/A</v>
      </c>
      <c r="J745" s="97" t="str">
        <f t="shared" si="35"/>
        <v>Desarrollo del Sistema de Educación Superior</v>
      </c>
      <c r="K745" s="97" t="s">
        <v>412</v>
      </c>
    </row>
    <row r="746" spans="3:11">
      <c r="C746" s="142"/>
      <c r="D746" s="150"/>
      <c r="E746" s="117"/>
      <c r="F746" s="96">
        <f t="shared" si="34"/>
        <v>0</v>
      </c>
      <c r="G746" s="160"/>
      <c r="H746" s="143"/>
      <c r="I746" s="129" t="e">
        <f>VLOOKUP(H746,Presupuesto!$B$11:$C$565,2,0)</f>
        <v>#N/A</v>
      </c>
      <c r="J746" s="97" t="str">
        <f t="shared" si="35"/>
        <v>Desarrollo del Sistema de Educación Superior</v>
      </c>
      <c r="K746" s="97" t="s">
        <v>412</v>
      </c>
    </row>
    <row r="747" spans="3:11">
      <c r="C747" s="142"/>
      <c r="D747" s="150"/>
      <c r="E747" s="117"/>
      <c r="F747" s="96">
        <f t="shared" si="34"/>
        <v>0</v>
      </c>
      <c r="G747" s="160"/>
      <c r="H747" s="143"/>
      <c r="I747" s="129" t="e">
        <f>VLOOKUP(H747,Presupuesto!$B$11:$C$565,2,0)</f>
        <v>#N/A</v>
      </c>
      <c r="J747" s="97" t="str">
        <f t="shared" si="35"/>
        <v>Desarrollo del Sistema de Educación Superior</v>
      </c>
      <c r="K747" s="97" t="s">
        <v>412</v>
      </c>
    </row>
    <row r="748" spans="3:11">
      <c r="C748" s="142"/>
      <c r="D748" s="150"/>
      <c r="E748" s="117"/>
      <c r="F748" s="96">
        <f t="shared" si="34"/>
        <v>0</v>
      </c>
      <c r="G748" s="160"/>
      <c r="H748" s="143"/>
      <c r="I748" s="129" t="e">
        <f>VLOOKUP(H748,Presupuesto!$B$11:$C$565,2,0)</f>
        <v>#N/A</v>
      </c>
      <c r="J748" s="97" t="str">
        <f t="shared" si="35"/>
        <v>Desarrollo del Sistema de Educación Superior</v>
      </c>
      <c r="K748" s="97" t="s">
        <v>412</v>
      </c>
    </row>
    <row r="749" spans="3:11">
      <c r="C749" s="142"/>
      <c r="D749" s="150"/>
      <c r="E749" s="117"/>
      <c r="F749" s="96">
        <f t="shared" si="34"/>
        <v>0</v>
      </c>
      <c r="G749" s="160"/>
      <c r="H749" s="143"/>
      <c r="I749" s="129" t="e">
        <f>VLOOKUP(H749,Presupuesto!$B$11:$C$565,2,0)</f>
        <v>#N/A</v>
      </c>
      <c r="J749" s="97" t="str">
        <f t="shared" si="35"/>
        <v>Desarrollo del Sistema de Educación Superior</v>
      </c>
      <c r="K749" s="97" t="s">
        <v>412</v>
      </c>
    </row>
    <row r="750" spans="3:11">
      <c r="C750" s="142"/>
      <c r="D750" s="150"/>
      <c r="E750" s="117"/>
      <c r="F750" s="96">
        <f t="shared" si="34"/>
        <v>0</v>
      </c>
      <c r="G750" s="160"/>
      <c r="H750" s="143"/>
      <c r="I750" s="129" t="e">
        <f>VLOOKUP(H750,Presupuesto!$B$11:$C$565,2,0)</f>
        <v>#N/A</v>
      </c>
      <c r="J750" s="97" t="str">
        <f t="shared" si="35"/>
        <v>Desarrollo del Sistema de Educación Superior</v>
      </c>
      <c r="K750" s="97" t="s">
        <v>412</v>
      </c>
    </row>
    <row r="751" spans="3:11">
      <c r="C751" s="142"/>
      <c r="D751" s="150"/>
      <c r="E751" s="117"/>
      <c r="F751" s="96">
        <f t="shared" si="34"/>
        <v>0</v>
      </c>
      <c r="G751" s="160"/>
      <c r="H751" s="143"/>
      <c r="I751" s="129" t="e">
        <f>VLOOKUP(H751,Presupuesto!$B$11:$C$565,2,0)</f>
        <v>#N/A</v>
      </c>
      <c r="J751" s="97" t="str">
        <f t="shared" si="35"/>
        <v>Desarrollo del Sistema de Educación Superior</v>
      </c>
      <c r="K751" s="97" t="s">
        <v>412</v>
      </c>
    </row>
    <row r="752" spans="3:11">
      <c r="C752" s="144"/>
      <c r="D752" s="150"/>
      <c r="E752" s="117"/>
      <c r="F752" s="96">
        <f t="shared" si="34"/>
        <v>0</v>
      </c>
      <c r="G752" s="160"/>
      <c r="H752" s="145"/>
      <c r="I752" s="129" t="e">
        <f>VLOOKUP(H752,Presupuesto!$B$11:$C$565,2,0)</f>
        <v>#N/A</v>
      </c>
      <c r="J752" s="97" t="str">
        <f t="shared" si="35"/>
        <v>Desarrollo del Sistema de Educación Superior</v>
      </c>
      <c r="K752" s="97" t="s">
        <v>403</v>
      </c>
    </row>
    <row r="753" spans="3:11">
      <c r="C753" s="144"/>
      <c r="D753" s="150"/>
      <c r="E753" s="117"/>
      <c r="F753" s="96">
        <f t="shared" si="34"/>
        <v>0</v>
      </c>
      <c r="G753" s="160"/>
      <c r="H753" s="145"/>
      <c r="I753" s="129" t="e">
        <f>VLOOKUP(H753,Presupuesto!$B$11:$C$565,2,0)</f>
        <v>#N/A</v>
      </c>
      <c r="J753" s="97" t="str">
        <f t="shared" si="35"/>
        <v>Desarrollo del Sistema de Educación Superior</v>
      </c>
      <c r="K753" s="97" t="s">
        <v>412</v>
      </c>
    </row>
    <row r="754" spans="3:11">
      <c r="C754" s="144"/>
      <c r="D754" s="150"/>
      <c r="E754" s="117"/>
      <c r="F754" s="96">
        <f t="shared" si="34"/>
        <v>0</v>
      </c>
      <c r="G754" s="160"/>
      <c r="H754" s="145"/>
      <c r="I754" s="129" t="e">
        <f>VLOOKUP(H754,Presupuesto!$B$11:$C$565,2,0)</f>
        <v>#N/A</v>
      </c>
      <c r="J754" s="97" t="str">
        <f t="shared" si="35"/>
        <v>Desarrollo del Sistema de Educación Superior</v>
      </c>
      <c r="K754" s="97" t="s">
        <v>412</v>
      </c>
    </row>
    <row r="755" spans="3:11">
      <c r="C755" s="144"/>
      <c r="D755" s="150"/>
      <c r="E755" s="117"/>
      <c r="F755" s="96">
        <f t="shared" si="34"/>
        <v>0</v>
      </c>
      <c r="G755" s="160"/>
      <c r="H755" s="145"/>
      <c r="I755" s="129" t="e">
        <f>VLOOKUP(H755,Presupuesto!$B$11:$C$565,2,0)</f>
        <v>#N/A</v>
      </c>
      <c r="J755" s="97" t="str">
        <f t="shared" si="35"/>
        <v>Desarrollo del Sistema de Educación Superior</v>
      </c>
      <c r="K755" s="97" t="s">
        <v>412</v>
      </c>
    </row>
    <row r="756" spans="3:11" ht="15.75" thickBot="1">
      <c r="C756" s="146"/>
      <c r="D756" s="158"/>
      <c r="E756" s="102"/>
      <c r="F756" s="104">
        <f t="shared" si="34"/>
        <v>0</v>
      </c>
      <c r="G756" s="161"/>
      <c r="H756" s="147"/>
      <c r="I756" s="131" t="e">
        <f>VLOOKUP(H756,Presupuesto!$B$11:$C$565,2,0)</f>
        <v>#N/A</v>
      </c>
      <c r="J756" s="105" t="str">
        <f t="shared" si="35"/>
        <v>Desarrollo del Sistema de Educación Superior</v>
      </c>
      <c r="K756" s="123" t="s">
        <v>394</v>
      </c>
    </row>
    <row r="758" spans="3:11" ht="15.75" thickBot="1">
      <c r="F758" s="89"/>
      <c r="G758" s="88"/>
      <c r="H758" s="89"/>
      <c r="I758" s="89"/>
    </row>
    <row r="759" spans="3:11" ht="15.75" thickBot="1">
      <c r="C759" s="156" t="s">
        <v>53</v>
      </c>
      <c r="D759" s="357">
        <f>SUM(F766:F800)</f>
        <v>50000</v>
      </c>
      <c r="F759" s="70"/>
      <c r="G759" s="78"/>
      <c r="H759" s="70"/>
      <c r="I759" s="70"/>
    </row>
    <row r="760" spans="3:11">
      <c r="C760" s="70"/>
      <c r="D760" s="31"/>
      <c r="E760" s="92"/>
      <c r="F760" s="92"/>
      <c r="G760" s="92"/>
      <c r="H760" s="75"/>
      <c r="I760" s="75"/>
      <c r="J760" s="75"/>
      <c r="K760" s="111"/>
    </row>
    <row r="761" spans="3:11">
      <c r="C761" s="70"/>
      <c r="D761" s="31"/>
      <c r="E761" s="92"/>
      <c r="F761" s="92"/>
      <c r="G761" s="92"/>
      <c r="H761" s="75"/>
      <c r="I761" s="75"/>
      <c r="J761" s="75"/>
      <c r="K761" s="111"/>
    </row>
    <row r="762" spans="3:11" ht="15.75">
      <c r="C762" s="201" t="s">
        <v>392</v>
      </c>
      <c r="D762" s="353" t="s">
        <v>1883</v>
      </c>
      <c r="E762" s="92"/>
      <c r="F762" s="92"/>
      <c r="G762" s="92"/>
      <c r="H762" s="75"/>
      <c r="I762" s="75"/>
      <c r="J762" s="75"/>
      <c r="K762" s="111"/>
    </row>
    <row r="763" spans="3:11" ht="18.75">
      <c r="C763" s="207" t="str">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 xml:space="preserve">1. Creación de base de datos. Convocatorias a egresados, </v>
      </c>
      <c r="D763" s="31"/>
      <c r="E763" s="92"/>
      <c r="F763" s="92"/>
      <c r="G763" s="92"/>
      <c r="H763" s="75"/>
      <c r="I763" s="75"/>
      <c r="J763" s="75"/>
      <c r="K763" s="111"/>
    </row>
    <row r="764" spans="3:11" ht="15.75" thickBot="1">
      <c r="F764" s="92"/>
      <c r="G764" s="75"/>
      <c r="H764" s="75"/>
      <c r="I764" s="75"/>
    </row>
    <row r="765" spans="3:11" ht="30.75" thickBot="1">
      <c r="C765" s="128" t="s">
        <v>44</v>
      </c>
      <c r="D765" s="128" t="s">
        <v>55</v>
      </c>
      <c r="E765" s="135" t="s">
        <v>57</v>
      </c>
      <c r="F765" s="134" t="s">
        <v>27</v>
      </c>
      <c r="G765" s="132" t="s">
        <v>131</v>
      </c>
      <c r="H765" s="135" t="s">
        <v>46</v>
      </c>
      <c r="I765" s="132" t="s">
        <v>132</v>
      </c>
      <c r="J765" s="132" t="s">
        <v>410</v>
      </c>
      <c r="K765" s="132" t="s">
        <v>411</v>
      </c>
    </row>
    <row r="766" spans="3:11">
      <c r="C766" s="217" t="s">
        <v>439</v>
      </c>
      <c r="D766" s="218"/>
      <c r="E766" s="216">
        <f>HLOOKUP(C766,$AH$2:$BU$3,2,0)</f>
        <v>620</v>
      </c>
      <c r="F766" s="96">
        <f t="shared" ref="F766:F800" si="36">D766*E766</f>
        <v>0</v>
      </c>
      <c r="G766" s="160"/>
      <c r="H766" s="141"/>
      <c r="I766" s="129" t="e">
        <f>VLOOKUP(H766,Presupuesto!$B$11:$C$565,2,0)</f>
        <v>#N/A</v>
      </c>
      <c r="J766" s="215" t="s">
        <v>1477</v>
      </c>
      <c r="K766" s="97" t="s">
        <v>394</v>
      </c>
    </row>
    <row r="767" spans="3:11">
      <c r="C767" s="140"/>
      <c r="D767" s="157"/>
      <c r="E767" s="122"/>
      <c r="F767" s="96">
        <f t="shared" si="36"/>
        <v>0</v>
      </c>
      <c r="G767" s="160"/>
      <c r="H767" s="141"/>
      <c r="I767" s="129" t="e">
        <f>VLOOKUP(H767,Presupuesto!$B$11:$C$565,2,0)</f>
        <v>#N/A</v>
      </c>
      <c r="J767" s="97" t="str">
        <f>$J$766</f>
        <v>Desarrollo del Sistema de Educación Superior</v>
      </c>
      <c r="K767" s="97" t="s">
        <v>412</v>
      </c>
    </row>
    <row r="768" spans="3:11">
      <c r="C768" s="140"/>
      <c r="D768" s="157"/>
      <c r="E768" s="122"/>
      <c r="F768" s="96">
        <f t="shared" si="36"/>
        <v>0</v>
      </c>
      <c r="G768" s="160"/>
      <c r="H768" s="141"/>
      <c r="I768" s="129" t="e">
        <f>VLOOKUP(H768,Presupuesto!$B$11:$C$565,2,0)</f>
        <v>#N/A</v>
      </c>
      <c r="J768" s="97" t="str">
        <f t="shared" ref="J768:J800" si="37">$J$766</f>
        <v>Desarrollo del Sistema de Educación Superior</v>
      </c>
      <c r="K768" s="97" t="s">
        <v>412</v>
      </c>
    </row>
    <row r="769" spans="3:11">
      <c r="C769" s="140" t="s">
        <v>2032</v>
      </c>
      <c r="D769" s="157">
        <v>1</v>
      </c>
      <c r="E769" s="122">
        <v>50000</v>
      </c>
      <c r="F769" s="96">
        <f t="shared" si="36"/>
        <v>50000</v>
      </c>
      <c r="G769" s="160" t="s">
        <v>129</v>
      </c>
      <c r="H769" s="141" t="s">
        <v>580</v>
      </c>
      <c r="I769" s="129" t="str">
        <f>VLOOKUP(H769,Presupuesto!$B$11:$C$565,2,0)</f>
        <v>OTROS SERVICIOS PERSONALES PROYECTO VINCULACION UNAH SOCIEDAD</v>
      </c>
      <c r="J769" s="97" t="s">
        <v>471</v>
      </c>
      <c r="K769" s="97" t="s">
        <v>402</v>
      </c>
    </row>
    <row r="770" spans="3:11">
      <c r="C770" s="140"/>
      <c r="D770" s="157"/>
      <c r="E770" s="122"/>
      <c r="F770" s="96">
        <f t="shared" si="36"/>
        <v>0</v>
      </c>
      <c r="G770" s="160"/>
      <c r="H770" s="141"/>
      <c r="I770" s="129" t="e">
        <f>VLOOKUP(H770,Presupuesto!$B$11:$C$565,2,0)</f>
        <v>#N/A</v>
      </c>
      <c r="J770" s="97" t="str">
        <f t="shared" si="37"/>
        <v>Desarrollo del Sistema de Educación Superior</v>
      </c>
      <c r="K770" s="97" t="s">
        <v>412</v>
      </c>
    </row>
    <row r="771" spans="3:11">
      <c r="C771" s="140"/>
      <c r="D771" s="157"/>
      <c r="E771" s="122"/>
      <c r="F771" s="96">
        <f t="shared" si="36"/>
        <v>0</v>
      </c>
      <c r="G771" s="160"/>
      <c r="H771" s="141"/>
      <c r="I771" s="129" t="e">
        <f>VLOOKUP(H771,Presupuesto!$B$11:$C$565,2,0)</f>
        <v>#N/A</v>
      </c>
      <c r="J771" s="97" t="str">
        <f t="shared" si="37"/>
        <v>Desarrollo del Sistema de Educación Superior</v>
      </c>
      <c r="K771" s="97" t="s">
        <v>401</v>
      </c>
    </row>
    <row r="772" spans="3:11">
      <c r="C772" s="140"/>
      <c r="D772" s="157"/>
      <c r="E772" s="122"/>
      <c r="F772" s="96">
        <f t="shared" si="36"/>
        <v>0</v>
      </c>
      <c r="G772" s="160"/>
      <c r="H772" s="141"/>
      <c r="I772" s="129" t="e">
        <f>VLOOKUP(H772,Presupuesto!$B$11:$C$565,2,0)</f>
        <v>#N/A</v>
      </c>
      <c r="J772" s="97" t="str">
        <f t="shared" si="37"/>
        <v>Desarrollo del Sistema de Educación Superior</v>
      </c>
      <c r="K772" s="97" t="s">
        <v>412</v>
      </c>
    </row>
    <row r="773" spans="3:11">
      <c r="C773" s="140"/>
      <c r="D773" s="157"/>
      <c r="E773" s="122"/>
      <c r="F773" s="96">
        <f t="shared" si="36"/>
        <v>0</v>
      </c>
      <c r="G773" s="160"/>
      <c r="H773" s="141"/>
      <c r="I773" s="129" t="e">
        <f>VLOOKUP(H773,Presupuesto!$B$11:$C$565,2,0)</f>
        <v>#N/A</v>
      </c>
      <c r="J773" s="97" t="str">
        <f t="shared" si="37"/>
        <v>Desarrollo del Sistema de Educación Superior</v>
      </c>
      <c r="K773" s="97" t="s">
        <v>412</v>
      </c>
    </row>
    <row r="774" spans="3:11">
      <c r="C774" s="140"/>
      <c r="D774" s="157"/>
      <c r="E774" s="122"/>
      <c r="F774" s="96">
        <f t="shared" si="36"/>
        <v>0</v>
      </c>
      <c r="G774" s="160"/>
      <c r="H774" s="141"/>
      <c r="I774" s="129" t="e">
        <f>VLOOKUP(H774,Presupuesto!$B$11:$C$565,2,0)</f>
        <v>#N/A</v>
      </c>
      <c r="J774" s="97" t="str">
        <f t="shared" si="37"/>
        <v>Desarrollo del Sistema de Educación Superior</v>
      </c>
      <c r="K774" s="97" t="s">
        <v>412</v>
      </c>
    </row>
    <row r="775" spans="3:11">
      <c r="C775" s="140"/>
      <c r="D775" s="157"/>
      <c r="E775" s="122"/>
      <c r="F775" s="96">
        <f t="shared" si="36"/>
        <v>0</v>
      </c>
      <c r="G775" s="160"/>
      <c r="H775" s="141"/>
      <c r="I775" s="129" t="e">
        <f>VLOOKUP(H775,Presupuesto!$B$11:$C$565,2,0)</f>
        <v>#N/A</v>
      </c>
      <c r="J775" s="97" t="str">
        <f t="shared" si="37"/>
        <v>Desarrollo del Sistema de Educación Superior</v>
      </c>
      <c r="K775" s="97" t="s">
        <v>412</v>
      </c>
    </row>
    <row r="776" spans="3:11">
      <c r="C776" s="140"/>
      <c r="D776" s="157"/>
      <c r="E776" s="122"/>
      <c r="F776" s="96">
        <f t="shared" si="36"/>
        <v>0</v>
      </c>
      <c r="G776" s="160"/>
      <c r="H776" s="141"/>
      <c r="I776" s="129" t="e">
        <f>VLOOKUP(H776,Presupuesto!$B$11:$C$565,2,0)</f>
        <v>#N/A</v>
      </c>
      <c r="J776" s="97" t="str">
        <f t="shared" si="37"/>
        <v>Desarrollo del Sistema de Educación Superior</v>
      </c>
      <c r="K776" s="97" t="s">
        <v>412</v>
      </c>
    </row>
    <row r="777" spans="3:11">
      <c r="C777" s="140"/>
      <c r="D777" s="157"/>
      <c r="E777" s="122"/>
      <c r="F777" s="96">
        <f t="shared" si="36"/>
        <v>0</v>
      </c>
      <c r="G777" s="160"/>
      <c r="H777" s="141"/>
      <c r="I777" s="129" t="e">
        <f>VLOOKUP(H777,Presupuesto!$B$11:$C$565,2,0)</f>
        <v>#N/A</v>
      </c>
      <c r="J777" s="97" t="str">
        <f t="shared" si="37"/>
        <v>Desarrollo del Sistema de Educación Superior</v>
      </c>
      <c r="K777" s="97" t="s">
        <v>412</v>
      </c>
    </row>
    <row r="778" spans="3:11">
      <c r="C778" s="140"/>
      <c r="D778" s="157"/>
      <c r="E778" s="122"/>
      <c r="F778" s="96">
        <f t="shared" si="36"/>
        <v>0</v>
      </c>
      <c r="G778" s="160"/>
      <c r="H778" s="141"/>
      <c r="I778" s="129" t="e">
        <f>VLOOKUP(H778,Presupuesto!$B$11:$C$565,2,0)</f>
        <v>#N/A</v>
      </c>
      <c r="J778" s="97" t="str">
        <f t="shared" si="37"/>
        <v>Desarrollo del Sistema de Educación Superior</v>
      </c>
      <c r="K778" s="97" t="s">
        <v>412</v>
      </c>
    </row>
    <row r="779" spans="3:11">
      <c r="C779" s="140"/>
      <c r="D779" s="157"/>
      <c r="E779" s="122"/>
      <c r="F779" s="96">
        <f t="shared" si="36"/>
        <v>0</v>
      </c>
      <c r="G779" s="160"/>
      <c r="H779" s="141"/>
      <c r="I779" s="129" t="e">
        <f>VLOOKUP(H779,Presupuesto!$B$11:$C$565,2,0)</f>
        <v>#N/A</v>
      </c>
      <c r="J779" s="97" t="str">
        <f t="shared" si="37"/>
        <v>Desarrollo del Sistema de Educación Superior</v>
      </c>
      <c r="K779" s="97" t="s">
        <v>412</v>
      </c>
    </row>
    <row r="780" spans="3:11">
      <c r="C780" s="140"/>
      <c r="D780" s="157"/>
      <c r="E780" s="122"/>
      <c r="F780" s="96">
        <f t="shared" si="36"/>
        <v>0</v>
      </c>
      <c r="G780" s="160"/>
      <c r="H780" s="141"/>
      <c r="I780" s="129" t="e">
        <f>VLOOKUP(H780,Presupuesto!$B$11:$C$565,2,0)</f>
        <v>#N/A</v>
      </c>
      <c r="J780" s="97" t="str">
        <f t="shared" si="37"/>
        <v>Desarrollo del Sistema de Educación Superior</v>
      </c>
      <c r="K780" s="97" t="s">
        <v>412</v>
      </c>
    </row>
    <row r="781" spans="3:11">
      <c r="C781" s="140"/>
      <c r="D781" s="157"/>
      <c r="E781" s="122"/>
      <c r="F781" s="96">
        <f t="shared" si="36"/>
        <v>0</v>
      </c>
      <c r="G781" s="160"/>
      <c r="H781" s="141"/>
      <c r="I781" s="129" t="e">
        <f>VLOOKUP(H781,Presupuesto!$B$11:$C$565,2,0)</f>
        <v>#N/A</v>
      </c>
      <c r="J781" s="97" t="str">
        <f t="shared" si="37"/>
        <v>Desarrollo del Sistema de Educación Superior</v>
      </c>
      <c r="K781" s="97" t="s">
        <v>412</v>
      </c>
    </row>
    <row r="782" spans="3:11">
      <c r="C782" s="140"/>
      <c r="D782" s="157"/>
      <c r="E782" s="122"/>
      <c r="F782" s="96">
        <f t="shared" si="36"/>
        <v>0</v>
      </c>
      <c r="G782" s="160"/>
      <c r="H782" s="141"/>
      <c r="I782" s="129" t="e">
        <f>VLOOKUP(H782,Presupuesto!$B$11:$C$565,2,0)</f>
        <v>#N/A</v>
      </c>
      <c r="J782" s="97" t="str">
        <f t="shared" si="37"/>
        <v>Desarrollo del Sistema de Educación Superior</v>
      </c>
      <c r="K782" s="97" t="s">
        <v>412</v>
      </c>
    </row>
    <row r="783" spans="3:11">
      <c r="C783" s="140"/>
      <c r="D783" s="157"/>
      <c r="E783" s="122"/>
      <c r="F783" s="96">
        <f t="shared" si="36"/>
        <v>0</v>
      </c>
      <c r="G783" s="160"/>
      <c r="H783" s="141"/>
      <c r="I783" s="129" t="e">
        <f>VLOOKUP(H783,Presupuesto!$B$11:$C$565,2,0)</f>
        <v>#N/A</v>
      </c>
      <c r="J783" s="97" t="str">
        <f t="shared" si="37"/>
        <v>Desarrollo del Sistema de Educación Superior</v>
      </c>
      <c r="K783" s="97" t="s">
        <v>412</v>
      </c>
    </row>
    <row r="784" spans="3:11">
      <c r="C784" s="140"/>
      <c r="D784" s="157"/>
      <c r="E784" s="122"/>
      <c r="F784" s="96">
        <f t="shared" si="36"/>
        <v>0</v>
      </c>
      <c r="G784" s="160"/>
      <c r="H784" s="141"/>
      <c r="I784" s="129" t="e">
        <f>VLOOKUP(H784,Presupuesto!$B$11:$C$565,2,0)</f>
        <v>#N/A</v>
      </c>
      <c r="J784" s="97" t="str">
        <f t="shared" si="37"/>
        <v>Desarrollo del Sistema de Educación Superior</v>
      </c>
      <c r="K784" s="97" t="s">
        <v>412</v>
      </c>
    </row>
    <row r="785" spans="3:11">
      <c r="C785" s="140"/>
      <c r="D785" s="157"/>
      <c r="E785" s="122"/>
      <c r="F785" s="96">
        <f t="shared" si="36"/>
        <v>0</v>
      </c>
      <c r="G785" s="160"/>
      <c r="H785" s="141"/>
      <c r="I785" s="129" t="e">
        <f>VLOOKUP(H785,Presupuesto!$B$11:$C$565,2,0)</f>
        <v>#N/A</v>
      </c>
      <c r="J785" s="97" t="str">
        <f t="shared" si="37"/>
        <v>Desarrollo del Sistema de Educación Superior</v>
      </c>
      <c r="K785" s="97" t="s">
        <v>412</v>
      </c>
    </row>
    <row r="786" spans="3:11">
      <c r="C786" s="140"/>
      <c r="D786" s="157"/>
      <c r="E786" s="122"/>
      <c r="F786" s="96">
        <f t="shared" si="36"/>
        <v>0</v>
      </c>
      <c r="G786" s="160"/>
      <c r="H786" s="141"/>
      <c r="I786" s="129" t="e">
        <f>VLOOKUP(H786,Presupuesto!$B$11:$C$565,2,0)</f>
        <v>#N/A</v>
      </c>
      <c r="J786" s="97" t="str">
        <f t="shared" si="37"/>
        <v>Desarrollo del Sistema de Educación Superior</v>
      </c>
      <c r="K786" s="97" t="s">
        <v>412</v>
      </c>
    </row>
    <row r="787" spans="3:11">
      <c r="C787" s="140"/>
      <c r="D787" s="157"/>
      <c r="E787" s="122"/>
      <c r="F787" s="96">
        <f t="shared" si="36"/>
        <v>0</v>
      </c>
      <c r="G787" s="160"/>
      <c r="H787" s="141"/>
      <c r="I787" s="129" t="e">
        <f>VLOOKUP(H787,Presupuesto!$B$11:$C$565,2,0)</f>
        <v>#N/A</v>
      </c>
      <c r="J787" s="97" t="str">
        <f t="shared" si="37"/>
        <v>Desarrollo del Sistema de Educación Superior</v>
      </c>
      <c r="K787" s="97" t="s">
        <v>412</v>
      </c>
    </row>
    <row r="788" spans="3:11">
      <c r="C788" s="142"/>
      <c r="D788" s="150"/>
      <c r="E788" s="117"/>
      <c r="F788" s="96">
        <f t="shared" si="36"/>
        <v>0</v>
      </c>
      <c r="G788" s="160"/>
      <c r="H788" s="143"/>
      <c r="I788" s="129" t="e">
        <f>VLOOKUP(H788,Presupuesto!$B$11:$C$565,2,0)</f>
        <v>#N/A</v>
      </c>
      <c r="J788" s="97" t="str">
        <f t="shared" si="37"/>
        <v>Desarrollo del Sistema de Educación Superior</v>
      </c>
      <c r="K788" s="97" t="s">
        <v>412</v>
      </c>
    </row>
    <row r="789" spans="3:11">
      <c r="C789" s="142"/>
      <c r="D789" s="150"/>
      <c r="E789" s="117"/>
      <c r="F789" s="96">
        <f t="shared" si="36"/>
        <v>0</v>
      </c>
      <c r="G789" s="160"/>
      <c r="H789" s="143"/>
      <c r="I789" s="129" t="e">
        <f>VLOOKUP(H789,Presupuesto!$B$11:$C$565,2,0)</f>
        <v>#N/A</v>
      </c>
      <c r="J789" s="97" t="str">
        <f t="shared" si="37"/>
        <v>Desarrollo del Sistema de Educación Superior</v>
      </c>
      <c r="K789" s="97" t="s">
        <v>412</v>
      </c>
    </row>
    <row r="790" spans="3:11">
      <c r="C790" s="142"/>
      <c r="D790" s="150"/>
      <c r="E790" s="117"/>
      <c r="F790" s="96">
        <f t="shared" si="36"/>
        <v>0</v>
      </c>
      <c r="G790" s="160"/>
      <c r="H790" s="143"/>
      <c r="I790" s="129" t="e">
        <f>VLOOKUP(H790,Presupuesto!$B$11:$C$565,2,0)</f>
        <v>#N/A</v>
      </c>
      <c r="J790" s="97" t="str">
        <f t="shared" si="37"/>
        <v>Desarrollo del Sistema de Educación Superior</v>
      </c>
      <c r="K790" s="97" t="s">
        <v>412</v>
      </c>
    </row>
    <row r="791" spans="3:11">
      <c r="C791" s="142"/>
      <c r="D791" s="150"/>
      <c r="E791" s="117"/>
      <c r="F791" s="96">
        <f t="shared" si="36"/>
        <v>0</v>
      </c>
      <c r="G791" s="160"/>
      <c r="H791" s="143"/>
      <c r="I791" s="129" t="e">
        <f>VLOOKUP(H791,Presupuesto!$B$11:$C$565,2,0)</f>
        <v>#N/A</v>
      </c>
      <c r="J791" s="97" t="str">
        <f t="shared" si="37"/>
        <v>Desarrollo del Sistema de Educación Superior</v>
      </c>
      <c r="K791" s="97" t="s">
        <v>412</v>
      </c>
    </row>
    <row r="792" spans="3:11">
      <c r="C792" s="142"/>
      <c r="D792" s="150"/>
      <c r="E792" s="117"/>
      <c r="F792" s="96">
        <f t="shared" si="36"/>
        <v>0</v>
      </c>
      <c r="G792" s="160"/>
      <c r="H792" s="143"/>
      <c r="I792" s="129" t="e">
        <f>VLOOKUP(H792,Presupuesto!$B$11:$C$565,2,0)</f>
        <v>#N/A</v>
      </c>
      <c r="J792" s="97" t="str">
        <f t="shared" si="37"/>
        <v>Desarrollo del Sistema de Educación Superior</v>
      </c>
      <c r="K792" s="97" t="s">
        <v>412</v>
      </c>
    </row>
    <row r="793" spans="3:11">
      <c r="C793" s="142"/>
      <c r="D793" s="150"/>
      <c r="E793" s="117"/>
      <c r="F793" s="96">
        <f t="shared" si="36"/>
        <v>0</v>
      </c>
      <c r="G793" s="160"/>
      <c r="H793" s="143"/>
      <c r="I793" s="129" t="e">
        <f>VLOOKUP(H793,Presupuesto!$B$11:$C$565,2,0)</f>
        <v>#N/A</v>
      </c>
      <c r="J793" s="97" t="str">
        <f t="shared" si="37"/>
        <v>Desarrollo del Sistema de Educación Superior</v>
      </c>
      <c r="K793" s="97" t="s">
        <v>412</v>
      </c>
    </row>
    <row r="794" spans="3:11">
      <c r="C794" s="142"/>
      <c r="D794" s="150"/>
      <c r="E794" s="117"/>
      <c r="F794" s="96">
        <f t="shared" si="36"/>
        <v>0</v>
      </c>
      <c r="G794" s="160"/>
      <c r="H794" s="143"/>
      <c r="I794" s="129" t="e">
        <f>VLOOKUP(H794,Presupuesto!$B$11:$C$565,2,0)</f>
        <v>#N/A</v>
      </c>
      <c r="J794" s="97" t="str">
        <f t="shared" si="37"/>
        <v>Desarrollo del Sistema de Educación Superior</v>
      </c>
      <c r="K794" s="97" t="s">
        <v>412</v>
      </c>
    </row>
    <row r="795" spans="3:11">
      <c r="C795" s="142"/>
      <c r="D795" s="150"/>
      <c r="E795" s="117"/>
      <c r="F795" s="96">
        <f t="shared" si="36"/>
        <v>0</v>
      </c>
      <c r="G795" s="160"/>
      <c r="H795" s="143"/>
      <c r="I795" s="129" t="e">
        <f>VLOOKUP(H795,Presupuesto!$B$11:$C$565,2,0)</f>
        <v>#N/A</v>
      </c>
      <c r="J795" s="97" t="str">
        <f t="shared" si="37"/>
        <v>Desarrollo del Sistema de Educación Superior</v>
      </c>
      <c r="K795" s="97" t="s">
        <v>412</v>
      </c>
    </row>
    <row r="796" spans="3:11">
      <c r="C796" s="144"/>
      <c r="D796" s="150"/>
      <c r="E796" s="117"/>
      <c r="F796" s="96">
        <f t="shared" si="36"/>
        <v>0</v>
      </c>
      <c r="G796" s="160"/>
      <c r="H796" s="145"/>
      <c r="I796" s="129" t="e">
        <f>VLOOKUP(H796,Presupuesto!$B$11:$C$565,2,0)</f>
        <v>#N/A</v>
      </c>
      <c r="J796" s="97" t="str">
        <f t="shared" si="37"/>
        <v>Desarrollo del Sistema de Educación Superior</v>
      </c>
      <c r="K796" s="97" t="s">
        <v>403</v>
      </c>
    </row>
    <row r="797" spans="3:11">
      <c r="C797" s="144"/>
      <c r="D797" s="150"/>
      <c r="E797" s="117"/>
      <c r="F797" s="96">
        <f t="shared" si="36"/>
        <v>0</v>
      </c>
      <c r="G797" s="160"/>
      <c r="H797" s="145"/>
      <c r="I797" s="129" t="e">
        <f>VLOOKUP(H797,Presupuesto!$B$11:$C$565,2,0)</f>
        <v>#N/A</v>
      </c>
      <c r="J797" s="97" t="str">
        <f t="shared" si="37"/>
        <v>Desarrollo del Sistema de Educación Superior</v>
      </c>
      <c r="K797" s="97" t="s">
        <v>412</v>
      </c>
    </row>
    <row r="798" spans="3:11">
      <c r="C798" s="144"/>
      <c r="D798" s="150"/>
      <c r="E798" s="117"/>
      <c r="F798" s="96">
        <f t="shared" si="36"/>
        <v>0</v>
      </c>
      <c r="G798" s="160"/>
      <c r="H798" s="145"/>
      <c r="I798" s="129" t="e">
        <f>VLOOKUP(H798,Presupuesto!$B$11:$C$565,2,0)</f>
        <v>#N/A</v>
      </c>
      <c r="J798" s="97" t="str">
        <f t="shared" si="37"/>
        <v>Desarrollo del Sistema de Educación Superior</v>
      </c>
      <c r="K798" s="97" t="s">
        <v>412</v>
      </c>
    </row>
    <row r="799" spans="3:11">
      <c r="C799" s="144"/>
      <c r="D799" s="150"/>
      <c r="E799" s="117"/>
      <c r="F799" s="96">
        <f t="shared" si="36"/>
        <v>0</v>
      </c>
      <c r="G799" s="160"/>
      <c r="H799" s="145"/>
      <c r="I799" s="129" t="e">
        <f>VLOOKUP(H799,Presupuesto!$B$11:$C$565,2,0)</f>
        <v>#N/A</v>
      </c>
      <c r="J799" s="97" t="str">
        <f t="shared" si="37"/>
        <v>Desarrollo del Sistema de Educación Superior</v>
      </c>
      <c r="K799" s="97" t="s">
        <v>412</v>
      </c>
    </row>
    <row r="800" spans="3:11" ht="15.75" thickBot="1">
      <c r="C800" s="146"/>
      <c r="D800" s="158"/>
      <c r="E800" s="102"/>
      <c r="F800" s="104">
        <f t="shared" si="36"/>
        <v>0</v>
      </c>
      <c r="G800" s="161"/>
      <c r="H800" s="147"/>
      <c r="I800" s="131" t="e">
        <f>VLOOKUP(H800,Presupuesto!$B$11:$C$565,2,0)</f>
        <v>#N/A</v>
      </c>
      <c r="J800" s="105" t="str">
        <f t="shared" si="37"/>
        <v>Desarrollo del Sistema de Educación Superior</v>
      </c>
      <c r="K800" s="123" t="s">
        <v>394</v>
      </c>
    </row>
    <row r="802" spans="3:11" ht="15.75" thickBot="1"/>
    <row r="803" spans="3:11" ht="15.75" thickBot="1">
      <c r="C803" s="156" t="s">
        <v>53</v>
      </c>
      <c r="D803" s="357">
        <f>SUM(F810:F844)</f>
        <v>8000</v>
      </c>
      <c r="F803" s="70"/>
      <c r="G803" s="78"/>
      <c r="H803" s="70"/>
      <c r="I803" s="70"/>
    </row>
    <row r="804" spans="3:11">
      <c r="C804" s="70"/>
      <c r="D804" s="31"/>
      <c r="E804" s="92"/>
      <c r="F804" s="92"/>
      <c r="G804" s="92"/>
      <c r="H804" s="75"/>
      <c r="I804" s="75"/>
      <c r="J804" s="75"/>
      <c r="K804" s="111"/>
    </row>
    <row r="805" spans="3:11">
      <c r="C805" s="70"/>
      <c r="D805" s="31"/>
      <c r="E805" s="92"/>
      <c r="F805" s="92"/>
      <c r="G805" s="92"/>
      <c r="H805" s="75"/>
      <c r="I805" s="75"/>
      <c r="J805" s="75"/>
      <c r="K805" s="111"/>
    </row>
    <row r="806" spans="3:11" ht="15.75">
      <c r="C806" s="201" t="s">
        <v>392</v>
      </c>
      <c r="D806" s="353" t="s">
        <v>1888</v>
      </c>
      <c r="E806" s="92"/>
      <c r="F806" s="92"/>
      <c r="G806" s="92"/>
      <c r="H806" s="75"/>
      <c r="I806" s="75"/>
      <c r="J806" s="75"/>
      <c r="K806" s="111"/>
    </row>
    <row r="807" spans="3:11" ht="18.75">
      <c r="C807" s="207" t="str">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1. Aplicación de exámenes de orientación vocacional.</v>
      </c>
      <c r="D807" s="31"/>
      <c r="E807" s="92"/>
      <c r="F807" s="92"/>
      <c r="G807" s="92"/>
      <c r="H807" s="75"/>
      <c r="I807" s="75"/>
      <c r="J807" s="75"/>
      <c r="K807" s="111"/>
    </row>
    <row r="808" spans="3:11" ht="15.75" thickBot="1">
      <c r="F808" s="92"/>
      <c r="G808" s="75"/>
      <c r="H808" s="75"/>
      <c r="I808" s="75"/>
    </row>
    <row r="809" spans="3:11" ht="30.75" thickBot="1">
      <c r="C809" s="128" t="s">
        <v>44</v>
      </c>
      <c r="D809" s="128" t="s">
        <v>55</v>
      </c>
      <c r="E809" s="135" t="s">
        <v>57</v>
      </c>
      <c r="F809" s="134" t="s">
        <v>27</v>
      </c>
      <c r="G809" s="132" t="s">
        <v>131</v>
      </c>
      <c r="H809" s="135" t="s">
        <v>46</v>
      </c>
      <c r="I809" s="132" t="s">
        <v>132</v>
      </c>
      <c r="J809" s="132" t="s">
        <v>410</v>
      </c>
      <c r="K809" s="132" t="s">
        <v>411</v>
      </c>
    </row>
    <row r="810" spans="3:11">
      <c r="C810" s="217" t="s">
        <v>439</v>
      </c>
      <c r="D810" s="218"/>
      <c r="E810" s="216">
        <f>HLOOKUP(C810,$AH$2:$BU$3,2,0)</f>
        <v>620</v>
      </c>
      <c r="F810" s="96">
        <f t="shared" ref="F810:F844" si="38">D810*E810</f>
        <v>0</v>
      </c>
      <c r="G810" s="160"/>
      <c r="H810" s="141"/>
      <c r="I810" s="129" t="e">
        <f>VLOOKUP(H810,Presupuesto!$B$11:$C$565,2,0)</f>
        <v>#N/A</v>
      </c>
      <c r="J810" s="215" t="s">
        <v>1477</v>
      </c>
      <c r="K810" s="97" t="s">
        <v>394</v>
      </c>
    </row>
    <row r="811" spans="3:11">
      <c r="C811" s="140"/>
      <c r="D811" s="157"/>
      <c r="E811" s="122"/>
      <c r="F811" s="96">
        <f t="shared" si="38"/>
        <v>0</v>
      </c>
      <c r="G811" s="160"/>
      <c r="H811" s="141"/>
      <c r="I811" s="129" t="e">
        <f>VLOOKUP(H811,Presupuesto!$B$11:$C$565,2,0)</f>
        <v>#N/A</v>
      </c>
      <c r="J811" s="97" t="str">
        <f>$J$810</f>
        <v>Desarrollo del Sistema de Educación Superior</v>
      </c>
      <c r="K811" s="97" t="s">
        <v>412</v>
      </c>
    </row>
    <row r="812" spans="3:11">
      <c r="C812" s="140"/>
      <c r="D812" s="157"/>
      <c r="E812" s="122"/>
      <c r="F812" s="96">
        <f t="shared" si="38"/>
        <v>0</v>
      </c>
      <c r="G812" s="160"/>
      <c r="H812" s="141"/>
      <c r="I812" s="129" t="e">
        <f>VLOOKUP(H812,Presupuesto!$B$11:$C$565,2,0)</f>
        <v>#N/A</v>
      </c>
      <c r="J812" s="97" t="str">
        <f t="shared" ref="J812:J844" si="39">$J$810</f>
        <v>Desarrollo del Sistema de Educación Superior</v>
      </c>
      <c r="K812" s="97" t="s">
        <v>412</v>
      </c>
    </row>
    <row r="813" spans="3:11">
      <c r="C813" s="140"/>
      <c r="D813" s="157"/>
      <c r="E813" s="122"/>
      <c r="F813" s="96">
        <f t="shared" si="38"/>
        <v>0</v>
      </c>
      <c r="G813" s="160"/>
      <c r="H813" s="141"/>
      <c r="I813" s="129" t="e">
        <f>VLOOKUP(H813,Presupuesto!$B$11:$C$565,2,0)</f>
        <v>#N/A</v>
      </c>
      <c r="J813" s="97" t="str">
        <f t="shared" si="39"/>
        <v>Desarrollo del Sistema de Educación Superior</v>
      </c>
      <c r="K813" s="97" t="s">
        <v>412</v>
      </c>
    </row>
    <row r="814" spans="3:11">
      <c r="C814" s="140" t="s">
        <v>2033</v>
      </c>
      <c r="D814" s="157">
        <v>1</v>
      </c>
      <c r="E814" s="122">
        <v>8000</v>
      </c>
      <c r="F814" s="96">
        <f t="shared" si="38"/>
        <v>8000</v>
      </c>
      <c r="G814" s="160" t="s">
        <v>129</v>
      </c>
      <c r="H814" s="141" t="s">
        <v>821</v>
      </c>
      <c r="I814" s="129" t="str">
        <f>VLOOKUP(H814,Presupuesto!$B$11:$C$565,2,0)</f>
        <v>PRODUCTOS PAPEL Y CARTON</v>
      </c>
      <c r="J814" s="97" t="s">
        <v>1360</v>
      </c>
      <c r="K814" s="97" t="s">
        <v>412</v>
      </c>
    </row>
    <row r="815" spans="3:11">
      <c r="C815" s="140"/>
      <c r="D815" s="157"/>
      <c r="E815" s="122"/>
      <c r="F815" s="96">
        <f t="shared" si="38"/>
        <v>0</v>
      </c>
      <c r="G815" s="160"/>
      <c r="H815" s="141"/>
      <c r="I815" s="129" t="e">
        <f>VLOOKUP(H815,Presupuesto!$B$11:$C$565,2,0)</f>
        <v>#N/A</v>
      </c>
      <c r="J815" s="97" t="str">
        <f t="shared" si="39"/>
        <v>Desarrollo del Sistema de Educación Superior</v>
      </c>
      <c r="K815" s="97" t="s">
        <v>401</v>
      </c>
    </row>
    <row r="816" spans="3:11">
      <c r="C816" s="140"/>
      <c r="D816" s="157"/>
      <c r="E816" s="122"/>
      <c r="F816" s="96">
        <f t="shared" si="38"/>
        <v>0</v>
      </c>
      <c r="G816" s="160"/>
      <c r="H816" s="141"/>
      <c r="I816" s="129" t="e">
        <f>VLOOKUP(H816,Presupuesto!$B$11:$C$565,2,0)</f>
        <v>#N/A</v>
      </c>
      <c r="J816" s="97" t="str">
        <f t="shared" si="39"/>
        <v>Desarrollo del Sistema de Educación Superior</v>
      </c>
      <c r="K816" s="97" t="s">
        <v>412</v>
      </c>
    </row>
    <row r="817" spans="3:11">
      <c r="C817" s="140"/>
      <c r="D817" s="157"/>
      <c r="E817" s="122"/>
      <c r="F817" s="96">
        <f t="shared" si="38"/>
        <v>0</v>
      </c>
      <c r="G817" s="160"/>
      <c r="H817" s="141"/>
      <c r="I817" s="129" t="e">
        <f>VLOOKUP(H817,Presupuesto!$B$11:$C$565,2,0)</f>
        <v>#N/A</v>
      </c>
      <c r="J817" s="97" t="str">
        <f t="shared" si="39"/>
        <v>Desarrollo del Sistema de Educación Superior</v>
      </c>
      <c r="K817" s="97" t="s">
        <v>412</v>
      </c>
    </row>
    <row r="818" spans="3:11">
      <c r="C818" s="140"/>
      <c r="D818" s="157"/>
      <c r="E818" s="122"/>
      <c r="F818" s="96">
        <f t="shared" si="38"/>
        <v>0</v>
      </c>
      <c r="G818" s="160"/>
      <c r="H818" s="141"/>
      <c r="I818" s="129" t="e">
        <f>VLOOKUP(H818,Presupuesto!$B$11:$C$565,2,0)</f>
        <v>#N/A</v>
      </c>
      <c r="J818" s="97" t="str">
        <f t="shared" si="39"/>
        <v>Desarrollo del Sistema de Educación Superior</v>
      </c>
      <c r="K818" s="97" t="s">
        <v>412</v>
      </c>
    </row>
    <row r="819" spans="3:11">
      <c r="C819" s="140"/>
      <c r="D819" s="157"/>
      <c r="E819" s="122"/>
      <c r="F819" s="96">
        <f t="shared" si="38"/>
        <v>0</v>
      </c>
      <c r="G819" s="160"/>
      <c r="H819" s="141"/>
      <c r="I819" s="129" t="e">
        <f>VLOOKUP(H819,Presupuesto!$B$11:$C$565,2,0)</f>
        <v>#N/A</v>
      </c>
      <c r="J819" s="97" t="str">
        <f t="shared" si="39"/>
        <v>Desarrollo del Sistema de Educación Superior</v>
      </c>
      <c r="K819" s="97" t="s">
        <v>412</v>
      </c>
    </row>
    <row r="820" spans="3:11">
      <c r="C820" s="140"/>
      <c r="D820" s="157"/>
      <c r="E820" s="122"/>
      <c r="F820" s="96">
        <f t="shared" si="38"/>
        <v>0</v>
      </c>
      <c r="G820" s="160"/>
      <c r="H820" s="141"/>
      <c r="I820" s="129" t="e">
        <f>VLOOKUP(H820,Presupuesto!$B$11:$C$565,2,0)</f>
        <v>#N/A</v>
      </c>
      <c r="J820" s="97" t="str">
        <f t="shared" si="39"/>
        <v>Desarrollo del Sistema de Educación Superior</v>
      </c>
      <c r="K820" s="97" t="s">
        <v>412</v>
      </c>
    </row>
    <row r="821" spans="3:11">
      <c r="C821" s="140"/>
      <c r="D821" s="157"/>
      <c r="E821" s="122"/>
      <c r="F821" s="96">
        <f t="shared" si="38"/>
        <v>0</v>
      </c>
      <c r="G821" s="160"/>
      <c r="H821" s="141"/>
      <c r="I821" s="129" t="e">
        <f>VLOOKUP(H821,Presupuesto!$B$11:$C$565,2,0)</f>
        <v>#N/A</v>
      </c>
      <c r="J821" s="97" t="str">
        <f t="shared" si="39"/>
        <v>Desarrollo del Sistema de Educación Superior</v>
      </c>
      <c r="K821" s="97" t="s">
        <v>412</v>
      </c>
    </row>
    <row r="822" spans="3:11">
      <c r="C822" s="140"/>
      <c r="D822" s="157"/>
      <c r="E822" s="122"/>
      <c r="F822" s="96">
        <f t="shared" si="38"/>
        <v>0</v>
      </c>
      <c r="G822" s="160"/>
      <c r="H822" s="141"/>
      <c r="I822" s="129" t="e">
        <f>VLOOKUP(H822,Presupuesto!$B$11:$C$565,2,0)</f>
        <v>#N/A</v>
      </c>
      <c r="J822" s="97" t="str">
        <f t="shared" si="39"/>
        <v>Desarrollo del Sistema de Educación Superior</v>
      </c>
      <c r="K822" s="97" t="s">
        <v>412</v>
      </c>
    </row>
    <row r="823" spans="3:11">
      <c r="C823" s="140"/>
      <c r="D823" s="157"/>
      <c r="E823" s="122"/>
      <c r="F823" s="96">
        <f t="shared" si="38"/>
        <v>0</v>
      </c>
      <c r="G823" s="160"/>
      <c r="H823" s="141"/>
      <c r="I823" s="129" t="e">
        <f>VLOOKUP(H823,Presupuesto!$B$11:$C$565,2,0)</f>
        <v>#N/A</v>
      </c>
      <c r="J823" s="97" t="str">
        <f t="shared" si="39"/>
        <v>Desarrollo del Sistema de Educación Superior</v>
      </c>
      <c r="K823" s="97" t="s">
        <v>412</v>
      </c>
    </row>
    <row r="824" spans="3:11">
      <c r="C824" s="140"/>
      <c r="D824" s="157"/>
      <c r="E824" s="122"/>
      <c r="F824" s="96">
        <f t="shared" si="38"/>
        <v>0</v>
      </c>
      <c r="G824" s="160"/>
      <c r="H824" s="141"/>
      <c r="I824" s="129" t="e">
        <f>VLOOKUP(H824,Presupuesto!$B$11:$C$565,2,0)</f>
        <v>#N/A</v>
      </c>
      <c r="J824" s="97" t="str">
        <f t="shared" si="39"/>
        <v>Desarrollo del Sistema de Educación Superior</v>
      </c>
      <c r="K824" s="97" t="s">
        <v>412</v>
      </c>
    </row>
    <row r="825" spans="3:11">
      <c r="C825" s="140"/>
      <c r="D825" s="157"/>
      <c r="E825" s="122"/>
      <c r="F825" s="96">
        <f t="shared" si="38"/>
        <v>0</v>
      </c>
      <c r="G825" s="160"/>
      <c r="H825" s="141"/>
      <c r="I825" s="129" t="e">
        <f>VLOOKUP(H825,Presupuesto!$B$11:$C$565,2,0)</f>
        <v>#N/A</v>
      </c>
      <c r="J825" s="97" t="str">
        <f t="shared" si="39"/>
        <v>Desarrollo del Sistema de Educación Superior</v>
      </c>
      <c r="K825" s="97" t="s">
        <v>412</v>
      </c>
    </row>
    <row r="826" spans="3:11">
      <c r="C826" s="140"/>
      <c r="D826" s="157"/>
      <c r="E826" s="122"/>
      <c r="F826" s="96">
        <f t="shared" si="38"/>
        <v>0</v>
      </c>
      <c r="G826" s="160"/>
      <c r="H826" s="141"/>
      <c r="I826" s="129" t="e">
        <f>VLOOKUP(H826,Presupuesto!$B$11:$C$565,2,0)</f>
        <v>#N/A</v>
      </c>
      <c r="J826" s="97" t="str">
        <f t="shared" si="39"/>
        <v>Desarrollo del Sistema de Educación Superior</v>
      </c>
      <c r="K826" s="97" t="s">
        <v>412</v>
      </c>
    </row>
    <row r="827" spans="3:11">
      <c r="C827" s="140"/>
      <c r="D827" s="157"/>
      <c r="E827" s="122"/>
      <c r="F827" s="96">
        <f t="shared" si="38"/>
        <v>0</v>
      </c>
      <c r="G827" s="160"/>
      <c r="H827" s="141"/>
      <c r="I827" s="129" t="e">
        <f>VLOOKUP(H827,Presupuesto!$B$11:$C$565,2,0)</f>
        <v>#N/A</v>
      </c>
      <c r="J827" s="97" t="str">
        <f t="shared" si="39"/>
        <v>Desarrollo del Sistema de Educación Superior</v>
      </c>
      <c r="K827" s="97" t="s">
        <v>412</v>
      </c>
    </row>
    <row r="828" spans="3:11">
      <c r="C828" s="140"/>
      <c r="D828" s="157"/>
      <c r="E828" s="122"/>
      <c r="F828" s="96">
        <f t="shared" si="38"/>
        <v>0</v>
      </c>
      <c r="G828" s="160"/>
      <c r="H828" s="141"/>
      <c r="I828" s="129" t="e">
        <f>VLOOKUP(H828,Presupuesto!$B$11:$C$565,2,0)</f>
        <v>#N/A</v>
      </c>
      <c r="J828" s="97" t="str">
        <f t="shared" si="39"/>
        <v>Desarrollo del Sistema de Educación Superior</v>
      </c>
      <c r="K828" s="97" t="s">
        <v>412</v>
      </c>
    </row>
    <row r="829" spans="3:11">
      <c r="C829" s="140"/>
      <c r="D829" s="157"/>
      <c r="E829" s="122"/>
      <c r="F829" s="96">
        <f t="shared" si="38"/>
        <v>0</v>
      </c>
      <c r="G829" s="160"/>
      <c r="H829" s="141"/>
      <c r="I829" s="129" t="e">
        <f>VLOOKUP(H829,Presupuesto!$B$11:$C$565,2,0)</f>
        <v>#N/A</v>
      </c>
      <c r="J829" s="97" t="str">
        <f t="shared" si="39"/>
        <v>Desarrollo del Sistema de Educación Superior</v>
      </c>
      <c r="K829" s="97" t="s">
        <v>412</v>
      </c>
    </row>
    <row r="830" spans="3:11">
      <c r="C830" s="140"/>
      <c r="D830" s="157"/>
      <c r="E830" s="122"/>
      <c r="F830" s="96">
        <f t="shared" si="38"/>
        <v>0</v>
      </c>
      <c r="G830" s="160"/>
      <c r="H830" s="141"/>
      <c r="I830" s="129" t="e">
        <f>VLOOKUP(H830,Presupuesto!$B$11:$C$565,2,0)</f>
        <v>#N/A</v>
      </c>
      <c r="J830" s="97" t="str">
        <f t="shared" si="39"/>
        <v>Desarrollo del Sistema de Educación Superior</v>
      </c>
      <c r="K830" s="97" t="s">
        <v>412</v>
      </c>
    </row>
    <row r="831" spans="3:11">
      <c r="C831" s="140"/>
      <c r="D831" s="157"/>
      <c r="E831" s="122"/>
      <c r="F831" s="96">
        <f t="shared" si="38"/>
        <v>0</v>
      </c>
      <c r="G831" s="160"/>
      <c r="H831" s="141"/>
      <c r="I831" s="129" t="e">
        <f>VLOOKUP(H831,Presupuesto!$B$11:$C$565,2,0)</f>
        <v>#N/A</v>
      </c>
      <c r="J831" s="97" t="str">
        <f t="shared" si="39"/>
        <v>Desarrollo del Sistema de Educación Superior</v>
      </c>
      <c r="K831" s="97" t="s">
        <v>412</v>
      </c>
    </row>
    <row r="832" spans="3:11">
      <c r="C832" s="142"/>
      <c r="D832" s="150"/>
      <c r="E832" s="117"/>
      <c r="F832" s="96">
        <f t="shared" si="38"/>
        <v>0</v>
      </c>
      <c r="G832" s="160"/>
      <c r="H832" s="143"/>
      <c r="I832" s="129" t="e">
        <f>VLOOKUP(H832,Presupuesto!$B$11:$C$565,2,0)</f>
        <v>#N/A</v>
      </c>
      <c r="J832" s="97" t="str">
        <f t="shared" si="39"/>
        <v>Desarrollo del Sistema de Educación Superior</v>
      </c>
      <c r="K832" s="97" t="s">
        <v>412</v>
      </c>
    </row>
    <row r="833" spans="3:11">
      <c r="C833" s="142"/>
      <c r="D833" s="150"/>
      <c r="E833" s="117"/>
      <c r="F833" s="96">
        <f t="shared" si="38"/>
        <v>0</v>
      </c>
      <c r="G833" s="160"/>
      <c r="H833" s="143"/>
      <c r="I833" s="129" t="e">
        <f>VLOOKUP(H833,Presupuesto!$B$11:$C$565,2,0)</f>
        <v>#N/A</v>
      </c>
      <c r="J833" s="97" t="str">
        <f t="shared" si="39"/>
        <v>Desarrollo del Sistema de Educación Superior</v>
      </c>
      <c r="K833" s="97" t="s">
        <v>412</v>
      </c>
    </row>
    <row r="834" spans="3:11">
      <c r="C834" s="142"/>
      <c r="D834" s="150"/>
      <c r="E834" s="117"/>
      <c r="F834" s="96">
        <f t="shared" si="38"/>
        <v>0</v>
      </c>
      <c r="G834" s="160"/>
      <c r="H834" s="143"/>
      <c r="I834" s="129" t="e">
        <f>VLOOKUP(H834,Presupuesto!$B$11:$C$565,2,0)</f>
        <v>#N/A</v>
      </c>
      <c r="J834" s="97" t="str">
        <f t="shared" si="39"/>
        <v>Desarrollo del Sistema de Educación Superior</v>
      </c>
      <c r="K834" s="97" t="s">
        <v>412</v>
      </c>
    </row>
    <row r="835" spans="3:11">
      <c r="C835" s="142"/>
      <c r="D835" s="150"/>
      <c r="E835" s="117"/>
      <c r="F835" s="96">
        <f t="shared" si="38"/>
        <v>0</v>
      </c>
      <c r="G835" s="160"/>
      <c r="H835" s="143"/>
      <c r="I835" s="129" t="e">
        <f>VLOOKUP(H835,Presupuesto!$B$11:$C$565,2,0)</f>
        <v>#N/A</v>
      </c>
      <c r="J835" s="97" t="str">
        <f t="shared" si="39"/>
        <v>Desarrollo del Sistema de Educación Superior</v>
      </c>
      <c r="K835" s="97" t="s">
        <v>412</v>
      </c>
    </row>
    <row r="836" spans="3:11">
      <c r="C836" s="142"/>
      <c r="D836" s="150"/>
      <c r="E836" s="117"/>
      <c r="F836" s="96">
        <f t="shared" si="38"/>
        <v>0</v>
      </c>
      <c r="G836" s="160"/>
      <c r="H836" s="143"/>
      <c r="I836" s="129" t="e">
        <f>VLOOKUP(H836,Presupuesto!$B$11:$C$565,2,0)</f>
        <v>#N/A</v>
      </c>
      <c r="J836" s="97" t="str">
        <f t="shared" si="39"/>
        <v>Desarrollo del Sistema de Educación Superior</v>
      </c>
      <c r="K836" s="97" t="s">
        <v>412</v>
      </c>
    </row>
    <row r="837" spans="3:11">
      <c r="C837" s="142"/>
      <c r="D837" s="150"/>
      <c r="E837" s="117"/>
      <c r="F837" s="96">
        <f t="shared" si="38"/>
        <v>0</v>
      </c>
      <c r="G837" s="160"/>
      <c r="H837" s="143"/>
      <c r="I837" s="129" t="e">
        <f>VLOOKUP(H837,Presupuesto!$B$11:$C$565,2,0)</f>
        <v>#N/A</v>
      </c>
      <c r="J837" s="97" t="str">
        <f t="shared" si="39"/>
        <v>Desarrollo del Sistema de Educación Superior</v>
      </c>
      <c r="K837" s="97" t="s">
        <v>412</v>
      </c>
    </row>
    <row r="838" spans="3:11">
      <c r="C838" s="142"/>
      <c r="D838" s="150"/>
      <c r="E838" s="117"/>
      <c r="F838" s="96">
        <f t="shared" si="38"/>
        <v>0</v>
      </c>
      <c r="G838" s="160"/>
      <c r="H838" s="143"/>
      <c r="I838" s="129" t="e">
        <f>VLOOKUP(H838,Presupuesto!$B$11:$C$565,2,0)</f>
        <v>#N/A</v>
      </c>
      <c r="J838" s="97" t="str">
        <f t="shared" si="39"/>
        <v>Desarrollo del Sistema de Educación Superior</v>
      </c>
      <c r="K838" s="97" t="s">
        <v>412</v>
      </c>
    </row>
    <row r="839" spans="3:11">
      <c r="C839" s="142"/>
      <c r="D839" s="150"/>
      <c r="E839" s="117"/>
      <c r="F839" s="96">
        <f t="shared" si="38"/>
        <v>0</v>
      </c>
      <c r="G839" s="160"/>
      <c r="H839" s="143"/>
      <c r="I839" s="129" t="e">
        <f>VLOOKUP(H839,Presupuesto!$B$11:$C$565,2,0)</f>
        <v>#N/A</v>
      </c>
      <c r="J839" s="97" t="str">
        <f t="shared" si="39"/>
        <v>Desarrollo del Sistema de Educación Superior</v>
      </c>
      <c r="K839" s="97" t="s">
        <v>412</v>
      </c>
    </row>
    <row r="840" spans="3:11">
      <c r="C840" s="144"/>
      <c r="D840" s="150"/>
      <c r="E840" s="117"/>
      <c r="F840" s="96">
        <f t="shared" si="38"/>
        <v>0</v>
      </c>
      <c r="G840" s="160"/>
      <c r="H840" s="145"/>
      <c r="I840" s="129" t="e">
        <f>VLOOKUP(H840,Presupuesto!$B$11:$C$565,2,0)</f>
        <v>#N/A</v>
      </c>
      <c r="J840" s="97" t="str">
        <f t="shared" si="39"/>
        <v>Desarrollo del Sistema de Educación Superior</v>
      </c>
      <c r="K840" s="97" t="s">
        <v>403</v>
      </c>
    </row>
    <row r="841" spans="3:11">
      <c r="C841" s="144"/>
      <c r="D841" s="150"/>
      <c r="E841" s="117"/>
      <c r="F841" s="96">
        <f t="shared" si="38"/>
        <v>0</v>
      </c>
      <c r="G841" s="160"/>
      <c r="H841" s="145"/>
      <c r="I841" s="129" t="e">
        <f>VLOOKUP(H841,Presupuesto!$B$11:$C$565,2,0)</f>
        <v>#N/A</v>
      </c>
      <c r="J841" s="97" t="str">
        <f t="shared" si="39"/>
        <v>Desarrollo del Sistema de Educación Superior</v>
      </c>
      <c r="K841" s="97" t="s">
        <v>412</v>
      </c>
    </row>
    <row r="842" spans="3:11">
      <c r="C842" s="144"/>
      <c r="D842" s="150"/>
      <c r="E842" s="117"/>
      <c r="F842" s="96">
        <f t="shared" si="38"/>
        <v>0</v>
      </c>
      <c r="G842" s="160"/>
      <c r="H842" s="145"/>
      <c r="I842" s="129" t="e">
        <f>VLOOKUP(H842,Presupuesto!$B$11:$C$565,2,0)</f>
        <v>#N/A</v>
      </c>
      <c r="J842" s="97" t="str">
        <f t="shared" si="39"/>
        <v>Desarrollo del Sistema de Educación Superior</v>
      </c>
      <c r="K842" s="97" t="s">
        <v>412</v>
      </c>
    </row>
    <row r="843" spans="3:11">
      <c r="C843" s="144"/>
      <c r="D843" s="150"/>
      <c r="E843" s="117"/>
      <c r="F843" s="96">
        <f t="shared" si="38"/>
        <v>0</v>
      </c>
      <c r="G843" s="160"/>
      <c r="H843" s="145"/>
      <c r="I843" s="129" t="e">
        <f>VLOOKUP(H843,Presupuesto!$B$11:$C$565,2,0)</f>
        <v>#N/A</v>
      </c>
      <c r="J843" s="97" t="str">
        <f t="shared" si="39"/>
        <v>Desarrollo del Sistema de Educación Superior</v>
      </c>
      <c r="K843" s="97" t="s">
        <v>412</v>
      </c>
    </row>
    <row r="844" spans="3:11" ht="15.75" thickBot="1">
      <c r="C844" s="146"/>
      <c r="D844" s="158"/>
      <c r="E844" s="102"/>
      <c r="F844" s="104">
        <f t="shared" si="38"/>
        <v>0</v>
      </c>
      <c r="G844" s="161"/>
      <c r="H844" s="147"/>
      <c r="I844" s="131" t="e">
        <f>VLOOKUP(H844,Presupuesto!$B$11:$C$565,2,0)</f>
        <v>#N/A</v>
      </c>
      <c r="J844" s="105" t="str">
        <f t="shared" si="39"/>
        <v>Desarrollo del Sistema de Educación Superior</v>
      </c>
      <c r="K844" s="123" t="s">
        <v>394</v>
      </c>
    </row>
    <row r="846" spans="3:11" ht="15.75" thickBot="1">
      <c r="F846" s="89"/>
      <c r="G846" s="88"/>
      <c r="H846" s="89"/>
      <c r="I846" s="89"/>
    </row>
    <row r="847" spans="3:11" ht="15.75" thickBot="1">
      <c r="C847" s="156" t="s">
        <v>53</v>
      </c>
      <c r="D847" s="357">
        <f>SUM(F854:F888)</f>
        <v>6000</v>
      </c>
      <c r="F847" s="70"/>
      <c r="G847" s="78"/>
      <c r="H847" s="70"/>
      <c r="I847" s="70"/>
    </row>
    <row r="848" spans="3:11">
      <c r="C848" s="70"/>
      <c r="D848" s="31"/>
      <c r="E848" s="92"/>
      <c r="F848" s="92"/>
      <c r="G848" s="92"/>
      <c r="H848" s="75"/>
      <c r="I848" s="75"/>
      <c r="J848" s="75"/>
      <c r="K848" s="111"/>
    </row>
    <row r="849" spans="3:11">
      <c r="C849" s="70"/>
      <c r="D849" s="31"/>
      <c r="E849" s="92"/>
      <c r="F849" s="92"/>
      <c r="G849" s="92"/>
      <c r="H849" s="75"/>
      <c r="I849" s="75"/>
      <c r="J849" s="75"/>
      <c r="K849" s="111"/>
    </row>
    <row r="850" spans="3:11" ht="15.75">
      <c r="C850" s="201" t="s">
        <v>392</v>
      </c>
      <c r="D850" s="353" t="s">
        <v>2034</v>
      </c>
      <c r="E850" s="92"/>
      <c r="F850" s="92"/>
      <c r="G850" s="92"/>
      <c r="H850" s="75"/>
      <c r="I850" s="75"/>
      <c r="J850" s="75"/>
      <c r="K850" s="111"/>
    </row>
    <row r="851" spans="3:11" ht="18.75">
      <c r="C851" s="207" t="str">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2. Desarrollo de jornadas de inducción para estudiantes de primer ingreso</v>
      </c>
      <c r="D851" s="31"/>
      <c r="E851" s="92"/>
      <c r="F851" s="92"/>
      <c r="G851" s="92"/>
      <c r="H851" s="75"/>
      <c r="I851" s="75"/>
      <c r="J851" s="75"/>
      <c r="K851" s="111"/>
    </row>
    <row r="852" spans="3:11" ht="15.75" thickBot="1">
      <c r="F852" s="92"/>
      <c r="G852" s="75"/>
      <c r="H852" s="75"/>
      <c r="I852" s="75"/>
    </row>
    <row r="853" spans="3:11" ht="30.75" thickBot="1">
      <c r="C853" s="128" t="s">
        <v>44</v>
      </c>
      <c r="D853" s="128" t="s">
        <v>55</v>
      </c>
      <c r="E853" s="135" t="s">
        <v>57</v>
      </c>
      <c r="F853" s="134" t="s">
        <v>27</v>
      </c>
      <c r="G853" s="132" t="s">
        <v>131</v>
      </c>
      <c r="H853" s="135" t="s">
        <v>46</v>
      </c>
      <c r="I853" s="132" t="s">
        <v>132</v>
      </c>
      <c r="J853" s="132" t="s">
        <v>410</v>
      </c>
      <c r="K853" s="132" t="s">
        <v>411</v>
      </c>
    </row>
    <row r="854" spans="3:11">
      <c r="C854" s="217" t="s">
        <v>439</v>
      </c>
      <c r="D854" s="218"/>
      <c r="E854" s="216">
        <f>HLOOKUP(C854,$AH$2:$BU$3,2,0)</f>
        <v>620</v>
      </c>
      <c r="F854" s="96">
        <f t="shared" ref="F854:F888" si="40">D854*E854</f>
        <v>0</v>
      </c>
      <c r="G854" s="160"/>
      <c r="H854" s="141"/>
      <c r="I854" s="129" t="e">
        <f>VLOOKUP(H854,Presupuesto!$B$11:$C$565,2,0)</f>
        <v>#N/A</v>
      </c>
      <c r="J854" s="215" t="s">
        <v>1477</v>
      </c>
      <c r="K854" s="97" t="s">
        <v>394</v>
      </c>
    </row>
    <row r="855" spans="3:11">
      <c r="C855" s="140"/>
      <c r="D855" s="157"/>
      <c r="E855" s="122"/>
      <c r="F855" s="96">
        <f t="shared" si="40"/>
        <v>0</v>
      </c>
      <c r="G855" s="160"/>
      <c r="H855" s="141"/>
      <c r="I855" s="129" t="e">
        <f>VLOOKUP(H855,Presupuesto!$B$11:$C$565,2,0)</f>
        <v>#N/A</v>
      </c>
      <c r="J855" s="97" t="str">
        <f>$J$854</f>
        <v>Desarrollo del Sistema de Educación Superior</v>
      </c>
      <c r="K855" s="97" t="s">
        <v>412</v>
      </c>
    </row>
    <row r="856" spans="3:11">
      <c r="C856" s="140"/>
      <c r="D856" s="157"/>
      <c r="E856" s="122"/>
      <c r="F856" s="96">
        <f t="shared" si="40"/>
        <v>0</v>
      </c>
      <c r="G856" s="160"/>
      <c r="H856" s="141"/>
      <c r="I856" s="129" t="e">
        <f>VLOOKUP(H856,Presupuesto!$B$11:$C$565,2,0)</f>
        <v>#N/A</v>
      </c>
      <c r="J856" s="97" t="str">
        <f t="shared" ref="J856:J888" si="41">$J$854</f>
        <v>Desarrollo del Sistema de Educación Superior</v>
      </c>
      <c r="K856" s="97" t="s">
        <v>412</v>
      </c>
    </row>
    <row r="857" spans="3:11">
      <c r="C857" s="140" t="s">
        <v>2035</v>
      </c>
      <c r="D857" s="157">
        <v>2</v>
      </c>
      <c r="E857" s="122">
        <v>3000</v>
      </c>
      <c r="F857" s="96">
        <f t="shared" si="40"/>
        <v>6000</v>
      </c>
      <c r="G857" s="160" t="s">
        <v>129</v>
      </c>
      <c r="H857" s="141" t="s">
        <v>792</v>
      </c>
      <c r="I857" s="129" t="str">
        <f>VLOOKUP(H857,Presupuesto!$B$11:$C$565,2,0)</f>
        <v>ALIMENTOS B EBIDAS PARA PERSONAS</v>
      </c>
      <c r="J857" s="97" t="s">
        <v>1360</v>
      </c>
      <c r="K857" s="97" t="s">
        <v>412</v>
      </c>
    </row>
    <row r="858" spans="3:11">
      <c r="C858" s="140"/>
      <c r="D858" s="157"/>
      <c r="E858" s="122"/>
      <c r="F858" s="96">
        <f t="shared" si="40"/>
        <v>0</v>
      </c>
      <c r="G858" s="160"/>
      <c r="H858" s="141"/>
      <c r="I858" s="129" t="e">
        <f>VLOOKUP(H858,Presupuesto!$B$11:$C$565,2,0)</f>
        <v>#N/A</v>
      </c>
      <c r="J858" s="97" t="str">
        <f t="shared" si="41"/>
        <v>Desarrollo del Sistema de Educación Superior</v>
      </c>
      <c r="K858" s="97" t="s">
        <v>412</v>
      </c>
    </row>
    <row r="859" spans="3:11">
      <c r="C859" s="140"/>
      <c r="D859" s="157"/>
      <c r="E859" s="122"/>
      <c r="F859" s="96">
        <f t="shared" si="40"/>
        <v>0</v>
      </c>
      <c r="G859" s="160"/>
      <c r="H859" s="141"/>
      <c r="I859" s="129" t="e">
        <f>VLOOKUP(H859,Presupuesto!$B$11:$C$565,2,0)</f>
        <v>#N/A</v>
      </c>
      <c r="J859" s="97" t="str">
        <f t="shared" si="41"/>
        <v>Desarrollo del Sistema de Educación Superior</v>
      </c>
      <c r="K859" s="97" t="s">
        <v>401</v>
      </c>
    </row>
    <row r="860" spans="3:11">
      <c r="C860" s="140"/>
      <c r="D860" s="157"/>
      <c r="E860" s="122"/>
      <c r="F860" s="96">
        <f t="shared" si="40"/>
        <v>0</v>
      </c>
      <c r="G860" s="160"/>
      <c r="H860" s="141"/>
      <c r="I860" s="129" t="e">
        <f>VLOOKUP(H860,Presupuesto!$B$11:$C$565,2,0)</f>
        <v>#N/A</v>
      </c>
      <c r="J860" s="97" t="str">
        <f t="shared" si="41"/>
        <v>Desarrollo del Sistema de Educación Superior</v>
      </c>
      <c r="K860" s="97" t="s">
        <v>412</v>
      </c>
    </row>
    <row r="861" spans="3:11">
      <c r="C861" s="140"/>
      <c r="D861" s="157"/>
      <c r="E861" s="122"/>
      <c r="F861" s="96">
        <f t="shared" si="40"/>
        <v>0</v>
      </c>
      <c r="G861" s="160"/>
      <c r="H861" s="141"/>
      <c r="I861" s="129" t="e">
        <f>VLOOKUP(H861,Presupuesto!$B$11:$C$565,2,0)</f>
        <v>#N/A</v>
      </c>
      <c r="J861" s="97" t="str">
        <f t="shared" si="41"/>
        <v>Desarrollo del Sistema de Educación Superior</v>
      </c>
      <c r="K861" s="97" t="s">
        <v>412</v>
      </c>
    </row>
    <row r="862" spans="3:11">
      <c r="C862" s="140"/>
      <c r="D862" s="157"/>
      <c r="E862" s="122"/>
      <c r="F862" s="96">
        <f t="shared" si="40"/>
        <v>0</v>
      </c>
      <c r="G862" s="160"/>
      <c r="H862" s="141"/>
      <c r="I862" s="129" t="e">
        <f>VLOOKUP(H862,Presupuesto!$B$11:$C$565,2,0)</f>
        <v>#N/A</v>
      </c>
      <c r="J862" s="97" t="str">
        <f t="shared" si="41"/>
        <v>Desarrollo del Sistema de Educación Superior</v>
      </c>
      <c r="K862" s="97" t="s">
        <v>412</v>
      </c>
    </row>
    <row r="863" spans="3:11">
      <c r="C863" s="140"/>
      <c r="D863" s="157"/>
      <c r="E863" s="122"/>
      <c r="F863" s="96">
        <f t="shared" si="40"/>
        <v>0</v>
      </c>
      <c r="G863" s="160"/>
      <c r="H863" s="141"/>
      <c r="I863" s="129" t="e">
        <f>VLOOKUP(H863,Presupuesto!$B$11:$C$565,2,0)</f>
        <v>#N/A</v>
      </c>
      <c r="J863" s="97" t="str">
        <f t="shared" si="41"/>
        <v>Desarrollo del Sistema de Educación Superior</v>
      </c>
      <c r="K863" s="97" t="s">
        <v>412</v>
      </c>
    </row>
    <row r="864" spans="3:11">
      <c r="C864" s="140"/>
      <c r="D864" s="157"/>
      <c r="E864" s="122"/>
      <c r="F864" s="96">
        <f t="shared" si="40"/>
        <v>0</v>
      </c>
      <c r="G864" s="160"/>
      <c r="H864" s="141"/>
      <c r="I864" s="129" t="e">
        <f>VLOOKUP(H864,Presupuesto!$B$11:$C$565,2,0)</f>
        <v>#N/A</v>
      </c>
      <c r="J864" s="97" t="str">
        <f t="shared" si="41"/>
        <v>Desarrollo del Sistema de Educación Superior</v>
      </c>
      <c r="K864" s="97" t="s">
        <v>412</v>
      </c>
    </row>
    <row r="865" spans="3:11">
      <c r="C865" s="140"/>
      <c r="D865" s="157"/>
      <c r="E865" s="122"/>
      <c r="F865" s="96">
        <f t="shared" si="40"/>
        <v>0</v>
      </c>
      <c r="G865" s="160"/>
      <c r="H865" s="141"/>
      <c r="I865" s="129" t="e">
        <f>VLOOKUP(H865,Presupuesto!$B$11:$C$565,2,0)</f>
        <v>#N/A</v>
      </c>
      <c r="J865" s="97" t="str">
        <f t="shared" si="41"/>
        <v>Desarrollo del Sistema de Educación Superior</v>
      </c>
      <c r="K865" s="97" t="s">
        <v>412</v>
      </c>
    </row>
    <row r="866" spans="3:11">
      <c r="C866" s="140"/>
      <c r="D866" s="157"/>
      <c r="E866" s="122"/>
      <c r="F866" s="96">
        <f t="shared" si="40"/>
        <v>0</v>
      </c>
      <c r="G866" s="160"/>
      <c r="H866" s="141"/>
      <c r="I866" s="129" t="e">
        <f>VLOOKUP(H866,Presupuesto!$B$11:$C$565,2,0)</f>
        <v>#N/A</v>
      </c>
      <c r="J866" s="97" t="str">
        <f t="shared" si="41"/>
        <v>Desarrollo del Sistema de Educación Superior</v>
      </c>
      <c r="K866" s="97" t="s">
        <v>412</v>
      </c>
    </row>
    <row r="867" spans="3:11">
      <c r="C867" s="140"/>
      <c r="D867" s="157"/>
      <c r="E867" s="122"/>
      <c r="F867" s="96">
        <f t="shared" si="40"/>
        <v>0</v>
      </c>
      <c r="G867" s="160"/>
      <c r="H867" s="141"/>
      <c r="I867" s="129" t="e">
        <f>VLOOKUP(H867,Presupuesto!$B$11:$C$565,2,0)</f>
        <v>#N/A</v>
      </c>
      <c r="J867" s="97" t="str">
        <f t="shared" si="41"/>
        <v>Desarrollo del Sistema de Educación Superior</v>
      </c>
      <c r="K867" s="97" t="s">
        <v>412</v>
      </c>
    </row>
    <row r="868" spans="3:11">
      <c r="C868" s="140"/>
      <c r="D868" s="157"/>
      <c r="E868" s="122"/>
      <c r="F868" s="96">
        <f t="shared" si="40"/>
        <v>0</v>
      </c>
      <c r="G868" s="160"/>
      <c r="H868" s="141"/>
      <c r="I868" s="129" t="e">
        <f>VLOOKUP(H868,Presupuesto!$B$11:$C$565,2,0)</f>
        <v>#N/A</v>
      </c>
      <c r="J868" s="97" t="str">
        <f t="shared" si="41"/>
        <v>Desarrollo del Sistema de Educación Superior</v>
      </c>
      <c r="K868" s="97" t="s">
        <v>412</v>
      </c>
    </row>
    <row r="869" spans="3:11">
      <c r="C869" s="140"/>
      <c r="D869" s="157"/>
      <c r="E869" s="122"/>
      <c r="F869" s="96">
        <f t="shared" si="40"/>
        <v>0</v>
      </c>
      <c r="G869" s="160"/>
      <c r="H869" s="141"/>
      <c r="I869" s="129" t="e">
        <f>VLOOKUP(H869,Presupuesto!$B$11:$C$565,2,0)</f>
        <v>#N/A</v>
      </c>
      <c r="J869" s="97" t="str">
        <f t="shared" si="41"/>
        <v>Desarrollo del Sistema de Educación Superior</v>
      </c>
      <c r="K869" s="97" t="s">
        <v>412</v>
      </c>
    </row>
    <row r="870" spans="3:11">
      <c r="C870" s="140"/>
      <c r="D870" s="157"/>
      <c r="E870" s="122"/>
      <c r="F870" s="96">
        <f t="shared" si="40"/>
        <v>0</v>
      </c>
      <c r="G870" s="160"/>
      <c r="H870" s="141"/>
      <c r="I870" s="129" t="e">
        <f>VLOOKUP(H870,Presupuesto!$B$11:$C$565,2,0)</f>
        <v>#N/A</v>
      </c>
      <c r="J870" s="97" t="str">
        <f t="shared" si="41"/>
        <v>Desarrollo del Sistema de Educación Superior</v>
      </c>
      <c r="K870" s="97" t="s">
        <v>412</v>
      </c>
    </row>
    <row r="871" spans="3:11">
      <c r="C871" s="140"/>
      <c r="D871" s="157"/>
      <c r="E871" s="122"/>
      <c r="F871" s="96">
        <f t="shared" si="40"/>
        <v>0</v>
      </c>
      <c r="G871" s="160"/>
      <c r="H871" s="141"/>
      <c r="I871" s="129" t="e">
        <f>VLOOKUP(H871,Presupuesto!$B$11:$C$565,2,0)</f>
        <v>#N/A</v>
      </c>
      <c r="J871" s="97" t="str">
        <f t="shared" si="41"/>
        <v>Desarrollo del Sistema de Educación Superior</v>
      </c>
      <c r="K871" s="97" t="s">
        <v>412</v>
      </c>
    </row>
    <row r="872" spans="3:11">
      <c r="C872" s="140"/>
      <c r="D872" s="157"/>
      <c r="E872" s="122"/>
      <c r="F872" s="96">
        <f t="shared" si="40"/>
        <v>0</v>
      </c>
      <c r="G872" s="160"/>
      <c r="H872" s="141"/>
      <c r="I872" s="129" t="e">
        <f>VLOOKUP(H872,Presupuesto!$B$11:$C$565,2,0)</f>
        <v>#N/A</v>
      </c>
      <c r="J872" s="97" t="str">
        <f t="shared" si="41"/>
        <v>Desarrollo del Sistema de Educación Superior</v>
      </c>
      <c r="K872" s="97" t="s">
        <v>412</v>
      </c>
    </row>
    <row r="873" spans="3:11">
      <c r="C873" s="140"/>
      <c r="D873" s="157"/>
      <c r="E873" s="122"/>
      <c r="F873" s="96">
        <f t="shared" si="40"/>
        <v>0</v>
      </c>
      <c r="G873" s="160"/>
      <c r="H873" s="141"/>
      <c r="I873" s="129" t="e">
        <f>VLOOKUP(H873,Presupuesto!$B$11:$C$565,2,0)</f>
        <v>#N/A</v>
      </c>
      <c r="J873" s="97" t="str">
        <f t="shared" si="41"/>
        <v>Desarrollo del Sistema de Educación Superior</v>
      </c>
      <c r="K873" s="97" t="s">
        <v>412</v>
      </c>
    </row>
    <row r="874" spans="3:11">
      <c r="C874" s="140"/>
      <c r="D874" s="157"/>
      <c r="E874" s="122"/>
      <c r="F874" s="96">
        <f t="shared" si="40"/>
        <v>0</v>
      </c>
      <c r="G874" s="160"/>
      <c r="H874" s="141"/>
      <c r="I874" s="129" t="e">
        <f>VLOOKUP(H874,Presupuesto!$B$11:$C$565,2,0)</f>
        <v>#N/A</v>
      </c>
      <c r="J874" s="97" t="str">
        <f t="shared" si="41"/>
        <v>Desarrollo del Sistema de Educación Superior</v>
      </c>
      <c r="K874" s="97" t="s">
        <v>412</v>
      </c>
    </row>
    <row r="875" spans="3:11">
      <c r="C875" s="140"/>
      <c r="D875" s="157"/>
      <c r="E875" s="122"/>
      <c r="F875" s="96">
        <f t="shared" si="40"/>
        <v>0</v>
      </c>
      <c r="G875" s="160"/>
      <c r="H875" s="141"/>
      <c r="I875" s="129" t="e">
        <f>VLOOKUP(H875,Presupuesto!$B$11:$C$565,2,0)</f>
        <v>#N/A</v>
      </c>
      <c r="J875" s="97" t="str">
        <f t="shared" si="41"/>
        <v>Desarrollo del Sistema de Educación Superior</v>
      </c>
      <c r="K875" s="97" t="s">
        <v>412</v>
      </c>
    </row>
    <row r="876" spans="3:11">
      <c r="C876" s="142"/>
      <c r="D876" s="150"/>
      <c r="E876" s="117"/>
      <c r="F876" s="96">
        <f t="shared" si="40"/>
        <v>0</v>
      </c>
      <c r="G876" s="160"/>
      <c r="H876" s="143"/>
      <c r="I876" s="129" t="e">
        <f>VLOOKUP(H876,Presupuesto!$B$11:$C$565,2,0)</f>
        <v>#N/A</v>
      </c>
      <c r="J876" s="97" t="str">
        <f t="shared" si="41"/>
        <v>Desarrollo del Sistema de Educación Superior</v>
      </c>
      <c r="K876" s="97" t="s">
        <v>412</v>
      </c>
    </row>
    <row r="877" spans="3:11">
      <c r="C877" s="142"/>
      <c r="D877" s="150"/>
      <c r="E877" s="117"/>
      <c r="F877" s="96">
        <f t="shared" si="40"/>
        <v>0</v>
      </c>
      <c r="G877" s="160"/>
      <c r="H877" s="143"/>
      <c r="I877" s="129" t="e">
        <f>VLOOKUP(H877,Presupuesto!$B$11:$C$565,2,0)</f>
        <v>#N/A</v>
      </c>
      <c r="J877" s="97" t="str">
        <f t="shared" si="41"/>
        <v>Desarrollo del Sistema de Educación Superior</v>
      </c>
      <c r="K877" s="97" t="s">
        <v>412</v>
      </c>
    </row>
    <row r="878" spans="3:11">
      <c r="C878" s="142"/>
      <c r="D878" s="150"/>
      <c r="E878" s="117"/>
      <c r="F878" s="96">
        <f t="shared" si="40"/>
        <v>0</v>
      </c>
      <c r="G878" s="160"/>
      <c r="H878" s="143"/>
      <c r="I878" s="129" t="e">
        <f>VLOOKUP(H878,Presupuesto!$B$11:$C$565,2,0)</f>
        <v>#N/A</v>
      </c>
      <c r="J878" s="97" t="str">
        <f t="shared" si="41"/>
        <v>Desarrollo del Sistema de Educación Superior</v>
      </c>
      <c r="K878" s="97" t="s">
        <v>412</v>
      </c>
    </row>
    <row r="879" spans="3:11">
      <c r="C879" s="142"/>
      <c r="D879" s="150"/>
      <c r="E879" s="117"/>
      <c r="F879" s="96">
        <f t="shared" si="40"/>
        <v>0</v>
      </c>
      <c r="G879" s="160"/>
      <c r="H879" s="143"/>
      <c r="I879" s="129" t="e">
        <f>VLOOKUP(H879,Presupuesto!$B$11:$C$565,2,0)</f>
        <v>#N/A</v>
      </c>
      <c r="J879" s="97" t="str">
        <f t="shared" si="41"/>
        <v>Desarrollo del Sistema de Educación Superior</v>
      </c>
      <c r="K879" s="97" t="s">
        <v>412</v>
      </c>
    </row>
    <row r="880" spans="3:11">
      <c r="C880" s="142"/>
      <c r="D880" s="150"/>
      <c r="E880" s="117"/>
      <c r="F880" s="96">
        <f t="shared" si="40"/>
        <v>0</v>
      </c>
      <c r="G880" s="160"/>
      <c r="H880" s="143"/>
      <c r="I880" s="129" t="e">
        <f>VLOOKUP(H880,Presupuesto!$B$11:$C$565,2,0)</f>
        <v>#N/A</v>
      </c>
      <c r="J880" s="97" t="str">
        <f t="shared" si="41"/>
        <v>Desarrollo del Sistema de Educación Superior</v>
      </c>
      <c r="K880" s="97" t="s">
        <v>412</v>
      </c>
    </row>
    <row r="881" spans="1:11">
      <c r="C881" s="142"/>
      <c r="D881" s="150"/>
      <c r="E881" s="117"/>
      <c r="F881" s="96">
        <f t="shared" si="40"/>
        <v>0</v>
      </c>
      <c r="G881" s="160"/>
      <c r="H881" s="143"/>
      <c r="I881" s="129" t="e">
        <f>VLOOKUP(H881,Presupuesto!$B$11:$C$565,2,0)</f>
        <v>#N/A</v>
      </c>
      <c r="J881" s="97" t="str">
        <f t="shared" si="41"/>
        <v>Desarrollo del Sistema de Educación Superior</v>
      </c>
      <c r="K881" s="97" t="s">
        <v>412</v>
      </c>
    </row>
    <row r="882" spans="1:11">
      <c r="C882" s="142"/>
      <c r="D882" s="150"/>
      <c r="E882" s="117"/>
      <c r="F882" s="96">
        <f t="shared" si="40"/>
        <v>0</v>
      </c>
      <c r="G882" s="160"/>
      <c r="H882" s="143"/>
      <c r="I882" s="129" t="e">
        <f>VLOOKUP(H882,Presupuesto!$B$11:$C$565,2,0)</f>
        <v>#N/A</v>
      </c>
      <c r="J882" s="97" t="str">
        <f t="shared" si="41"/>
        <v>Desarrollo del Sistema de Educación Superior</v>
      </c>
      <c r="K882" s="97" t="s">
        <v>412</v>
      </c>
    </row>
    <row r="883" spans="1:11">
      <c r="C883" s="142"/>
      <c r="D883" s="150"/>
      <c r="E883" s="117"/>
      <c r="F883" s="96">
        <f t="shared" si="40"/>
        <v>0</v>
      </c>
      <c r="G883" s="160"/>
      <c r="H883" s="143"/>
      <c r="I883" s="129" t="e">
        <f>VLOOKUP(H883,Presupuesto!$B$11:$C$565,2,0)</f>
        <v>#N/A</v>
      </c>
      <c r="J883" s="97" t="str">
        <f t="shared" si="41"/>
        <v>Desarrollo del Sistema de Educación Superior</v>
      </c>
      <c r="K883" s="97" t="s">
        <v>412</v>
      </c>
    </row>
    <row r="884" spans="1:11">
      <c r="C884" s="144"/>
      <c r="D884" s="150"/>
      <c r="E884" s="117"/>
      <c r="F884" s="96">
        <f t="shared" si="40"/>
        <v>0</v>
      </c>
      <c r="G884" s="160"/>
      <c r="H884" s="145"/>
      <c r="I884" s="129" t="e">
        <f>VLOOKUP(H884,Presupuesto!$B$11:$C$565,2,0)</f>
        <v>#N/A</v>
      </c>
      <c r="J884" s="97" t="str">
        <f t="shared" si="41"/>
        <v>Desarrollo del Sistema de Educación Superior</v>
      </c>
      <c r="K884" s="97" t="s">
        <v>403</v>
      </c>
    </row>
    <row r="885" spans="1:11">
      <c r="C885" s="144"/>
      <c r="D885" s="150"/>
      <c r="E885" s="117"/>
      <c r="F885" s="96">
        <f t="shared" si="40"/>
        <v>0</v>
      </c>
      <c r="G885" s="160"/>
      <c r="H885" s="145"/>
      <c r="I885" s="129" t="e">
        <f>VLOOKUP(H885,Presupuesto!$B$11:$C$565,2,0)</f>
        <v>#N/A</v>
      </c>
      <c r="J885" s="97" t="str">
        <f t="shared" si="41"/>
        <v>Desarrollo del Sistema de Educación Superior</v>
      </c>
      <c r="K885" s="97" t="s">
        <v>412</v>
      </c>
    </row>
    <row r="886" spans="1:11">
      <c r="C886" s="144"/>
      <c r="D886" s="150"/>
      <c r="E886" s="117"/>
      <c r="F886" s="96">
        <f t="shared" si="40"/>
        <v>0</v>
      </c>
      <c r="G886" s="160"/>
      <c r="H886" s="145"/>
      <c r="I886" s="129" t="e">
        <f>VLOOKUP(H886,Presupuesto!$B$11:$C$565,2,0)</f>
        <v>#N/A</v>
      </c>
      <c r="J886" s="97" t="str">
        <f t="shared" si="41"/>
        <v>Desarrollo del Sistema de Educación Superior</v>
      </c>
      <c r="K886" s="97" t="s">
        <v>412</v>
      </c>
    </row>
    <row r="887" spans="1:11">
      <c r="C887" s="144"/>
      <c r="D887" s="150"/>
      <c r="E887" s="117"/>
      <c r="F887" s="96">
        <f t="shared" si="40"/>
        <v>0</v>
      </c>
      <c r="G887" s="160"/>
      <c r="H887" s="145"/>
      <c r="I887" s="129" t="e">
        <f>VLOOKUP(H887,Presupuesto!$B$11:$C$565,2,0)</f>
        <v>#N/A</v>
      </c>
      <c r="J887" s="97" t="str">
        <f t="shared" si="41"/>
        <v>Desarrollo del Sistema de Educación Superior</v>
      </c>
      <c r="K887" s="97" t="s">
        <v>412</v>
      </c>
    </row>
    <row r="888" spans="1:11" ht="15.75" thickBot="1">
      <c r="C888" s="146"/>
      <c r="D888" s="158"/>
      <c r="E888" s="102"/>
      <c r="F888" s="104">
        <f t="shared" si="40"/>
        <v>0</v>
      </c>
      <c r="G888" s="161"/>
      <c r="H888" s="147"/>
      <c r="I888" s="131" t="e">
        <f>VLOOKUP(H888,Presupuesto!$B$11:$C$565,2,0)</f>
        <v>#N/A</v>
      </c>
      <c r="J888" s="105" t="str">
        <f t="shared" si="41"/>
        <v>Desarrollo del Sistema de Educación Superior</v>
      </c>
      <c r="K888" s="123" t="s">
        <v>394</v>
      </c>
    </row>
    <row r="890" spans="1:11" ht="15.75" thickBot="1"/>
    <row r="891" spans="1:11" ht="15.75" thickBot="1">
      <c r="A891" s="446"/>
      <c r="B891" s="446"/>
      <c r="C891" s="156" t="s">
        <v>53</v>
      </c>
      <c r="D891" s="357">
        <f>SUM(F898:F932)</f>
        <v>1500</v>
      </c>
      <c r="E891" s="446"/>
      <c r="F891" s="70"/>
      <c r="G891" s="78"/>
      <c r="H891" s="70"/>
      <c r="I891" s="70"/>
      <c r="J891" s="446"/>
      <c r="K891" s="446"/>
    </row>
    <row r="892" spans="1:11">
      <c r="A892" s="446"/>
      <c r="B892" s="446"/>
      <c r="C892" s="70"/>
      <c r="D892" s="31"/>
      <c r="E892" s="92"/>
      <c r="F892" s="92"/>
      <c r="G892" s="92"/>
      <c r="H892" s="75"/>
      <c r="I892" s="75"/>
      <c r="J892" s="75"/>
      <c r="K892" s="111"/>
    </row>
    <row r="893" spans="1:11">
      <c r="A893" s="446"/>
      <c r="B893" s="446"/>
      <c r="C893" s="70"/>
      <c r="D893" s="31"/>
      <c r="E893" s="92"/>
      <c r="F893" s="92"/>
      <c r="G893" s="92"/>
      <c r="H893" s="75"/>
      <c r="I893" s="75"/>
      <c r="J893" s="75"/>
      <c r="K893" s="111"/>
    </row>
    <row r="894" spans="1:11" ht="15.75">
      <c r="A894" s="446"/>
      <c r="B894" s="446"/>
      <c r="C894" s="201" t="s">
        <v>392</v>
      </c>
      <c r="D894" s="353" t="s">
        <v>1890</v>
      </c>
      <c r="E894" s="92"/>
      <c r="F894" s="92"/>
      <c r="G894" s="92"/>
      <c r="H894" s="75"/>
      <c r="I894" s="75"/>
      <c r="J894" s="75"/>
      <c r="K894" s="111"/>
    </row>
    <row r="895" spans="1:11" ht="18.75">
      <c r="A895" s="446"/>
      <c r="B895" s="446"/>
      <c r="C895" s="207" t="e">
        <f>IFERROR(VLOOKUP(D894,'1. Desarrollo e Innov. Curricu.'!$E:$F,2,FALSE),IFERROR(VLOOKUP(D894,'2. Investigación Científica'!$E:$F,2,FALSE),IFERROR(VLOOKUP(D894,'3. Vinculación Univ. Sociedad'!$E:$F,2,FALSE),IFERROR(VLOOKUP(D894,'4. Docencia y Profesorado Univ.'!$E:$F,2,FALSE),IFERROR(VLOOKUP(D894,'5. Estudiantes y Graduados'!$E:$F,2,FALSE),IFERROR(VLOOKUP(D894,'11. Gestion Administrativa'!$E:$F,2,FALSE),IFERROR(VLOOKUP(D894,'13. Gestión Académica'!$E:$F,2,FALSE),IFERROR(VLOOKUP(D894,'8. Asegura. de la Calid. y M'!$E:$F,2,FALSE),IFERROR(VLOOKUP(D894,'6. Gestión del Conocimiento'!$E:$F,2,FALSE),IFERROR(VLOOKUP(D894,'15. Gobernabilidad y Proceso...'!$E:$F,2,FALSE),IFERROR(VLOOKUP(D894,'12. Gestión del Talento Humano'!$E:$F,2,FALSE),IFERROR(VLOOKUP(D894,'14. Internacional... de la E.S.'!$E:$F,2,FALSE),IFERROR(VLOOKUP(D894,'10. Posgrado'!$E:$F,2,FALSE),IFERROR(VLOOKUP(D894,'17. Gestión TIC'!$E:$F,2,FALSE),IFERROR(VLOOKUP(D894,'16. Desa. del Sistema Educ.Sup.'!$E:$F,2,FALSE),IFERROR(VLOOKUP(D894,'9. Cultura de Inno. Insti...'!$E:$F,2,FALSE),VLOOKUP(D894,'7. Lo Esencial de la Reforma U.'!$E:$F,2,0)))))))))))))))))</f>
        <v>#N/A</v>
      </c>
      <c r="D895" s="31"/>
      <c r="E895" s="92"/>
      <c r="F895" s="92"/>
      <c r="G895" s="92"/>
      <c r="H895" s="75"/>
      <c r="I895" s="75"/>
      <c r="J895" s="75"/>
      <c r="K895" s="111"/>
    </row>
    <row r="896" spans="1:11" ht="15.75" thickBot="1">
      <c r="A896" s="446"/>
      <c r="B896" s="446"/>
      <c r="C896" s="446"/>
      <c r="D896" s="446"/>
      <c r="E896" s="446"/>
      <c r="F896" s="92"/>
      <c r="G896" s="75"/>
      <c r="H896" s="75"/>
      <c r="I896" s="75"/>
      <c r="J896" s="446"/>
      <c r="K896" s="446"/>
    </row>
    <row r="897" spans="1:11" ht="30.75" thickBot="1">
      <c r="A897" s="446"/>
      <c r="B897" s="446"/>
      <c r="C897" s="128" t="s">
        <v>44</v>
      </c>
      <c r="D897" s="128" t="s">
        <v>55</v>
      </c>
      <c r="E897" s="135" t="s">
        <v>57</v>
      </c>
      <c r="F897" s="134" t="s">
        <v>27</v>
      </c>
      <c r="G897" s="132" t="s">
        <v>131</v>
      </c>
      <c r="H897" s="135" t="s">
        <v>46</v>
      </c>
      <c r="I897" s="132" t="s">
        <v>132</v>
      </c>
      <c r="J897" s="132" t="s">
        <v>410</v>
      </c>
      <c r="K897" s="132" t="s">
        <v>411</v>
      </c>
    </row>
    <row r="898" spans="1:11">
      <c r="A898" s="446"/>
      <c r="B898" s="446"/>
      <c r="C898" s="217" t="s">
        <v>439</v>
      </c>
      <c r="D898" s="218"/>
      <c r="E898" s="216">
        <f>HLOOKUP(C898,$AH$2:$BU$3,2,0)</f>
        <v>620</v>
      </c>
      <c r="F898" s="96">
        <f t="shared" ref="F898:F932" si="42">D898*E898</f>
        <v>0</v>
      </c>
      <c r="G898" s="160"/>
      <c r="H898" s="141"/>
      <c r="I898" s="129" t="e">
        <f>VLOOKUP(H898,Presupuesto!$B$11:$C$565,2,0)</f>
        <v>#N/A</v>
      </c>
      <c r="J898" s="215" t="s">
        <v>1477</v>
      </c>
      <c r="K898" s="97" t="s">
        <v>394</v>
      </c>
    </row>
    <row r="899" spans="1:11">
      <c r="A899" s="446"/>
      <c r="B899" s="446"/>
      <c r="C899" s="140"/>
      <c r="D899" s="157"/>
      <c r="E899" s="122"/>
      <c r="F899" s="96">
        <f t="shared" si="42"/>
        <v>0</v>
      </c>
      <c r="G899" s="160"/>
      <c r="H899" s="141"/>
      <c r="I899" s="129" t="e">
        <f>VLOOKUP(H899,Presupuesto!$B$11:$C$565,2,0)</f>
        <v>#N/A</v>
      </c>
      <c r="J899" s="97" t="str">
        <f>$J$854</f>
        <v>Desarrollo del Sistema de Educación Superior</v>
      </c>
      <c r="K899" s="97" t="s">
        <v>412</v>
      </c>
    </row>
    <row r="900" spans="1:11">
      <c r="A900" s="446"/>
      <c r="B900" s="446"/>
      <c r="C900" s="140"/>
      <c r="D900" s="157"/>
      <c r="E900" s="122"/>
      <c r="F900" s="96">
        <f t="shared" si="42"/>
        <v>0</v>
      </c>
      <c r="G900" s="160"/>
      <c r="H900" s="141"/>
      <c r="I900" s="129" t="e">
        <f>VLOOKUP(H900,Presupuesto!$B$11:$C$565,2,0)</f>
        <v>#N/A</v>
      </c>
      <c r="J900" s="97" t="str">
        <f t="shared" ref="J900:J932" si="43">$J$854</f>
        <v>Desarrollo del Sistema de Educación Superior</v>
      </c>
      <c r="K900" s="97" t="s">
        <v>412</v>
      </c>
    </row>
    <row r="901" spans="1:11">
      <c r="A901" s="446"/>
      <c r="B901" s="446"/>
      <c r="C901" s="140" t="s">
        <v>2036</v>
      </c>
      <c r="D901" s="157">
        <v>3</v>
      </c>
      <c r="E901" s="122">
        <v>500</v>
      </c>
      <c r="F901" s="96">
        <f t="shared" si="42"/>
        <v>1500</v>
      </c>
      <c r="G901" s="160" t="s">
        <v>129</v>
      </c>
      <c r="H901" s="141" t="s">
        <v>821</v>
      </c>
      <c r="I901" s="129" t="str">
        <f>VLOOKUP(H901,Presupuesto!$B$11:$C$565,2,0)</f>
        <v>PRODUCTOS PAPEL Y CARTON</v>
      </c>
      <c r="J901" s="97" t="s">
        <v>1360</v>
      </c>
      <c r="K901" s="97" t="s">
        <v>412</v>
      </c>
    </row>
    <row r="902" spans="1:11">
      <c r="A902" s="446"/>
      <c r="B902" s="446"/>
      <c r="C902" s="140"/>
      <c r="D902" s="157"/>
      <c r="E902" s="122"/>
      <c r="F902" s="96">
        <f t="shared" si="42"/>
        <v>0</v>
      </c>
      <c r="G902" s="160"/>
      <c r="H902" s="141"/>
      <c r="I902" s="129" t="e">
        <f>VLOOKUP(H902,Presupuesto!$B$11:$C$565,2,0)</f>
        <v>#N/A</v>
      </c>
      <c r="J902" s="97" t="str">
        <f t="shared" si="43"/>
        <v>Desarrollo del Sistema de Educación Superior</v>
      </c>
      <c r="K902" s="97" t="s">
        <v>412</v>
      </c>
    </row>
    <row r="903" spans="1:11">
      <c r="A903" s="446"/>
      <c r="B903" s="446"/>
      <c r="C903" s="140"/>
      <c r="D903" s="157"/>
      <c r="E903" s="122"/>
      <c r="F903" s="96">
        <f t="shared" si="42"/>
        <v>0</v>
      </c>
      <c r="G903" s="160"/>
      <c r="H903" s="141"/>
      <c r="I903" s="129" t="e">
        <f>VLOOKUP(H903,Presupuesto!$B$11:$C$565,2,0)</f>
        <v>#N/A</v>
      </c>
      <c r="J903" s="97" t="str">
        <f t="shared" si="43"/>
        <v>Desarrollo del Sistema de Educación Superior</v>
      </c>
      <c r="K903" s="97" t="s">
        <v>401</v>
      </c>
    </row>
    <row r="904" spans="1:11">
      <c r="A904" s="446"/>
      <c r="B904" s="446"/>
      <c r="C904" s="140"/>
      <c r="D904" s="157"/>
      <c r="E904" s="122"/>
      <c r="F904" s="96">
        <f t="shared" si="42"/>
        <v>0</v>
      </c>
      <c r="G904" s="160"/>
      <c r="H904" s="141"/>
      <c r="I904" s="129" t="e">
        <f>VLOOKUP(H904,Presupuesto!$B$11:$C$565,2,0)</f>
        <v>#N/A</v>
      </c>
      <c r="J904" s="97" t="str">
        <f t="shared" si="43"/>
        <v>Desarrollo del Sistema de Educación Superior</v>
      </c>
      <c r="K904" s="97" t="s">
        <v>412</v>
      </c>
    </row>
    <row r="905" spans="1:11">
      <c r="A905" s="446"/>
      <c r="B905" s="446"/>
      <c r="C905" s="140"/>
      <c r="D905" s="157"/>
      <c r="E905" s="122"/>
      <c r="F905" s="96">
        <f t="shared" si="42"/>
        <v>0</v>
      </c>
      <c r="G905" s="160"/>
      <c r="H905" s="141"/>
      <c r="I905" s="129" t="e">
        <f>VLOOKUP(H905,Presupuesto!$B$11:$C$565,2,0)</f>
        <v>#N/A</v>
      </c>
      <c r="J905" s="97" t="str">
        <f t="shared" si="43"/>
        <v>Desarrollo del Sistema de Educación Superior</v>
      </c>
      <c r="K905" s="97" t="s">
        <v>412</v>
      </c>
    </row>
    <row r="906" spans="1:11">
      <c r="A906" s="446"/>
      <c r="B906" s="446"/>
      <c r="C906" s="140"/>
      <c r="D906" s="157"/>
      <c r="E906" s="122"/>
      <c r="F906" s="96">
        <f t="shared" si="42"/>
        <v>0</v>
      </c>
      <c r="G906" s="160"/>
      <c r="H906" s="141"/>
      <c r="I906" s="129" t="e">
        <f>VLOOKUP(H906,Presupuesto!$B$11:$C$565,2,0)</f>
        <v>#N/A</v>
      </c>
      <c r="J906" s="97" t="str">
        <f t="shared" si="43"/>
        <v>Desarrollo del Sistema de Educación Superior</v>
      </c>
      <c r="K906" s="97" t="s">
        <v>412</v>
      </c>
    </row>
    <row r="907" spans="1:11">
      <c r="A907" s="446"/>
      <c r="B907" s="446"/>
      <c r="C907" s="140"/>
      <c r="D907" s="157"/>
      <c r="E907" s="122"/>
      <c r="F907" s="96">
        <f t="shared" si="42"/>
        <v>0</v>
      </c>
      <c r="G907" s="160"/>
      <c r="H907" s="141"/>
      <c r="I907" s="129" t="e">
        <f>VLOOKUP(H907,Presupuesto!$B$11:$C$565,2,0)</f>
        <v>#N/A</v>
      </c>
      <c r="J907" s="97" t="str">
        <f t="shared" si="43"/>
        <v>Desarrollo del Sistema de Educación Superior</v>
      </c>
      <c r="K907" s="97" t="s">
        <v>412</v>
      </c>
    </row>
    <row r="908" spans="1:11">
      <c r="A908" s="446"/>
      <c r="B908" s="446"/>
      <c r="C908" s="140"/>
      <c r="D908" s="157"/>
      <c r="E908" s="122"/>
      <c r="F908" s="96">
        <f t="shared" si="42"/>
        <v>0</v>
      </c>
      <c r="G908" s="160"/>
      <c r="H908" s="141"/>
      <c r="I908" s="129" t="e">
        <f>VLOOKUP(H908,Presupuesto!$B$11:$C$565,2,0)</f>
        <v>#N/A</v>
      </c>
      <c r="J908" s="97" t="str">
        <f t="shared" si="43"/>
        <v>Desarrollo del Sistema de Educación Superior</v>
      </c>
      <c r="K908" s="97" t="s">
        <v>412</v>
      </c>
    </row>
    <row r="909" spans="1:11">
      <c r="A909" s="446"/>
      <c r="B909" s="446"/>
      <c r="C909" s="140"/>
      <c r="D909" s="157"/>
      <c r="E909" s="122"/>
      <c r="F909" s="96">
        <f t="shared" si="42"/>
        <v>0</v>
      </c>
      <c r="G909" s="160"/>
      <c r="H909" s="141"/>
      <c r="I909" s="129" t="e">
        <f>VLOOKUP(H909,Presupuesto!$B$11:$C$565,2,0)</f>
        <v>#N/A</v>
      </c>
      <c r="J909" s="97" t="str">
        <f t="shared" si="43"/>
        <v>Desarrollo del Sistema de Educación Superior</v>
      </c>
      <c r="K909" s="97" t="s">
        <v>412</v>
      </c>
    </row>
    <row r="910" spans="1:11">
      <c r="A910" s="446"/>
      <c r="B910" s="446"/>
      <c r="C910" s="140"/>
      <c r="D910" s="157"/>
      <c r="E910" s="122"/>
      <c r="F910" s="96">
        <f t="shared" si="42"/>
        <v>0</v>
      </c>
      <c r="G910" s="160"/>
      <c r="H910" s="141"/>
      <c r="I910" s="129" t="e">
        <f>VLOOKUP(H910,Presupuesto!$B$11:$C$565,2,0)</f>
        <v>#N/A</v>
      </c>
      <c r="J910" s="97" t="str">
        <f t="shared" si="43"/>
        <v>Desarrollo del Sistema de Educación Superior</v>
      </c>
      <c r="K910" s="97" t="s">
        <v>412</v>
      </c>
    </row>
    <row r="911" spans="1:11">
      <c r="A911" s="446"/>
      <c r="B911" s="446"/>
      <c r="C911" s="140"/>
      <c r="D911" s="157"/>
      <c r="E911" s="122"/>
      <c r="F911" s="96">
        <f t="shared" si="42"/>
        <v>0</v>
      </c>
      <c r="G911" s="160"/>
      <c r="H911" s="141"/>
      <c r="I911" s="129" t="e">
        <f>VLOOKUP(H911,Presupuesto!$B$11:$C$565,2,0)</f>
        <v>#N/A</v>
      </c>
      <c r="J911" s="97" t="str">
        <f t="shared" si="43"/>
        <v>Desarrollo del Sistema de Educación Superior</v>
      </c>
      <c r="K911" s="97" t="s">
        <v>412</v>
      </c>
    </row>
    <row r="912" spans="1:11">
      <c r="A912" s="446"/>
      <c r="B912" s="446"/>
      <c r="C912" s="140"/>
      <c r="D912" s="157"/>
      <c r="E912" s="122"/>
      <c r="F912" s="96">
        <f t="shared" si="42"/>
        <v>0</v>
      </c>
      <c r="G912" s="160"/>
      <c r="H912" s="141"/>
      <c r="I912" s="129" t="e">
        <f>VLOOKUP(H912,Presupuesto!$B$11:$C$565,2,0)</f>
        <v>#N/A</v>
      </c>
      <c r="J912" s="97" t="str">
        <f t="shared" si="43"/>
        <v>Desarrollo del Sistema de Educación Superior</v>
      </c>
      <c r="K912" s="97" t="s">
        <v>412</v>
      </c>
    </row>
    <row r="913" spans="1:11">
      <c r="A913" s="446"/>
      <c r="B913" s="446"/>
      <c r="C913" s="140"/>
      <c r="D913" s="157"/>
      <c r="E913" s="122"/>
      <c r="F913" s="96">
        <f t="shared" si="42"/>
        <v>0</v>
      </c>
      <c r="G913" s="160"/>
      <c r="H913" s="141"/>
      <c r="I913" s="129" t="e">
        <f>VLOOKUP(H913,Presupuesto!$B$11:$C$565,2,0)</f>
        <v>#N/A</v>
      </c>
      <c r="J913" s="97" t="str">
        <f t="shared" si="43"/>
        <v>Desarrollo del Sistema de Educación Superior</v>
      </c>
      <c r="K913" s="97" t="s">
        <v>412</v>
      </c>
    </row>
    <row r="914" spans="1:11">
      <c r="A914" s="446"/>
      <c r="B914" s="446"/>
      <c r="C914" s="140"/>
      <c r="D914" s="157"/>
      <c r="E914" s="122"/>
      <c r="F914" s="96">
        <f t="shared" si="42"/>
        <v>0</v>
      </c>
      <c r="G914" s="160"/>
      <c r="H914" s="141"/>
      <c r="I914" s="129" t="e">
        <f>VLOOKUP(H914,Presupuesto!$B$11:$C$565,2,0)</f>
        <v>#N/A</v>
      </c>
      <c r="J914" s="97" t="str">
        <f t="shared" si="43"/>
        <v>Desarrollo del Sistema de Educación Superior</v>
      </c>
      <c r="K914" s="97" t="s">
        <v>412</v>
      </c>
    </row>
    <row r="915" spans="1:11">
      <c r="A915" s="446"/>
      <c r="B915" s="446"/>
      <c r="C915" s="140"/>
      <c r="D915" s="157"/>
      <c r="E915" s="122"/>
      <c r="F915" s="96">
        <f t="shared" si="42"/>
        <v>0</v>
      </c>
      <c r="G915" s="160"/>
      <c r="H915" s="141"/>
      <c r="I915" s="129" t="e">
        <f>VLOOKUP(H915,Presupuesto!$B$11:$C$565,2,0)</f>
        <v>#N/A</v>
      </c>
      <c r="J915" s="97" t="str">
        <f t="shared" si="43"/>
        <v>Desarrollo del Sistema de Educación Superior</v>
      </c>
      <c r="K915" s="97" t="s">
        <v>412</v>
      </c>
    </row>
    <row r="916" spans="1:11">
      <c r="A916" s="446"/>
      <c r="B916" s="446"/>
      <c r="C916" s="140"/>
      <c r="D916" s="157"/>
      <c r="E916" s="122"/>
      <c r="F916" s="96">
        <f t="shared" si="42"/>
        <v>0</v>
      </c>
      <c r="G916" s="160"/>
      <c r="H916" s="141"/>
      <c r="I916" s="129" t="e">
        <f>VLOOKUP(H916,Presupuesto!$B$11:$C$565,2,0)</f>
        <v>#N/A</v>
      </c>
      <c r="J916" s="97" t="str">
        <f t="shared" si="43"/>
        <v>Desarrollo del Sistema de Educación Superior</v>
      </c>
      <c r="K916" s="97" t="s">
        <v>412</v>
      </c>
    </row>
    <row r="917" spans="1:11">
      <c r="A917" s="446"/>
      <c r="B917" s="446"/>
      <c r="C917" s="140"/>
      <c r="D917" s="157"/>
      <c r="E917" s="122"/>
      <c r="F917" s="96">
        <f t="shared" si="42"/>
        <v>0</v>
      </c>
      <c r="G917" s="160"/>
      <c r="H917" s="141"/>
      <c r="I917" s="129" t="e">
        <f>VLOOKUP(H917,Presupuesto!$B$11:$C$565,2,0)</f>
        <v>#N/A</v>
      </c>
      <c r="J917" s="97" t="str">
        <f t="shared" si="43"/>
        <v>Desarrollo del Sistema de Educación Superior</v>
      </c>
      <c r="K917" s="97" t="s">
        <v>412</v>
      </c>
    </row>
    <row r="918" spans="1:11">
      <c r="A918" s="446"/>
      <c r="B918" s="446"/>
      <c r="C918" s="140"/>
      <c r="D918" s="157"/>
      <c r="E918" s="122"/>
      <c r="F918" s="96">
        <f t="shared" si="42"/>
        <v>0</v>
      </c>
      <c r="G918" s="160"/>
      <c r="H918" s="141"/>
      <c r="I918" s="129" t="e">
        <f>VLOOKUP(H918,Presupuesto!$B$11:$C$565,2,0)</f>
        <v>#N/A</v>
      </c>
      <c r="J918" s="97" t="str">
        <f t="shared" si="43"/>
        <v>Desarrollo del Sistema de Educación Superior</v>
      </c>
      <c r="K918" s="97" t="s">
        <v>412</v>
      </c>
    </row>
    <row r="919" spans="1:11">
      <c r="A919" s="446"/>
      <c r="B919" s="446"/>
      <c r="C919" s="140"/>
      <c r="D919" s="157"/>
      <c r="E919" s="122"/>
      <c r="F919" s="96">
        <f t="shared" si="42"/>
        <v>0</v>
      </c>
      <c r="G919" s="160"/>
      <c r="H919" s="141"/>
      <c r="I919" s="129" t="e">
        <f>VLOOKUP(H919,Presupuesto!$B$11:$C$565,2,0)</f>
        <v>#N/A</v>
      </c>
      <c r="J919" s="97" t="str">
        <f t="shared" si="43"/>
        <v>Desarrollo del Sistema de Educación Superior</v>
      </c>
      <c r="K919" s="97" t="s">
        <v>412</v>
      </c>
    </row>
    <row r="920" spans="1:11">
      <c r="A920" s="446"/>
      <c r="B920" s="446"/>
      <c r="C920" s="142"/>
      <c r="D920" s="150"/>
      <c r="E920" s="117"/>
      <c r="F920" s="96">
        <f t="shared" si="42"/>
        <v>0</v>
      </c>
      <c r="G920" s="160"/>
      <c r="H920" s="143"/>
      <c r="I920" s="129" t="e">
        <f>VLOOKUP(H920,Presupuesto!$B$11:$C$565,2,0)</f>
        <v>#N/A</v>
      </c>
      <c r="J920" s="97" t="str">
        <f t="shared" si="43"/>
        <v>Desarrollo del Sistema de Educación Superior</v>
      </c>
      <c r="K920" s="97" t="s">
        <v>412</v>
      </c>
    </row>
    <row r="921" spans="1:11">
      <c r="A921" s="446"/>
      <c r="B921" s="446"/>
      <c r="C921" s="142"/>
      <c r="D921" s="150"/>
      <c r="E921" s="117"/>
      <c r="F921" s="96">
        <f t="shared" si="42"/>
        <v>0</v>
      </c>
      <c r="G921" s="160"/>
      <c r="H921" s="143"/>
      <c r="I921" s="129" t="e">
        <f>VLOOKUP(H921,Presupuesto!$B$11:$C$565,2,0)</f>
        <v>#N/A</v>
      </c>
      <c r="J921" s="97" t="str">
        <f t="shared" si="43"/>
        <v>Desarrollo del Sistema de Educación Superior</v>
      </c>
      <c r="K921" s="97" t="s">
        <v>412</v>
      </c>
    </row>
    <row r="922" spans="1:11">
      <c r="A922" s="446"/>
      <c r="B922" s="446"/>
      <c r="C922" s="142"/>
      <c r="D922" s="150"/>
      <c r="E922" s="117"/>
      <c r="F922" s="96">
        <f t="shared" si="42"/>
        <v>0</v>
      </c>
      <c r="G922" s="160"/>
      <c r="H922" s="143"/>
      <c r="I922" s="129" t="e">
        <f>VLOOKUP(H922,Presupuesto!$B$11:$C$565,2,0)</f>
        <v>#N/A</v>
      </c>
      <c r="J922" s="97" t="str">
        <f t="shared" si="43"/>
        <v>Desarrollo del Sistema de Educación Superior</v>
      </c>
      <c r="K922" s="97" t="s">
        <v>412</v>
      </c>
    </row>
    <row r="923" spans="1:11">
      <c r="A923" s="446"/>
      <c r="B923" s="446"/>
      <c r="C923" s="142"/>
      <c r="D923" s="150"/>
      <c r="E923" s="117"/>
      <c r="F923" s="96">
        <f t="shared" si="42"/>
        <v>0</v>
      </c>
      <c r="G923" s="160"/>
      <c r="H923" s="143"/>
      <c r="I923" s="129" t="e">
        <f>VLOOKUP(H923,Presupuesto!$B$11:$C$565,2,0)</f>
        <v>#N/A</v>
      </c>
      <c r="J923" s="97" t="str">
        <f t="shared" si="43"/>
        <v>Desarrollo del Sistema de Educación Superior</v>
      </c>
      <c r="K923" s="97" t="s">
        <v>412</v>
      </c>
    </row>
    <row r="924" spans="1:11">
      <c r="A924" s="446"/>
      <c r="B924" s="446"/>
      <c r="C924" s="142"/>
      <c r="D924" s="150"/>
      <c r="E924" s="117"/>
      <c r="F924" s="96">
        <f t="shared" si="42"/>
        <v>0</v>
      </c>
      <c r="G924" s="160"/>
      <c r="H924" s="143"/>
      <c r="I924" s="129" t="e">
        <f>VLOOKUP(H924,Presupuesto!$B$11:$C$565,2,0)</f>
        <v>#N/A</v>
      </c>
      <c r="J924" s="97" t="str">
        <f t="shared" si="43"/>
        <v>Desarrollo del Sistema de Educación Superior</v>
      </c>
      <c r="K924" s="97" t="s">
        <v>412</v>
      </c>
    </row>
    <row r="925" spans="1:11">
      <c r="A925" s="446"/>
      <c r="B925" s="446"/>
      <c r="C925" s="142"/>
      <c r="D925" s="150"/>
      <c r="E925" s="117"/>
      <c r="F925" s="96">
        <f t="shared" si="42"/>
        <v>0</v>
      </c>
      <c r="G925" s="160"/>
      <c r="H925" s="143"/>
      <c r="I925" s="129" t="e">
        <f>VLOOKUP(H925,Presupuesto!$B$11:$C$565,2,0)</f>
        <v>#N/A</v>
      </c>
      <c r="J925" s="97" t="str">
        <f t="shared" si="43"/>
        <v>Desarrollo del Sistema de Educación Superior</v>
      </c>
      <c r="K925" s="97" t="s">
        <v>412</v>
      </c>
    </row>
    <row r="926" spans="1:11">
      <c r="A926" s="446"/>
      <c r="B926" s="446"/>
      <c r="C926" s="142"/>
      <c r="D926" s="150"/>
      <c r="E926" s="117"/>
      <c r="F926" s="96">
        <f t="shared" si="42"/>
        <v>0</v>
      </c>
      <c r="G926" s="160"/>
      <c r="H926" s="143"/>
      <c r="I926" s="129" t="e">
        <f>VLOOKUP(H926,Presupuesto!$B$11:$C$565,2,0)</f>
        <v>#N/A</v>
      </c>
      <c r="J926" s="97" t="str">
        <f t="shared" si="43"/>
        <v>Desarrollo del Sistema de Educación Superior</v>
      </c>
      <c r="K926" s="97" t="s">
        <v>412</v>
      </c>
    </row>
    <row r="927" spans="1:11">
      <c r="A927" s="446"/>
      <c r="B927" s="446"/>
      <c r="C927" s="142"/>
      <c r="D927" s="150"/>
      <c r="E927" s="117"/>
      <c r="F927" s="96">
        <f t="shared" si="42"/>
        <v>0</v>
      </c>
      <c r="G927" s="160"/>
      <c r="H927" s="143"/>
      <c r="I927" s="129" t="e">
        <f>VLOOKUP(H927,Presupuesto!$B$11:$C$565,2,0)</f>
        <v>#N/A</v>
      </c>
      <c r="J927" s="97" t="str">
        <f t="shared" si="43"/>
        <v>Desarrollo del Sistema de Educación Superior</v>
      </c>
      <c r="K927" s="97" t="s">
        <v>412</v>
      </c>
    </row>
    <row r="928" spans="1:11">
      <c r="A928" s="446"/>
      <c r="B928" s="446"/>
      <c r="C928" s="144"/>
      <c r="D928" s="150"/>
      <c r="E928" s="117"/>
      <c r="F928" s="96">
        <f t="shared" si="42"/>
        <v>0</v>
      </c>
      <c r="G928" s="160"/>
      <c r="H928" s="145"/>
      <c r="I928" s="129" t="e">
        <f>VLOOKUP(H928,Presupuesto!$B$11:$C$565,2,0)</f>
        <v>#N/A</v>
      </c>
      <c r="J928" s="97" t="str">
        <f t="shared" si="43"/>
        <v>Desarrollo del Sistema de Educación Superior</v>
      </c>
      <c r="K928" s="97" t="s">
        <v>403</v>
      </c>
    </row>
    <row r="929" spans="1:11">
      <c r="A929" s="446"/>
      <c r="B929" s="446"/>
      <c r="C929" s="144"/>
      <c r="D929" s="150"/>
      <c r="E929" s="117"/>
      <c r="F929" s="96">
        <f t="shared" si="42"/>
        <v>0</v>
      </c>
      <c r="G929" s="160"/>
      <c r="H929" s="145"/>
      <c r="I929" s="129" t="e">
        <f>VLOOKUP(H929,Presupuesto!$B$11:$C$565,2,0)</f>
        <v>#N/A</v>
      </c>
      <c r="J929" s="97" t="str">
        <f t="shared" si="43"/>
        <v>Desarrollo del Sistema de Educación Superior</v>
      </c>
      <c r="K929" s="97" t="s">
        <v>412</v>
      </c>
    </row>
    <row r="930" spans="1:11">
      <c r="A930" s="446"/>
      <c r="B930" s="446"/>
      <c r="C930" s="144"/>
      <c r="D930" s="150"/>
      <c r="E930" s="117"/>
      <c r="F930" s="96">
        <f t="shared" si="42"/>
        <v>0</v>
      </c>
      <c r="G930" s="160"/>
      <c r="H930" s="145"/>
      <c r="I930" s="129" t="e">
        <f>VLOOKUP(H930,Presupuesto!$B$11:$C$565,2,0)</f>
        <v>#N/A</v>
      </c>
      <c r="J930" s="97" t="str">
        <f t="shared" si="43"/>
        <v>Desarrollo del Sistema de Educación Superior</v>
      </c>
      <c r="K930" s="97" t="s">
        <v>412</v>
      </c>
    </row>
    <row r="931" spans="1:11">
      <c r="A931" s="446"/>
      <c r="B931" s="446"/>
      <c r="C931" s="144"/>
      <c r="D931" s="150"/>
      <c r="E931" s="117"/>
      <c r="F931" s="96">
        <f t="shared" si="42"/>
        <v>0</v>
      </c>
      <c r="G931" s="160"/>
      <c r="H931" s="145"/>
      <c r="I931" s="129" t="e">
        <f>VLOOKUP(H931,Presupuesto!$B$11:$C$565,2,0)</f>
        <v>#N/A</v>
      </c>
      <c r="J931" s="97" t="str">
        <f t="shared" si="43"/>
        <v>Desarrollo del Sistema de Educación Superior</v>
      </c>
      <c r="K931" s="97" t="s">
        <v>412</v>
      </c>
    </row>
    <row r="932" spans="1:11" ht="15.75" thickBot="1">
      <c r="A932" s="446"/>
      <c r="B932" s="446"/>
      <c r="C932" s="146"/>
      <c r="D932" s="158"/>
      <c r="E932" s="102"/>
      <c r="F932" s="104">
        <f t="shared" si="42"/>
        <v>0</v>
      </c>
      <c r="G932" s="161"/>
      <c r="H932" s="147"/>
      <c r="I932" s="131" t="e">
        <f>VLOOKUP(H932,Presupuesto!$B$11:$C$565,2,0)</f>
        <v>#N/A</v>
      </c>
      <c r="J932" s="105" t="str">
        <f t="shared" si="43"/>
        <v>Desarrollo del Sistema de Educación Superior</v>
      </c>
      <c r="K932" s="123" t="s">
        <v>394</v>
      </c>
    </row>
    <row r="935" spans="1:11" ht="15.75" thickBot="1"/>
    <row r="936" spans="1:11" ht="15.75" thickBot="1">
      <c r="A936" s="446"/>
      <c r="B936" s="446"/>
      <c r="C936" s="156" t="s">
        <v>53</v>
      </c>
      <c r="D936" s="357">
        <f>SUM(F943:F977)</f>
        <v>800</v>
      </c>
      <c r="E936" s="446"/>
      <c r="F936" s="70"/>
      <c r="G936" s="78"/>
      <c r="H936" s="70"/>
      <c r="I936" s="70"/>
      <c r="J936" s="446"/>
      <c r="K936" s="446"/>
    </row>
    <row r="937" spans="1:11">
      <c r="A937" s="446"/>
      <c r="B937" s="446"/>
      <c r="C937" s="70"/>
      <c r="D937" s="31"/>
      <c r="E937" s="92"/>
      <c r="F937" s="92"/>
      <c r="G937" s="92"/>
      <c r="H937" s="75"/>
      <c r="I937" s="75"/>
      <c r="J937" s="75"/>
      <c r="K937" s="111"/>
    </row>
    <row r="938" spans="1:11">
      <c r="A938" s="446"/>
      <c r="B938" s="446"/>
      <c r="C938" s="70"/>
      <c r="D938" s="31"/>
      <c r="E938" s="92"/>
      <c r="F938" s="92"/>
      <c r="G938" s="92"/>
      <c r="H938" s="75"/>
      <c r="I938" s="75"/>
      <c r="J938" s="75"/>
      <c r="K938" s="111"/>
    </row>
    <row r="939" spans="1:11" ht="15.75">
      <c r="A939" s="446"/>
      <c r="B939" s="446"/>
      <c r="C939" s="201" t="s">
        <v>392</v>
      </c>
      <c r="D939" s="353" t="s">
        <v>1891</v>
      </c>
      <c r="E939" s="92"/>
      <c r="F939" s="92"/>
      <c r="G939" s="92"/>
      <c r="H939" s="75"/>
      <c r="I939" s="75"/>
      <c r="J939" s="75"/>
      <c r="K939" s="111"/>
    </row>
    <row r="940" spans="1:11" ht="18.75">
      <c r="A940" s="446"/>
      <c r="B940" s="446"/>
      <c r="C940" s="207" t="str">
        <f>IFERROR(VLOOKUP(D939,'1. Desarrollo e Innov. Curricu.'!$E:$F,2,FALSE),IFERROR(VLOOKUP(D939,'2. Investigación Científica'!$E:$F,2,FALSE),IFERROR(VLOOKUP(D939,'3. Vinculación Univ. Sociedad'!$E:$F,2,FALSE),IFERROR(VLOOKUP(D939,'4. Docencia y Profesorado Univ.'!$E:$F,2,FALSE),IFERROR(VLOOKUP(D939,'5. Estudiantes y Graduados'!$E:$F,2,FALSE),IFERROR(VLOOKUP(D939,'11. Gestion Administrativa'!$E:$F,2,FALSE),IFERROR(VLOOKUP(D939,'13. Gestión Académica'!$E:$F,2,FALSE),IFERROR(VLOOKUP(D939,'8. Asegura. de la Calid. y M'!$E:$F,2,FALSE),IFERROR(VLOOKUP(D939,'6. Gestión del Conocimiento'!$E:$F,2,FALSE),IFERROR(VLOOKUP(D939,'15. Gobernabilidad y Proceso...'!$E:$F,2,FALSE),IFERROR(VLOOKUP(D939,'12. Gestión del Talento Humano'!$E:$F,2,FALSE),IFERROR(VLOOKUP(D939,'14. Internacional... de la E.S.'!$E:$F,2,FALSE),IFERROR(VLOOKUP(D939,'10. Posgrado'!$E:$F,2,FALSE),IFERROR(VLOOKUP(D939,'17. Gestión TIC'!$E:$F,2,FALSE),IFERROR(VLOOKUP(D939,'16. Desa. del Sistema Educ.Sup.'!$E:$F,2,FALSE),IFERROR(VLOOKUP(D939,'9. Cultura de Inno. Insti...'!$E:$F,2,FALSE),VLOOKUP(D939,'7. Lo Esencial de la Reforma U.'!$E:$F,2,0)))))))))))))))))</f>
        <v xml:space="preserve">3. Introducción a la vida universitaria </v>
      </c>
      <c r="D940" s="31"/>
      <c r="E940" s="92"/>
      <c r="F940" s="92"/>
      <c r="G940" s="92"/>
      <c r="H940" s="75"/>
      <c r="I940" s="75"/>
      <c r="J940" s="75"/>
      <c r="K940" s="111"/>
    </row>
    <row r="941" spans="1:11" ht="15.75" thickBot="1">
      <c r="A941" s="446"/>
      <c r="B941" s="446"/>
      <c r="C941" s="446"/>
      <c r="D941" s="446"/>
      <c r="E941" s="446"/>
      <c r="F941" s="92"/>
      <c r="G941" s="75"/>
      <c r="H941" s="75"/>
      <c r="I941" s="75"/>
      <c r="J941" s="446"/>
      <c r="K941" s="446"/>
    </row>
    <row r="942" spans="1:11" ht="30.75" thickBot="1">
      <c r="A942" s="446"/>
      <c r="B942" s="446"/>
      <c r="C942" s="128" t="s">
        <v>44</v>
      </c>
      <c r="D942" s="128" t="s">
        <v>55</v>
      </c>
      <c r="E942" s="135" t="s">
        <v>57</v>
      </c>
      <c r="F942" s="134" t="s">
        <v>27</v>
      </c>
      <c r="G942" s="132" t="s">
        <v>131</v>
      </c>
      <c r="H942" s="135" t="s">
        <v>46</v>
      </c>
      <c r="I942" s="132" t="s">
        <v>132</v>
      </c>
      <c r="J942" s="132" t="s">
        <v>410</v>
      </c>
      <c r="K942" s="132" t="s">
        <v>411</v>
      </c>
    </row>
    <row r="943" spans="1:11">
      <c r="A943" s="446"/>
      <c r="B943" s="446"/>
      <c r="C943" s="217" t="s">
        <v>439</v>
      </c>
      <c r="D943" s="218"/>
      <c r="E943" s="216">
        <f>HLOOKUP(C943,$AH$2:$BU$3,2,0)</f>
        <v>620</v>
      </c>
      <c r="F943" s="96">
        <f t="shared" ref="F943:F977" si="44">D943*E943</f>
        <v>0</v>
      </c>
      <c r="G943" s="160"/>
      <c r="H943" s="141"/>
      <c r="I943" s="129" t="e">
        <f>VLOOKUP(H943,Presupuesto!$B$11:$C$565,2,0)</f>
        <v>#N/A</v>
      </c>
      <c r="J943" s="215" t="s">
        <v>1477</v>
      </c>
      <c r="K943" s="97" t="s">
        <v>394</v>
      </c>
    </row>
    <row r="944" spans="1:11">
      <c r="A944" s="446"/>
      <c r="B944" s="446"/>
      <c r="C944" s="140"/>
      <c r="D944" s="157"/>
      <c r="E944" s="122"/>
      <c r="F944" s="96">
        <f t="shared" si="44"/>
        <v>0</v>
      </c>
      <c r="G944" s="160"/>
      <c r="H944" s="141"/>
      <c r="I944" s="129" t="e">
        <f>VLOOKUP(H944,Presupuesto!$B$11:$C$565,2,0)</f>
        <v>#N/A</v>
      </c>
      <c r="J944" s="97" t="str">
        <f>$J$854</f>
        <v>Desarrollo del Sistema de Educación Superior</v>
      </c>
      <c r="K944" s="97" t="s">
        <v>412</v>
      </c>
    </row>
    <row r="945" spans="1:11">
      <c r="A945" s="446"/>
      <c r="B945" s="446"/>
      <c r="C945" s="140"/>
      <c r="D945" s="157"/>
      <c r="E945" s="122"/>
      <c r="F945" s="96">
        <f t="shared" si="44"/>
        <v>0</v>
      </c>
      <c r="G945" s="160"/>
      <c r="H945" s="141"/>
      <c r="I945" s="129" t="e">
        <f>VLOOKUP(H945,Presupuesto!$B$11:$C$565,2,0)</f>
        <v>#N/A</v>
      </c>
      <c r="J945" s="97" t="str">
        <f t="shared" ref="J945:J977" si="45">$J$854</f>
        <v>Desarrollo del Sistema de Educación Superior</v>
      </c>
      <c r="K945" s="97" t="s">
        <v>412</v>
      </c>
    </row>
    <row r="946" spans="1:11">
      <c r="A946" s="446"/>
      <c r="B946" s="446"/>
      <c r="C946" s="140" t="s">
        <v>2036</v>
      </c>
      <c r="D946" s="157">
        <v>8</v>
      </c>
      <c r="E946" s="122">
        <v>100</v>
      </c>
      <c r="F946" s="96">
        <f t="shared" si="44"/>
        <v>800</v>
      </c>
      <c r="G946" s="160" t="s">
        <v>129</v>
      </c>
      <c r="H946" s="141" t="s">
        <v>821</v>
      </c>
      <c r="I946" s="129" t="str">
        <f>VLOOKUP(H946,Presupuesto!$B$11:$C$565,2,0)</f>
        <v>PRODUCTOS PAPEL Y CARTON</v>
      </c>
      <c r="J946" s="97" t="s">
        <v>1360</v>
      </c>
      <c r="K946" s="97" t="s">
        <v>412</v>
      </c>
    </row>
    <row r="947" spans="1:11">
      <c r="A947" s="446"/>
      <c r="B947" s="446"/>
      <c r="C947" s="140"/>
      <c r="D947" s="157"/>
      <c r="E947" s="122"/>
      <c r="F947" s="96">
        <f t="shared" si="44"/>
        <v>0</v>
      </c>
      <c r="G947" s="160"/>
      <c r="H947" s="141"/>
      <c r="I947" s="129" t="e">
        <f>VLOOKUP(H947,Presupuesto!$B$11:$C$565,2,0)</f>
        <v>#N/A</v>
      </c>
      <c r="J947" s="97" t="str">
        <f t="shared" si="45"/>
        <v>Desarrollo del Sistema de Educación Superior</v>
      </c>
      <c r="K947" s="97" t="s">
        <v>412</v>
      </c>
    </row>
    <row r="948" spans="1:11">
      <c r="A948" s="446"/>
      <c r="B948" s="446"/>
      <c r="C948" s="140"/>
      <c r="D948" s="157"/>
      <c r="E948" s="122"/>
      <c r="F948" s="96">
        <f t="shared" si="44"/>
        <v>0</v>
      </c>
      <c r="G948" s="160"/>
      <c r="H948" s="141"/>
      <c r="I948" s="129" t="e">
        <f>VLOOKUP(H948,Presupuesto!$B$11:$C$565,2,0)</f>
        <v>#N/A</v>
      </c>
      <c r="J948" s="97" t="str">
        <f t="shared" si="45"/>
        <v>Desarrollo del Sistema de Educación Superior</v>
      </c>
      <c r="K948" s="97" t="s">
        <v>401</v>
      </c>
    </row>
    <row r="949" spans="1:11">
      <c r="A949" s="446"/>
      <c r="B949" s="446"/>
      <c r="C949" s="140"/>
      <c r="D949" s="157"/>
      <c r="E949" s="122"/>
      <c r="F949" s="96">
        <f t="shared" si="44"/>
        <v>0</v>
      </c>
      <c r="G949" s="160"/>
      <c r="H949" s="141"/>
      <c r="I949" s="129" t="e">
        <f>VLOOKUP(H949,Presupuesto!$B$11:$C$565,2,0)</f>
        <v>#N/A</v>
      </c>
      <c r="J949" s="97" t="str">
        <f t="shared" si="45"/>
        <v>Desarrollo del Sistema de Educación Superior</v>
      </c>
      <c r="K949" s="97" t="s">
        <v>412</v>
      </c>
    </row>
    <row r="950" spans="1:11">
      <c r="A950" s="446"/>
      <c r="B950" s="446"/>
      <c r="C950" s="140"/>
      <c r="D950" s="157"/>
      <c r="E950" s="122"/>
      <c r="F950" s="96">
        <f t="shared" si="44"/>
        <v>0</v>
      </c>
      <c r="G950" s="160"/>
      <c r="H950" s="141"/>
      <c r="I950" s="129" t="e">
        <f>VLOOKUP(H950,Presupuesto!$B$11:$C$565,2,0)</f>
        <v>#N/A</v>
      </c>
      <c r="J950" s="97" t="str">
        <f t="shared" si="45"/>
        <v>Desarrollo del Sistema de Educación Superior</v>
      </c>
      <c r="K950" s="97" t="s">
        <v>412</v>
      </c>
    </row>
    <row r="951" spans="1:11">
      <c r="A951" s="446"/>
      <c r="B951" s="446"/>
      <c r="C951" s="140"/>
      <c r="D951" s="157"/>
      <c r="E951" s="122"/>
      <c r="F951" s="96">
        <f t="shared" si="44"/>
        <v>0</v>
      </c>
      <c r="G951" s="160"/>
      <c r="H951" s="141"/>
      <c r="I951" s="129" t="e">
        <f>VLOOKUP(H951,Presupuesto!$B$11:$C$565,2,0)</f>
        <v>#N/A</v>
      </c>
      <c r="J951" s="97" t="str">
        <f t="shared" si="45"/>
        <v>Desarrollo del Sistema de Educación Superior</v>
      </c>
      <c r="K951" s="97" t="s">
        <v>412</v>
      </c>
    </row>
    <row r="952" spans="1:11">
      <c r="A952" s="446"/>
      <c r="B952" s="446"/>
      <c r="C952" s="140"/>
      <c r="D952" s="157"/>
      <c r="E952" s="122"/>
      <c r="F952" s="96">
        <f t="shared" si="44"/>
        <v>0</v>
      </c>
      <c r="G952" s="160"/>
      <c r="H952" s="141"/>
      <c r="I952" s="129" t="e">
        <f>VLOOKUP(H952,Presupuesto!$B$11:$C$565,2,0)</f>
        <v>#N/A</v>
      </c>
      <c r="J952" s="97" t="str">
        <f t="shared" si="45"/>
        <v>Desarrollo del Sistema de Educación Superior</v>
      </c>
      <c r="K952" s="97" t="s">
        <v>412</v>
      </c>
    </row>
    <row r="953" spans="1:11">
      <c r="A953" s="446"/>
      <c r="B953" s="446"/>
      <c r="C953" s="140"/>
      <c r="D953" s="157"/>
      <c r="E953" s="122"/>
      <c r="F953" s="96">
        <f t="shared" si="44"/>
        <v>0</v>
      </c>
      <c r="G953" s="160"/>
      <c r="H953" s="141"/>
      <c r="I953" s="129" t="e">
        <f>VLOOKUP(H953,Presupuesto!$B$11:$C$565,2,0)</f>
        <v>#N/A</v>
      </c>
      <c r="J953" s="97" t="str">
        <f t="shared" si="45"/>
        <v>Desarrollo del Sistema de Educación Superior</v>
      </c>
      <c r="K953" s="97" t="s">
        <v>412</v>
      </c>
    </row>
    <row r="954" spans="1:11">
      <c r="A954" s="446"/>
      <c r="B954" s="446"/>
      <c r="C954" s="140"/>
      <c r="D954" s="157"/>
      <c r="E954" s="122"/>
      <c r="F954" s="96">
        <f t="shared" si="44"/>
        <v>0</v>
      </c>
      <c r="G954" s="160"/>
      <c r="H954" s="141"/>
      <c r="I954" s="129" t="e">
        <f>VLOOKUP(H954,Presupuesto!$B$11:$C$565,2,0)</f>
        <v>#N/A</v>
      </c>
      <c r="J954" s="97" t="str">
        <f t="shared" si="45"/>
        <v>Desarrollo del Sistema de Educación Superior</v>
      </c>
      <c r="K954" s="97" t="s">
        <v>412</v>
      </c>
    </row>
    <row r="955" spans="1:11">
      <c r="A955" s="446"/>
      <c r="B955" s="446"/>
      <c r="C955" s="140"/>
      <c r="D955" s="157"/>
      <c r="E955" s="122"/>
      <c r="F955" s="96">
        <f t="shared" si="44"/>
        <v>0</v>
      </c>
      <c r="G955" s="160"/>
      <c r="H955" s="141"/>
      <c r="I955" s="129" t="e">
        <f>VLOOKUP(H955,Presupuesto!$B$11:$C$565,2,0)</f>
        <v>#N/A</v>
      </c>
      <c r="J955" s="97" t="str">
        <f t="shared" si="45"/>
        <v>Desarrollo del Sistema de Educación Superior</v>
      </c>
      <c r="K955" s="97" t="s">
        <v>412</v>
      </c>
    </row>
    <row r="956" spans="1:11">
      <c r="A956" s="446"/>
      <c r="B956" s="446"/>
      <c r="C956" s="140"/>
      <c r="D956" s="157"/>
      <c r="E956" s="122"/>
      <c r="F956" s="96">
        <f t="shared" si="44"/>
        <v>0</v>
      </c>
      <c r="G956" s="160"/>
      <c r="H956" s="141"/>
      <c r="I956" s="129" t="e">
        <f>VLOOKUP(H956,Presupuesto!$B$11:$C$565,2,0)</f>
        <v>#N/A</v>
      </c>
      <c r="J956" s="97" t="str">
        <f t="shared" si="45"/>
        <v>Desarrollo del Sistema de Educación Superior</v>
      </c>
      <c r="K956" s="97" t="s">
        <v>412</v>
      </c>
    </row>
    <row r="957" spans="1:11">
      <c r="A957" s="446"/>
      <c r="B957" s="446"/>
      <c r="C957" s="140"/>
      <c r="D957" s="157"/>
      <c r="E957" s="122"/>
      <c r="F957" s="96">
        <f t="shared" si="44"/>
        <v>0</v>
      </c>
      <c r="G957" s="160"/>
      <c r="H957" s="141"/>
      <c r="I957" s="129" t="e">
        <f>VLOOKUP(H957,Presupuesto!$B$11:$C$565,2,0)</f>
        <v>#N/A</v>
      </c>
      <c r="J957" s="97" t="str">
        <f t="shared" si="45"/>
        <v>Desarrollo del Sistema de Educación Superior</v>
      </c>
      <c r="K957" s="97" t="s">
        <v>412</v>
      </c>
    </row>
    <row r="958" spans="1:11">
      <c r="A958" s="446"/>
      <c r="B958" s="446"/>
      <c r="C958" s="140"/>
      <c r="D958" s="157"/>
      <c r="E958" s="122"/>
      <c r="F958" s="96">
        <f t="shared" si="44"/>
        <v>0</v>
      </c>
      <c r="G958" s="160"/>
      <c r="H958" s="141"/>
      <c r="I958" s="129" t="e">
        <f>VLOOKUP(H958,Presupuesto!$B$11:$C$565,2,0)</f>
        <v>#N/A</v>
      </c>
      <c r="J958" s="97" t="str">
        <f t="shared" si="45"/>
        <v>Desarrollo del Sistema de Educación Superior</v>
      </c>
      <c r="K958" s="97" t="s">
        <v>412</v>
      </c>
    </row>
    <row r="959" spans="1:11">
      <c r="A959" s="446"/>
      <c r="B959" s="446"/>
      <c r="C959" s="140"/>
      <c r="D959" s="157"/>
      <c r="E959" s="122"/>
      <c r="F959" s="96">
        <f t="shared" si="44"/>
        <v>0</v>
      </c>
      <c r="G959" s="160"/>
      <c r="H959" s="141"/>
      <c r="I959" s="129" t="e">
        <f>VLOOKUP(H959,Presupuesto!$B$11:$C$565,2,0)</f>
        <v>#N/A</v>
      </c>
      <c r="J959" s="97" t="str">
        <f t="shared" si="45"/>
        <v>Desarrollo del Sistema de Educación Superior</v>
      </c>
      <c r="K959" s="97" t="s">
        <v>412</v>
      </c>
    </row>
    <row r="960" spans="1:11">
      <c r="A960" s="446"/>
      <c r="B960" s="446"/>
      <c r="C960" s="140"/>
      <c r="D960" s="157"/>
      <c r="E960" s="122"/>
      <c r="F960" s="96">
        <f t="shared" si="44"/>
        <v>0</v>
      </c>
      <c r="G960" s="160"/>
      <c r="H960" s="141"/>
      <c r="I960" s="129" t="e">
        <f>VLOOKUP(H960,Presupuesto!$B$11:$C$565,2,0)</f>
        <v>#N/A</v>
      </c>
      <c r="J960" s="97" t="str">
        <f t="shared" si="45"/>
        <v>Desarrollo del Sistema de Educación Superior</v>
      </c>
      <c r="K960" s="97" t="s">
        <v>412</v>
      </c>
    </row>
    <row r="961" spans="1:11">
      <c r="A961" s="446"/>
      <c r="B961" s="446"/>
      <c r="C961" s="140"/>
      <c r="D961" s="157"/>
      <c r="E961" s="122"/>
      <c r="F961" s="96">
        <f t="shared" si="44"/>
        <v>0</v>
      </c>
      <c r="G961" s="160"/>
      <c r="H961" s="141"/>
      <c r="I961" s="129" t="e">
        <f>VLOOKUP(H961,Presupuesto!$B$11:$C$565,2,0)</f>
        <v>#N/A</v>
      </c>
      <c r="J961" s="97" t="str">
        <f t="shared" si="45"/>
        <v>Desarrollo del Sistema de Educación Superior</v>
      </c>
      <c r="K961" s="97" t="s">
        <v>412</v>
      </c>
    </row>
    <row r="962" spans="1:11">
      <c r="A962" s="446"/>
      <c r="B962" s="446"/>
      <c r="C962" s="140"/>
      <c r="D962" s="157"/>
      <c r="E962" s="122"/>
      <c r="F962" s="96">
        <f t="shared" si="44"/>
        <v>0</v>
      </c>
      <c r="G962" s="160"/>
      <c r="H962" s="141"/>
      <c r="I962" s="129" t="e">
        <f>VLOOKUP(H962,Presupuesto!$B$11:$C$565,2,0)</f>
        <v>#N/A</v>
      </c>
      <c r="J962" s="97" t="str">
        <f t="shared" si="45"/>
        <v>Desarrollo del Sistema de Educación Superior</v>
      </c>
      <c r="K962" s="97" t="s">
        <v>412</v>
      </c>
    </row>
    <row r="963" spans="1:11">
      <c r="A963" s="446"/>
      <c r="B963" s="446"/>
      <c r="C963" s="140"/>
      <c r="D963" s="157"/>
      <c r="E963" s="122"/>
      <c r="F963" s="96">
        <f t="shared" si="44"/>
        <v>0</v>
      </c>
      <c r="G963" s="160"/>
      <c r="H963" s="141"/>
      <c r="I963" s="129" t="e">
        <f>VLOOKUP(H963,Presupuesto!$B$11:$C$565,2,0)</f>
        <v>#N/A</v>
      </c>
      <c r="J963" s="97" t="str">
        <f t="shared" si="45"/>
        <v>Desarrollo del Sistema de Educación Superior</v>
      </c>
      <c r="K963" s="97" t="s">
        <v>412</v>
      </c>
    </row>
    <row r="964" spans="1:11">
      <c r="A964" s="446"/>
      <c r="B964" s="446"/>
      <c r="C964" s="140"/>
      <c r="D964" s="157"/>
      <c r="E964" s="122"/>
      <c r="F964" s="96">
        <f t="shared" si="44"/>
        <v>0</v>
      </c>
      <c r="G964" s="160"/>
      <c r="H964" s="141"/>
      <c r="I964" s="129" t="e">
        <f>VLOOKUP(H964,Presupuesto!$B$11:$C$565,2,0)</f>
        <v>#N/A</v>
      </c>
      <c r="J964" s="97" t="str">
        <f t="shared" si="45"/>
        <v>Desarrollo del Sistema de Educación Superior</v>
      </c>
      <c r="K964" s="97" t="s">
        <v>412</v>
      </c>
    </row>
    <row r="965" spans="1:11">
      <c r="A965" s="446"/>
      <c r="B965" s="446"/>
      <c r="C965" s="142"/>
      <c r="D965" s="150"/>
      <c r="E965" s="117"/>
      <c r="F965" s="96">
        <f t="shared" si="44"/>
        <v>0</v>
      </c>
      <c r="G965" s="160"/>
      <c r="H965" s="143"/>
      <c r="I965" s="129" t="e">
        <f>VLOOKUP(H965,Presupuesto!$B$11:$C$565,2,0)</f>
        <v>#N/A</v>
      </c>
      <c r="J965" s="97" t="str">
        <f t="shared" si="45"/>
        <v>Desarrollo del Sistema de Educación Superior</v>
      </c>
      <c r="K965" s="97" t="s">
        <v>412</v>
      </c>
    </row>
    <row r="966" spans="1:11">
      <c r="A966" s="446"/>
      <c r="B966" s="446"/>
      <c r="C966" s="142"/>
      <c r="D966" s="150"/>
      <c r="E966" s="117"/>
      <c r="F966" s="96">
        <f t="shared" si="44"/>
        <v>0</v>
      </c>
      <c r="G966" s="160"/>
      <c r="H966" s="143"/>
      <c r="I966" s="129" t="e">
        <f>VLOOKUP(H966,Presupuesto!$B$11:$C$565,2,0)</f>
        <v>#N/A</v>
      </c>
      <c r="J966" s="97" t="str">
        <f t="shared" si="45"/>
        <v>Desarrollo del Sistema de Educación Superior</v>
      </c>
      <c r="K966" s="97" t="s">
        <v>412</v>
      </c>
    </row>
    <row r="967" spans="1:11">
      <c r="A967" s="446"/>
      <c r="B967" s="446"/>
      <c r="C967" s="142"/>
      <c r="D967" s="150"/>
      <c r="E967" s="117"/>
      <c r="F967" s="96">
        <f t="shared" si="44"/>
        <v>0</v>
      </c>
      <c r="G967" s="160"/>
      <c r="H967" s="143"/>
      <c r="I967" s="129" t="e">
        <f>VLOOKUP(H967,Presupuesto!$B$11:$C$565,2,0)</f>
        <v>#N/A</v>
      </c>
      <c r="J967" s="97" t="str">
        <f t="shared" si="45"/>
        <v>Desarrollo del Sistema de Educación Superior</v>
      </c>
      <c r="K967" s="97" t="s">
        <v>412</v>
      </c>
    </row>
    <row r="968" spans="1:11">
      <c r="A968" s="446"/>
      <c r="B968" s="446"/>
      <c r="C968" s="142"/>
      <c r="D968" s="150"/>
      <c r="E968" s="117"/>
      <c r="F968" s="96">
        <f t="shared" si="44"/>
        <v>0</v>
      </c>
      <c r="G968" s="160"/>
      <c r="H968" s="143"/>
      <c r="I968" s="129" t="e">
        <f>VLOOKUP(H968,Presupuesto!$B$11:$C$565,2,0)</f>
        <v>#N/A</v>
      </c>
      <c r="J968" s="97" t="str">
        <f t="shared" si="45"/>
        <v>Desarrollo del Sistema de Educación Superior</v>
      </c>
      <c r="K968" s="97" t="s">
        <v>412</v>
      </c>
    </row>
    <row r="969" spans="1:11">
      <c r="A969" s="446"/>
      <c r="B969" s="446"/>
      <c r="C969" s="142"/>
      <c r="D969" s="150"/>
      <c r="E969" s="117"/>
      <c r="F969" s="96">
        <f t="shared" si="44"/>
        <v>0</v>
      </c>
      <c r="G969" s="160"/>
      <c r="H969" s="143"/>
      <c r="I969" s="129" t="e">
        <f>VLOOKUP(H969,Presupuesto!$B$11:$C$565,2,0)</f>
        <v>#N/A</v>
      </c>
      <c r="J969" s="97" t="str">
        <f t="shared" si="45"/>
        <v>Desarrollo del Sistema de Educación Superior</v>
      </c>
      <c r="K969" s="97" t="s">
        <v>412</v>
      </c>
    </row>
    <row r="970" spans="1:11">
      <c r="A970" s="446"/>
      <c r="B970" s="446"/>
      <c r="C970" s="142"/>
      <c r="D970" s="150"/>
      <c r="E970" s="117"/>
      <c r="F970" s="96">
        <f t="shared" si="44"/>
        <v>0</v>
      </c>
      <c r="G970" s="160"/>
      <c r="H970" s="143"/>
      <c r="I970" s="129" t="e">
        <f>VLOOKUP(H970,Presupuesto!$B$11:$C$565,2,0)</f>
        <v>#N/A</v>
      </c>
      <c r="J970" s="97" t="str">
        <f t="shared" si="45"/>
        <v>Desarrollo del Sistema de Educación Superior</v>
      </c>
      <c r="K970" s="97" t="s">
        <v>412</v>
      </c>
    </row>
    <row r="971" spans="1:11">
      <c r="A971" s="446"/>
      <c r="B971" s="446"/>
      <c r="C971" s="142"/>
      <c r="D971" s="150"/>
      <c r="E971" s="117"/>
      <c r="F971" s="96">
        <f t="shared" si="44"/>
        <v>0</v>
      </c>
      <c r="G971" s="160"/>
      <c r="H971" s="143"/>
      <c r="I971" s="129" t="e">
        <f>VLOOKUP(H971,Presupuesto!$B$11:$C$565,2,0)</f>
        <v>#N/A</v>
      </c>
      <c r="J971" s="97" t="str">
        <f t="shared" si="45"/>
        <v>Desarrollo del Sistema de Educación Superior</v>
      </c>
      <c r="K971" s="97" t="s">
        <v>412</v>
      </c>
    </row>
    <row r="972" spans="1:11">
      <c r="A972" s="446"/>
      <c r="B972" s="446"/>
      <c r="C972" s="142"/>
      <c r="D972" s="150"/>
      <c r="E972" s="117"/>
      <c r="F972" s="96">
        <f t="shared" si="44"/>
        <v>0</v>
      </c>
      <c r="G972" s="160"/>
      <c r="H972" s="143"/>
      <c r="I972" s="129" t="e">
        <f>VLOOKUP(H972,Presupuesto!$B$11:$C$565,2,0)</f>
        <v>#N/A</v>
      </c>
      <c r="J972" s="97" t="str">
        <f t="shared" si="45"/>
        <v>Desarrollo del Sistema de Educación Superior</v>
      </c>
      <c r="K972" s="97" t="s">
        <v>412</v>
      </c>
    </row>
    <row r="973" spans="1:11">
      <c r="A973" s="446"/>
      <c r="B973" s="446"/>
      <c r="C973" s="144"/>
      <c r="D973" s="150"/>
      <c r="E973" s="117"/>
      <c r="F973" s="96">
        <f t="shared" si="44"/>
        <v>0</v>
      </c>
      <c r="G973" s="160"/>
      <c r="H973" s="145"/>
      <c r="I973" s="129" t="e">
        <f>VLOOKUP(H973,Presupuesto!$B$11:$C$565,2,0)</f>
        <v>#N/A</v>
      </c>
      <c r="J973" s="97" t="str">
        <f t="shared" si="45"/>
        <v>Desarrollo del Sistema de Educación Superior</v>
      </c>
      <c r="K973" s="97" t="s">
        <v>403</v>
      </c>
    </row>
    <row r="974" spans="1:11">
      <c r="A974" s="446"/>
      <c r="B974" s="446"/>
      <c r="C974" s="144"/>
      <c r="D974" s="150"/>
      <c r="E974" s="117"/>
      <c r="F974" s="96">
        <f t="shared" si="44"/>
        <v>0</v>
      </c>
      <c r="G974" s="160"/>
      <c r="H974" s="145"/>
      <c r="I974" s="129" t="e">
        <f>VLOOKUP(H974,Presupuesto!$B$11:$C$565,2,0)</f>
        <v>#N/A</v>
      </c>
      <c r="J974" s="97" t="str">
        <f t="shared" si="45"/>
        <v>Desarrollo del Sistema de Educación Superior</v>
      </c>
      <c r="K974" s="97" t="s">
        <v>412</v>
      </c>
    </row>
    <row r="975" spans="1:11">
      <c r="A975" s="446"/>
      <c r="B975" s="446"/>
      <c r="C975" s="144"/>
      <c r="D975" s="150"/>
      <c r="E975" s="117"/>
      <c r="F975" s="96">
        <f t="shared" si="44"/>
        <v>0</v>
      </c>
      <c r="G975" s="160"/>
      <c r="H975" s="145"/>
      <c r="I975" s="129" t="e">
        <f>VLOOKUP(H975,Presupuesto!$B$11:$C$565,2,0)</f>
        <v>#N/A</v>
      </c>
      <c r="J975" s="97" t="str">
        <f t="shared" si="45"/>
        <v>Desarrollo del Sistema de Educación Superior</v>
      </c>
      <c r="K975" s="97" t="s">
        <v>412</v>
      </c>
    </row>
    <row r="976" spans="1:11">
      <c r="A976" s="446"/>
      <c r="B976" s="446"/>
      <c r="C976" s="144"/>
      <c r="D976" s="150"/>
      <c r="E976" s="117"/>
      <c r="F976" s="96">
        <f t="shared" si="44"/>
        <v>0</v>
      </c>
      <c r="G976" s="160"/>
      <c r="H976" s="145"/>
      <c r="I976" s="129" t="e">
        <f>VLOOKUP(H976,Presupuesto!$B$11:$C$565,2,0)</f>
        <v>#N/A</v>
      </c>
      <c r="J976" s="97" t="str">
        <f t="shared" si="45"/>
        <v>Desarrollo del Sistema de Educación Superior</v>
      </c>
      <c r="K976" s="97" t="s">
        <v>412</v>
      </c>
    </row>
    <row r="977" spans="1:11" ht="15.75" thickBot="1">
      <c r="A977" s="446"/>
      <c r="B977" s="446"/>
      <c r="C977" s="146"/>
      <c r="D977" s="158"/>
      <c r="E977" s="102"/>
      <c r="F977" s="104">
        <f t="shared" si="44"/>
        <v>0</v>
      </c>
      <c r="G977" s="161"/>
      <c r="H977" s="147"/>
      <c r="I977" s="131" t="e">
        <f>VLOOKUP(H977,Presupuesto!$B$11:$C$565,2,0)</f>
        <v>#N/A</v>
      </c>
      <c r="J977" s="105" t="str">
        <f t="shared" si="45"/>
        <v>Desarrollo del Sistema de Educación Superior</v>
      </c>
      <c r="K977" s="123" t="s">
        <v>394</v>
      </c>
    </row>
    <row r="980" spans="1:11" ht="15.75" thickBot="1"/>
    <row r="981" spans="1:11" ht="15.75" thickBot="1">
      <c r="B981" s="446"/>
      <c r="C981" s="156" t="s">
        <v>53</v>
      </c>
      <c r="D981" s="357">
        <f>SUM(F988:F1022)</f>
        <v>309200</v>
      </c>
      <c r="E981" s="446"/>
      <c r="F981" s="70"/>
      <c r="G981" s="78"/>
      <c r="H981" s="70"/>
      <c r="I981" s="70"/>
      <c r="J981" s="446"/>
    </row>
    <row r="982" spans="1:11">
      <c r="B982" s="446"/>
      <c r="C982" s="70"/>
      <c r="D982" s="31"/>
      <c r="E982" s="92"/>
      <c r="F982" s="92"/>
      <c r="G982" s="92"/>
      <c r="H982" s="75"/>
      <c r="I982" s="75"/>
      <c r="J982" s="75"/>
    </row>
    <row r="983" spans="1:11">
      <c r="B983" s="446"/>
      <c r="C983" s="70"/>
      <c r="D983" s="31"/>
      <c r="E983" s="92"/>
      <c r="F983" s="92"/>
      <c r="G983" s="92"/>
      <c r="H983" s="75"/>
      <c r="I983" s="75"/>
      <c r="J983" s="75"/>
    </row>
    <row r="984" spans="1:11" ht="15.75">
      <c r="B984" s="446"/>
      <c r="C984" s="201" t="s">
        <v>392</v>
      </c>
      <c r="D984" s="353" t="s">
        <v>1892</v>
      </c>
      <c r="E984" s="92"/>
      <c r="F984" s="92"/>
      <c r="G984" s="92"/>
      <c r="H984" s="75"/>
      <c r="I984" s="75"/>
      <c r="J984" s="75"/>
    </row>
    <row r="985" spans="1:11" ht="18.75">
      <c r="B985" s="446"/>
      <c r="C985" s="207" t="str">
        <f>IFERROR(VLOOKUP(D984,'1. Desarrollo e Innov. Curricu.'!$E:$F,2,FALSE),IFERROR(VLOOKUP(D984,'2. Investigación Científica'!$E:$F,2,FALSE),IFERROR(VLOOKUP(D984,'3. Vinculación Univ. Sociedad'!$E:$F,2,FALSE),IFERROR(VLOOKUP(D984,'4. Docencia y Profesorado Univ.'!$E:$F,2,FALSE),IFERROR(VLOOKUP(D984,'5. Estudiantes y Graduados'!$E:$F,2,FALSE),IFERROR(VLOOKUP(D984,'11. Gestion Administrativa'!$E:$F,2,FALSE),IFERROR(VLOOKUP(D984,'13. Gestión Académica'!$E:$F,2,FALSE),IFERROR(VLOOKUP(D984,'8. Asegura. de la Calid. y M'!$E:$F,2,FALSE),IFERROR(VLOOKUP(D984,'6. Gestión del Conocimiento'!$E:$F,2,FALSE),IFERROR(VLOOKUP(D984,'15. Gobernabilidad y Proceso...'!$E:$F,2,FALSE),IFERROR(VLOOKUP(D984,'12. Gestión del Talento Humano'!$E:$F,2,FALSE),IFERROR(VLOOKUP(D984,'14. Internacional... de la E.S.'!$E:$F,2,FALSE),IFERROR(VLOOKUP(D984,'10. Posgrado'!$E:$F,2,FALSE),IFERROR(VLOOKUP(D984,'17. Gestión TIC'!$E:$F,2,FALSE),IFERROR(VLOOKUP(D984,'16. Desa. del Sistema Educ.Sup.'!$E:$F,2,FALSE),IFERROR(VLOOKUP(D984,'9. Cultura de Inno. Insti...'!$E:$F,2,FALSE),VLOOKUP(D984,'7. Lo Esencial de la Reforma U.'!$E:$F,2,0)))))))))))))))))</f>
        <v xml:space="preserve">1. Adquisición lote de medicamentos para atención médica.                       </v>
      </c>
      <c r="D985" s="31"/>
      <c r="E985" s="92"/>
      <c r="F985" s="92"/>
      <c r="G985" s="92"/>
      <c r="H985" s="75"/>
      <c r="I985" s="75"/>
      <c r="J985" s="75"/>
    </row>
    <row r="986" spans="1:11" ht="15.75" thickBot="1">
      <c r="B986" s="446"/>
      <c r="C986" s="446"/>
      <c r="D986" s="446"/>
      <c r="E986" s="446"/>
      <c r="F986" s="92"/>
      <c r="G986" s="75"/>
      <c r="H986" s="75"/>
      <c r="I986" s="75"/>
      <c r="J986" s="446"/>
    </row>
    <row r="987" spans="1:11" ht="30.75" thickBot="1">
      <c r="B987" s="446"/>
      <c r="C987" s="128" t="s">
        <v>44</v>
      </c>
      <c r="D987" s="128" t="s">
        <v>55</v>
      </c>
      <c r="E987" s="135" t="s">
        <v>57</v>
      </c>
      <c r="F987" s="134" t="s">
        <v>27</v>
      </c>
      <c r="G987" s="132" t="s">
        <v>131</v>
      </c>
      <c r="H987" s="135" t="s">
        <v>46</v>
      </c>
      <c r="I987" s="132" t="s">
        <v>132</v>
      </c>
      <c r="J987" s="132" t="s">
        <v>410</v>
      </c>
      <c r="K987" s="132" t="s">
        <v>411</v>
      </c>
    </row>
    <row r="988" spans="1:11">
      <c r="B988" s="446"/>
      <c r="C988" s="217" t="s">
        <v>439</v>
      </c>
      <c r="D988" s="218"/>
      <c r="E988" s="216">
        <f>HLOOKUP(C988,$AH$2:$BU$3,2,0)</f>
        <v>620</v>
      </c>
      <c r="F988" s="96">
        <f t="shared" ref="F988:F1021" si="46">D988*E988</f>
        <v>0</v>
      </c>
      <c r="G988" s="160"/>
      <c r="H988" s="141"/>
      <c r="I988" s="129" t="e">
        <f>VLOOKUP(H988,Presupuesto!$B$11:$C$565,2,0)</f>
        <v>#N/A</v>
      </c>
      <c r="J988" s="215" t="s">
        <v>1477</v>
      </c>
      <c r="K988" s="97" t="s">
        <v>394</v>
      </c>
    </row>
    <row r="989" spans="1:11">
      <c r="B989" s="446"/>
      <c r="C989" s="140"/>
      <c r="D989" s="157"/>
      <c r="E989" s="122"/>
      <c r="F989" s="96">
        <f t="shared" si="46"/>
        <v>0</v>
      </c>
      <c r="G989" s="160"/>
      <c r="H989" s="141"/>
      <c r="I989" s="129" t="e">
        <f>VLOOKUP(H989,Presupuesto!$B$11:$C$565,2,0)</f>
        <v>#N/A</v>
      </c>
      <c r="J989" s="97" t="str">
        <f>$J$854</f>
        <v>Desarrollo del Sistema de Educación Superior</v>
      </c>
      <c r="K989" s="97" t="s">
        <v>412</v>
      </c>
    </row>
    <row r="990" spans="1:11">
      <c r="B990" s="446"/>
      <c r="C990" s="140"/>
      <c r="D990" s="157"/>
      <c r="E990" s="122"/>
      <c r="F990" s="96">
        <f t="shared" si="46"/>
        <v>0</v>
      </c>
      <c r="G990" s="160"/>
      <c r="H990" s="141"/>
      <c r="I990" s="129" t="e">
        <f>VLOOKUP(H990,Presupuesto!$B$11:$C$565,2,0)</f>
        <v>#N/A</v>
      </c>
      <c r="J990" s="97" t="str">
        <f t="shared" ref="J990:J1021" si="47">$J$854</f>
        <v>Desarrollo del Sistema de Educación Superior</v>
      </c>
      <c r="K990" s="97" t="s">
        <v>412</v>
      </c>
    </row>
    <row r="991" spans="1:11">
      <c r="B991" s="446"/>
      <c r="C991" s="140" t="s">
        <v>2037</v>
      </c>
      <c r="D991" s="157">
        <v>1</v>
      </c>
      <c r="E991" s="122">
        <v>309200</v>
      </c>
      <c r="F991" s="96">
        <f t="shared" si="46"/>
        <v>309200</v>
      </c>
      <c r="G991" s="160" t="s">
        <v>1507</v>
      </c>
      <c r="H991" s="141" t="s">
        <v>323</v>
      </c>
      <c r="I991" s="129" t="str">
        <f>VLOOKUP(H991,Presupuesto!$B$11:$C$565,2,0)</f>
        <v>PRODUCTOS FARMACEUTICOS Y MEDICINALES</v>
      </c>
      <c r="J991" s="97" t="s">
        <v>1360</v>
      </c>
      <c r="K991" s="97" t="s">
        <v>396</v>
      </c>
    </row>
    <row r="992" spans="1:11">
      <c r="B992" s="446"/>
      <c r="C992" s="140"/>
      <c r="D992" s="157"/>
      <c r="E992" s="122"/>
      <c r="F992" s="96">
        <f t="shared" si="46"/>
        <v>0</v>
      </c>
      <c r="G992" s="160"/>
      <c r="H992" s="141"/>
      <c r="I992" s="129" t="e">
        <f>VLOOKUP(H992,Presupuesto!$B$11:$C$565,2,0)</f>
        <v>#N/A</v>
      </c>
      <c r="J992" s="97" t="str">
        <f t="shared" si="47"/>
        <v>Desarrollo del Sistema de Educación Superior</v>
      </c>
      <c r="K992" s="97" t="s">
        <v>412</v>
      </c>
    </row>
    <row r="993" spans="2:11">
      <c r="B993" s="446"/>
      <c r="C993" s="140"/>
      <c r="D993" s="157"/>
      <c r="E993" s="122"/>
      <c r="F993" s="96">
        <f t="shared" si="46"/>
        <v>0</v>
      </c>
      <c r="G993" s="160"/>
      <c r="H993" s="141"/>
      <c r="I993" s="129" t="e">
        <f>VLOOKUP(H993,Presupuesto!$B$11:$C$565,2,0)</f>
        <v>#N/A</v>
      </c>
      <c r="J993" s="97" t="str">
        <f t="shared" si="47"/>
        <v>Desarrollo del Sistema de Educación Superior</v>
      </c>
      <c r="K993" s="97" t="s">
        <v>401</v>
      </c>
    </row>
    <row r="994" spans="2:11">
      <c r="B994" s="446"/>
      <c r="C994" s="140"/>
      <c r="D994" s="157"/>
      <c r="E994" s="122"/>
      <c r="F994" s="96">
        <f t="shared" si="46"/>
        <v>0</v>
      </c>
      <c r="G994" s="160"/>
      <c r="H994" s="141"/>
      <c r="I994" s="129" t="e">
        <f>VLOOKUP(H994,Presupuesto!$B$11:$C$565,2,0)</f>
        <v>#N/A</v>
      </c>
      <c r="J994" s="97" t="str">
        <f t="shared" si="47"/>
        <v>Desarrollo del Sistema de Educación Superior</v>
      </c>
      <c r="K994" s="97" t="s">
        <v>412</v>
      </c>
    </row>
    <row r="995" spans="2:11">
      <c r="B995" s="446"/>
      <c r="C995" s="140"/>
      <c r="D995" s="157"/>
      <c r="E995" s="122"/>
      <c r="F995" s="96">
        <f t="shared" si="46"/>
        <v>0</v>
      </c>
      <c r="G995" s="160"/>
      <c r="H995" s="141"/>
      <c r="I995" s="129" t="e">
        <f>VLOOKUP(H995,Presupuesto!$B$11:$C$565,2,0)</f>
        <v>#N/A</v>
      </c>
      <c r="J995" s="97" t="str">
        <f t="shared" si="47"/>
        <v>Desarrollo del Sistema de Educación Superior</v>
      </c>
      <c r="K995" s="97" t="s">
        <v>412</v>
      </c>
    </row>
    <row r="996" spans="2:11">
      <c r="B996" s="446"/>
      <c r="C996" s="140"/>
      <c r="D996" s="157"/>
      <c r="E996" s="122"/>
      <c r="F996" s="96">
        <f t="shared" si="46"/>
        <v>0</v>
      </c>
      <c r="G996" s="160"/>
      <c r="H996" s="141"/>
      <c r="I996" s="129" t="e">
        <f>VLOOKUP(H996,Presupuesto!$B$11:$C$565,2,0)</f>
        <v>#N/A</v>
      </c>
      <c r="J996" s="97" t="str">
        <f t="shared" si="47"/>
        <v>Desarrollo del Sistema de Educación Superior</v>
      </c>
      <c r="K996" s="97" t="s">
        <v>412</v>
      </c>
    </row>
    <row r="997" spans="2:11">
      <c r="B997" s="446"/>
      <c r="C997" s="140"/>
      <c r="D997" s="157"/>
      <c r="E997" s="122"/>
      <c r="F997" s="96">
        <f t="shared" si="46"/>
        <v>0</v>
      </c>
      <c r="G997" s="160"/>
      <c r="H997" s="141"/>
      <c r="I997" s="129" t="e">
        <f>VLOOKUP(H997,Presupuesto!$B$11:$C$565,2,0)</f>
        <v>#N/A</v>
      </c>
      <c r="J997" s="97" t="str">
        <f t="shared" si="47"/>
        <v>Desarrollo del Sistema de Educación Superior</v>
      </c>
      <c r="K997" s="97" t="s">
        <v>412</v>
      </c>
    </row>
    <row r="998" spans="2:11">
      <c r="B998" s="446"/>
      <c r="C998" s="140"/>
      <c r="D998" s="157"/>
      <c r="E998" s="122"/>
      <c r="F998" s="96">
        <f t="shared" si="46"/>
        <v>0</v>
      </c>
      <c r="G998" s="160"/>
      <c r="H998" s="141"/>
      <c r="I998" s="129" t="e">
        <f>VLOOKUP(H998,Presupuesto!$B$11:$C$565,2,0)</f>
        <v>#N/A</v>
      </c>
      <c r="J998" s="97" t="str">
        <f t="shared" si="47"/>
        <v>Desarrollo del Sistema de Educación Superior</v>
      </c>
      <c r="K998" s="97" t="s">
        <v>412</v>
      </c>
    </row>
    <row r="999" spans="2:11">
      <c r="B999" s="446"/>
      <c r="C999" s="140"/>
      <c r="D999" s="157"/>
      <c r="E999" s="122"/>
      <c r="F999" s="96">
        <f t="shared" si="46"/>
        <v>0</v>
      </c>
      <c r="G999" s="160"/>
      <c r="H999" s="141"/>
      <c r="I999" s="129" t="e">
        <f>VLOOKUP(H999,Presupuesto!$B$11:$C$565,2,0)</f>
        <v>#N/A</v>
      </c>
      <c r="J999" s="97" t="str">
        <f t="shared" si="47"/>
        <v>Desarrollo del Sistema de Educación Superior</v>
      </c>
      <c r="K999" s="97" t="s">
        <v>412</v>
      </c>
    </row>
    <row r="1000" spans="2:11">
      <c r="B1000" s="446"/>
      <c r="C1000" s="140"/>
      <c r="D1000" s="157"/>
      <c r="E1000" s="122"/>
      <c r="F1000" s="96">
        <f t="shared" si="46"/>
        <v>0</v>
      </c>
      <c r="G1000" s="160"/>
      <c r="H1000" s="141"/>
      <c r="I1000" s="129" t="e">
        <f>VLOOKUP(H1000,Presupuesto!$B$11:$C$565,2,0)</f>
        <v>#N/A</v>
      </c>
      <c r="J1000" s="97" t="str">
        <f t="shared" si="47"/>
        <v>Desarrollo del Sistema de Educación Superior</v>
      </c>
      <c r="K1000" s="97" t="s">
        <v>412</v>
      </c>
    </row>
    <row r="1001" spans="2:11">
      <c r="B1001" s="446"/>
      <c r="C1001" s="140"/>
      <c r="D1001" s="157"/>
      <c r="E1001" s="122"/>
      <c r="F1001" s="96">
        <f t="shared" si="46"/>
        <v>0</v>
      </c>
      <c r="G1001" s="160"/>
      <c r="H1001" s="141"/>
      <c r="I1001" s="129" t="e">
        <f>VLOOKUP(H1001,Presupuesto!$B$11:$C$565,2,0)</f>
        <v>#N/A</v>
      </c>
      <c r="J1001" s="97" t="str">
        <f t="shared" si="47"/>
        <v>Desarrollo del Sistema de Educación Superior</v>
      </c>
      <c r="K1001" s="97" t="s">
        <v>412</v>
      </c>
    </row>
    <row r="1002" spans="2:11">
      <c r="B1002" s="446"/>
      <c r="C1002" s="140"/>
      <c r="D1002" s="157"/>
      <c r="E1002" s="122"/>
      <c r="F1002" s="96">
        <f t="shared" si="46"/>
        <v>0</v>
      </c>
      <c r="G1002" s="160"/>
      <c r="H1002" s="141"/>
      <c r="I1002" s="129" t="e">
        <f>VLOOKUP(H1002,Presupuesto!$B$11:$C$565,2,0)</f>
        <v>#N/A</v>
      </c>
      <c r="J1002" s="97" t="str">
        <f t="shared" si="47"/>
        <v>Desarrollo del Sistema de Educación Superior</v>
      </c>
      <c r="K1002" s="97" t="s">
        <v>412</v>
      </c>
    </row>
    <row r="1003" spans="2:11">
      <c r="B1003" s="446"/>
      <c r="C1003" s="140"/>
      <c r="D1003" s="157"/>
      <c r="E1003" s="122"/>
      <c r="F1003" s="96">
        <f t="shared" si="46"/>
        <v>0</v>
      </c>
      <c r="G1003" s="160"/>
      <c r="H1003" s="141"/>
      <c r="I1003" s="129" t="e">
        <f>VLOOKUP(H1003,Presupuesto!$B$11:$C$565,2,0)</f>
        <v>#N/A</v>
      </c>
      <c r="J1003" s="97" t="str">
        <f t="shared" si="47"/>
        <v>Desarrollo del Sistema de Educación Superior</v>
      </c>
      <c r="K1003" s="97" t="s">
        <v>412</v>
      </c>
    </row>
    <row r="1004" spans="2:11">
      <c r="B1004" s="446"/>
      <c r="C1004" s="140"/>
      <c r="D1004" s="157"/>
      <c r="E1004" s="122"/>
      <c r="F1004" s="96">
        <f t="shared" si="46"/>
        <v>0</v>
      </c>
      <c r="G1004" s="160"/>
      <c r="H1004" s="141"/>
      <c r="I1004" s="129" t="e">
        <f>VLOOKUP(H1004,Presupuesto!$B$11:$C$565,2,0)</f>
        <v>#N/A</v>
      </c>
      <c r="J1004" s="97" t="str">
        <f t="shared" si="47"/>
        <v>Desarrollo del Sistema de Educación Superior</v>
      </c>
      <c r="K1004" s="97" t="s">
        <v>412</v>
      </c>
    </row>
    <row r="1005" spans="2:11">
      <c r="B1005" s="446"/>
      <c r="C1005" s="140"/>
      <c r="D1005" s="157"/>
      <c r="E1005" s="122"/>
      <c r="F1005" s="96">
        <f t="shared" si="46"/>
        <v>0</v>
      </c>
      <c r="G1005" s="160"/>
      <c r="H1005" s="141"/>
      <c r="I1005" s="129" t="e">
        <f>VLOOKUP(H1005,Presupuesto!$B$11:$C$565,2,0)</f>
        <v>#N/A</v>
      </c>
      <c r="J1005" s="97" t="str">
        <f t="shared" si="47"/>
        <v>Desarrollo del Sistema de Educación Superior</v>
      </c>
      <c r="K1005" s="97" t="s">
        <v>412</v>
      </c>
    </row>
    <row r="1006" spans="2:11">
      <c r="B1006" s="446"/>
      <c r="C1006" s="140"/>
      <c r="D1006" s="157"/>
      <c r="E1006" s="122"/>
      <c r="F1006" s="96">
        <f t="shared" si="46"/>
        <v>0</v>
      </c>
      <c r="G1006" s="160"/>
      <c r="H1006" s="141"/>
      <c r="I1006" s="129" t="e">
        <f>VLOOKUP(H1006,Presupuesto!$B$11:$C$565,2,0)</f>
        <v>#N/A</v>
      </c>
      <c r="J1006" s="97" t="str">
        <f t="shared" si="47"/>
        <v>Desarrollo del Sistema de Educación Superior</v>
      </c>
      <c r="K1006" s="97" t="s">
        <v>412</v>
      </c>
    </row>
    <row r="1007" spans="2:11">
      <c r="B1007" s="446"/>
      <c r="C1007" s="140"/>
      <c r="D1007" s="157"/>
      <c r="E1007" s="122"/>
      <c r="F1007" s="96">
        <f t="shared" si="46"/>
        <v>0</v>
      </c>
      <c r="G1007" s="160"/>
      <c r="H1007" s="141"/>
      <c r="I1007" s="129" t="e">
        <f>VLOOKUP(H1007,Presupuesto!$B$11:$C$565,2,0)</f>
        <v>#N/A</v>
      </c>
      <c r="J1007" s="97" t="str">
        <f t="shared" si="47"/>
        <v>Desarrollo del Sistema de Educación Superior</v>
      </c>
      <c r="K1007" s="97" t="s">
        <v>412</v>
      </c>
    </row>
    <row r="1008" spans="2:11">
      <c r="B1008" s="446"/>
      <c r="C1008" s="140"/>
      <c r="D1008" s="157"/>
      <c r="E1008" s="122"/>
      <c r="F1008" s="96">
        <f t="shared" si="46"/>
        <v>0</v>
      </c>
      <c r="G1008" s="160"/>
      <c r="H1008" s="141"/>
      <c r="I1008" s="129" t="e">
        <f>VLOOKUP(H1008,Presupuesto!$B$11:$C$565,2,0)</f>
        <v>#N/A</v>
      </c>
      <c r="J1008" s="97" t="str">
        <f t="shared" si="47"/>
        <v>Desarrollo del Sistema de Educación Superior</v>
      </c>
      <c r="K1008" s="97" t="s">
        <v>412</v>
      </c>
    </row>
    <row r="1009" spans="2:11">
      <c r="B1009" s="446"/>
      <c r="C1009" s="140"/>
      <c r="D1009" s="157"/>
      <c r="E1009" s="122"/>
      <c r="F1009" s="96">
        <f t="shared" si="46"/>
        <v>0</v>
      </c>
      <c r="G1009" s="160"/>
      <c r="H1009" s="141"/>
      <c r="I1009" s="129" t="e">
        <f>VLOOKUP(H1009,Presupuesto!$B$11:$C$565,2,0)</f>
        <v>#N/A</v>
      </c>
      <c r="J1009" s="97" t="str">
        <f t="shared" si="47"/>
        <v>Desarrollo del Sistema de Educación Superior</v>
      </c>
      <c r="K1009" s="97" t="s">
        <v>412</v>
      </c>
    </row>
    <row r="1010" spans="2:11">
      <c r="B1010" s="446"/>
      <c r="C1010" s="142"/>
      <c r="D1010" s="150"/>
      <c r="E1010" s="117"/>
      <c r="F1010" s="96">
        <f t="shared" si="46"/>
        <v>0</v>
      </c>
      <c r="G1010" s="160"/>
      <c r="H1010" s="143"/>
      <c r="I1010" s="129" t="e">
        <f>VLOOKUP(H1010,Presupuesto!$B$11:$C$565,2,0)</f>
        <v>#N/A</v>
      </c>
      <c r="J1010" s="97" t="str">
        <f t="shared" si="47"/>
        <v>Desarrollo del Sistema de Educación Superior</v>
      </c>
      <c r="K1010" s="97" t="s">
        <v>412</v>
      </c>
    </row>
    <row r="1011" spans="2:11">
      <c r="B1011" s="446"/>
      <c r="C1011" s="142"/>
      <c r="D1011" s="150"/>
      <c r="E1011" s="117"/>
      <c r="F1011" s="96">
        <f t="shared" si="46"/>
        <v>0</v>
      </c>
      <c r="G1011" s="160"/>
      <c r="H1011" s="143"/>
      <c r="I1011" s="129" t="e">
        <f>VLOOKUP(H1011,Presupuesto!$B$11:$C$565,2,0)</f>
        <v>#N/A</v>
      </c>
      <c r="J1011" s="97" t="str">
        <f t="shared" si="47"/>
        <v>Desarrollo del Sistema de Educación Superior</v>
      </c>
      <c r="K1011" s="97" t="s">
        <v>412</v>
      </c>
    </row>
    <row r="1012" spans="2:11">
      <c r="B1012" s="446"/>
      <c r="C1012" s="142"/>
      <c r="D1012" s="150"/>
      <c r="E1012" s="117"/>
      <c r="F1012" s="96">
        <f t="shared" si="46"/>
        <v>0</v>
      </c>
      <c r="G1012" s="160"/>
      <c r="H1012" s="143"/>
      <c r="I1012" s="129" t="e">
        <f>VLOOKUP(H1012,Presupuesto!$B$11:$C$565,2,0)</f>
        <v>#N/A</v>
      </c>
      <c r="J1012" s="97" t="str">
        <f t="shared" si="47"/>
        <v>Desarrollo del Sistema de Educación Superior</v>
      </c>
      <c r="K1012" s="97" t="s">
        <v>412</v>
      </c>
    </row>
    <row r="1013" spans="2:11">
      <c r="B1013" s="446"/>
      <c r="C1013" s="142"/>
      <c r="D1013" s="150"/>
      <c r="E1013" s="117"/>
      <c r="F1013" s="96">
        <f t="shared" si="46"/>
        <v>0</v>
      </c>
      <c r="G1013" s="160"/>
      <c r="H1013" s="143"/>
      <c r="I1013" s="129" t="e">
        <f>VLOOKUP(H1013,Presupuesto!$B$11:$C$565,2,0)</f>
        <v>#N/A</v>
      </c>
      <c r="J1013" s="97" t="str">
        <f t="shared" si="47"/>
        <v>Desarrollo del Sistema de Educación Superior</v>
      </c>
      <c r="K1013" s="97" t="s">
        <v>412</v>
      </c>
    </row>
    <row r="1014" spans="2:11">
      <c r="B1014" s="446"/>
      <c r="C1014" s="142"/>
      <c r="D1014" s="150"/>
      <c r="E1014" s="117"/>
      <c r="F1014" s="96">
        <f t="shared" si="46"/>
        <v>0</v>
      </c>
      <c r="G1014" s="160"/>
      <c r="H1014" s="143"/>
      <c r="I1014" s="129" t="e">
        <f>VLOOKUP(H1014,Presupuesto!$B$11:$C$565,2,0)</f>
        <v>#N/A</v>
      </c>
      <c r="J1014" s="97" t="str">
        <f t="shared" si="47"/>
        <v>Desarrollo del Sistema de Educación Superior</v>
      </c>
      <c r="K1014" s="97" t="s">
        <v>412</v>
      </c>
    </row>
    <row r="1015" spans="2:11">
      <c r="B1015" s="446"/>
      <c r="C1015" s="142"/>
      <c r="D1015" s="150"/>
      <c r="E1015" s="117"/>
      <c r="F1015" s="96">
        <f t="shared" si="46"/>
        <v>0</v>
      </c>
      <c r="G1015" s="160"/>
      <c r="H1015" s="143"/>
      <c r="I1015" s="129" t="e">
        <f>VLOOKUP(H1015,Presupuesto!$B$11:$C$565,2,0)</f>
        <v>#N/A</v>
      </c>
      <c r="J1015" s="97" t="str">
        <f t="shared" si="47"/>
        <v>Desarrollo del Sistema de Educación Superior</v>
      </c>
      <c r="K1015" s="97" t="s">
        <v>412</v>
      </c>
    </row>
    <row r="1016" spans="2:11">
      <c r="B1016" s="446"/>
      <c r="C1016" s="142"/>
      <c r="D1016" s="150"/>
      <c r="E1016" s="117"/>
      <c r="F1016" s="96">
        <f t="shared" si="46"/>
        <v>0</v>
      </c>
      <c r="G1016" s="160"/>
      <c r="H1016" s="143"/>
      <c r="I1016" s="129" t="e">
        <f>VLOOKUP(H1016,Presupuesto!$B$11:$C$565,2,0)</f>
        <v>#N/A</v>
      </c>
      <c r="J1016" s="97" t="str">
        <f t="shared" si="47"/>
        <v>Desarrollo del Sistema de Educación Superior</v>
      </c>
      <c r="K1016" s="97" t="s">
        <v>412</v>
      </c>
    </row>
    <row r="1017" spans="2:11">
      <c r="B1017" s="446"/>
      <c r="C1017" s="142"/>
      <c r="D1017" s="150"/>
      <c r="E1017" s="117"/>
      <c r="F1017" s="96">
        <f t="shared" si="46"/>
        <v>0</v>
      </c>
      <c r="G1017" s="160"/>
      <c r="H1017" s="143"/>
      <c r="I1017" s="129" t="e">
        <f>VLOOKUP(H1017,Presupuesto!$B$11:$C$565,2,0)</f>
        <v>#N/A</v>
      </c>
      <c r="J1017" s="97" t="str">
        <f t="shared" si="47"/>
        <v>Desarrollo del Sistema de Educación Superior</v>
      </c>
      <c r="K1017" s="97" t="s">
        <v>412</v>
      </c>
    </row>
    <row r="1018" spans="2:11">
      <c r="B1018" s="446"/>
      <c r="C1018" s="144"/>
      <c r="D1018" s="150"/>
      <c r="E1018" s="117"/>
      <c r="F1018" s="96">
        <f t="shared" si="46"/>
        <v>0</v>
      </c>
      <c r="G1018" s="160"/>
      <c r="H1018" s="145"/>
      <c r="I1018" s="129" t="e">
        <f>VLOOKUP(H1018,Presupuesto!$B$11:$C$565,2,0)</f>
        <v>#N/A</v>
      </c>
      <c r="J1018" s="97" t="str">
        <f t="shared" si="47"/>
        <v>Desarrollo del Sistema de Educación Superior</v>
      </c>
      <c r="K1018" s="97" t="s">
        <v>403</v>
      </c>
    </row>
    <row r="1019" spans="2:11">
      <c r="B1019" s="446"/>
      <c r="C1019" s="144"/>
      <c r="D1019" s="150"/>
      <c r="E1019" s="117"/>
      <c r="F1019" s="96">
        <f t="shared" si="46"/>
        <v>0</v>
      </c>
      <c r="G1019" s="160"/>
      <c r="H1019" s="145"/>
      <c r="I1019" s="129" t="e">
        <f>VLOOKUP(H1019,Presupuesto!$B$11:$C$565,2,0)</f>
        <v>#N/A</v>
      </c>
      <c r="J1019" s="97" t="str">
        <f t="shared" si="47"/>
        <v>Desarrollo del Sistema de Educación Superior</v>
      </c>
      <c r="K1019" s="97" t="s">
        <v>412</v>
      </c>
    </row>
    <row r="1020" spans="2:11">
      <c r="B1020" s="446"/>
      <c r="C1020" s="144"/>
      <c r="D1020" s="150"/>
      <c r="E1020" s="117"/>
      <c r="F1020" s="96">
        <f t="shared" si="46"/>
        <v>0</v>
      </c>
      <c r="G1020" s="160"/>
      <c r="H1020" s="145"/>
      <c r="I1020" s="129" t="e">
        <f>VLOOKUP(H1020,Presupuesto!$B$11:$C$565,2,0)</f>
        <v>#N/A</v>
      </c>
      <c r="J1020" s="97" t="str">
        <f t="shared" si="47"/>
        <v>Desarrollo del Sistema de Educación Superior</v>
      </c>
      <c r="K1020" s="97" t="s">
        <v>412</v>
      </c>
    </row>
    <row r="1021" spans="2:11">
      <c r="B1021" s="446"/>
      <c r="C1021" s="144"/>
      <c r="D1021" s="150"/>
      <c r="E1021" s="117"/>
      <c r="F1021" s="96">
        <f t="shared" si="46"/>
        <v>0</v>
      </c>
      <c r="G1021" s="160"/>
      <c r="H1021" s="145"/>
      <c r="I1021" s="129" t="e">
        <f>VLOOKUP(H1021,Presupuesto!$B$11:$C$565,2,0)</f>
        <v>#N/A</v>
      </c>
      <c r="J1021" s="97" t="str">
        <f t="shared" si="47"/>
        <v>Desarrollo del Sistema de Educación Superior</v>
      </c>
      <c r="K1021" s="97" t="s">
        <v>412</v>
      </c>
    </row>
    <row r="1022" spans="2:11" ht="15.75" thickBot="1">
      <c r="K1022" s="123" t="s">
        <v>394</v>
      </c>
    </row>
    <row r="1025" spans="1:11" ht="15.75" thickBot="1"/>
    <row r="1026" spans="1:11" ht="15.75" thickBot="1">
      <c r="A1026" s="446"/>
      <c r="B1026" s="446"/>
      <c r="C1026" s="156" t="s">
        <v>53</v>
      </c>
      <c r="D1026" s="357">
        <f>SUM(F1033:F1067)</f>
        <v>400000</v>
      </c>
      <c r="E1026" s="446"/>
      <c r="F1026" s="70"/>
      <c r="G1026" s="78"/>
      <c r="H1026" s="70"/>
      <c r="I1026" s="70"/>
      <c r="J1026" s="446"/>
      <c r="K1026" s="446"/>
    </row>
    <row r="1027" spans="1:11">
      <c r="A1027" s="446"/>
      <c r="B1027" s="446"/>
      <c r="C1027" s="70"/>
      <c r="D1027" s="31"/>
      <c r="E1027" s="92"/>
      <c r="F1027" s="92"/>
      <c r="G1027" s="92"/>
      <c r="H1027" s="75"/>
      <c r="I1027" s="75"/>
      <c r="J1027" s="75"/>
      <c r="K1027" s="446"/>
    </row>
    <row r="1028" spans="1:11">
      <c r="A1028" s="446"/>
      <c r="B1028" s="446"/>
      <c r="C1028" s="70"/>
      <c r="D1028" s="31"/>
      <c r="E1028" s="92"/>
      <c r="F1028" s="92"/>
      <c r="G1028" s="92"/>
      <c r="H1028" s="75"/>
      <c r="I1028" s="75"/>
      <c r="J1028" s="75"/>
      <c r="K1028" s="446"/>
    </row>
    <row r="1029" spans="1:11" ht="15.75">
      <c r="A1029" s="446"/>
      <c r="B1029" s="446"/>
      <c r="C1029" s="201" t="s">
        <v>392</v>
      </c>
      <c r="D1029" s="353" t="s">
        <v>1894</v>
      </c>
      <c r="E1029" s="92"/>
      <c r="F1029" s="92"/>
      <c r="G1029" s="92"/>
      <c r="H1029" s="75"/>
      <c r="I1029" s="75"/>
      <c r="J1029" s="75"/>
      <c r="K1029" s="446"/>
    </row>
    <row r="1030" spans="1:11" ht="18.75">
      <c r="A1030" s="446"/>
      <c r="B1030" s="446"/>
      <c r="C1030" s="207" t="str">
        <f>IFERROR(VLOOKUP(D1029,'1. Desarrollo e Innov. Curricu.'!$E:$F,2,FALSE),IFERROR(VLOOKUP(D1029,'2. Investigación Científica'!$E:$F,2,FALSE),IFERROR(VLOOKUP(D1029,'3. Vinculación Univ. Sociedad'!$E:$F,2,FALSE),IFERROR(VLOOKUP(D1029,'4. Docencia y Profesorado Univ.'!$E:$F,2,FALSE),IFERROR(VLOOKUP(D1029,'5. Estudiantes y Graduados'!$E:$F,2,FALSE),IFERROR(VLOOKUP(D1029,'11. Gestion Administrativa'!$E:$F,2,FALSE),IFERROR(VLOOKUP(D1029,'13. Gestión Académica'!$E:$F,2,FALSE),IFERROR(VLOOKUP(D1029,'8. Asegura. de la Calid. y M'!$E:$F,2,FALSE),IFERROR(VLOOKUP(D1029,'6. Gestión del Conocimiento'!$E:$F,2,FALSE),IFERROR(VLOOKUP(D1029,'15. Gobernabilidad y Proceso...'!$E:$F,2,FALSE),IFERROR(VLOOKUP(D1029,'12. Gestión del Talento Humano'!$E:$F,2,FALSE),IFERROR(VLOOKUP(D1029,'14. Internacional... de la E.S.'!$E:$F,2,FALSE),IFERROR(VLOOKUP(D1029,'10. Posgrado'!$E:$F,2,FALSE),IFERROR(VLOOKUP(D1029,'17. Gestión TIC'!$E:$F,2,FALSE),IFERROR(VLOOKUP(D1029,'16. Desa. del Sistema Educ.Sup.'!$E:$F,2,FALSE),IFERROR(VLOOKUP(D1029,'9. Cultura de Inno. Insti...'!$E:$F,2,FALSE),VLOOKUP(D1029,'7. Lo Esencial de la Reforma U.'!$E:$F,2,0)))))))))))))))))</f>
        <v xml:space="preserve">Equipamiento clínica odontológica </v>
      </c>
      <c r="D1030" s="31"/>
      <c r="E1030" s="92"/>
      <c r="F1030" s="92"/>
      <c r="G1030" s="92"/>
      <c r="H1030" s="75"/>
      <c r="I1030" s="75"/>
      <c r="J1030" s="75"/>
      <c r="K1030" s="446"/>
    </row>
    <row r="1031" spans="1:11" ht="15.75" thickBot="1">
      <c r="A1031" s="446"/>
      <c r="B1031" s="446"/>
      <c r="C1031" s="446"/>
      <c r="D1031" s="446"/>
      <c r="E1031" s="446"/>
      <c r="F1031" s="92"/>
      <c r="G1031" s="75"/>
      <c r="H1031" s="75"/>
      <c r="I1031" s="75"/>
      <c r="J1031" s="446"/>
      <c r="K1031" s="446"/>
    </row>
    <row r="1032" spans="1:11" ht="30.75" thickBot="1">
      <c r="A1032" s="446"/>
      <c r="B1032" s="446"/>
      <c r="C1032" s="128" t="s">
        <v>44</v>
      </c>
      <c r="D1032" s="128" t="s">
        <v>55</v>
      </c>
      <c r="E1032" s="135" t="s">
        <v>57</v>
      </c>
      <c r="F1032" s="134" t="s">
        <v>27</v>
      </c>
      <c r="G1032" s="132" t="s">
        <v>131</v>
      </c>
      <c r="H1032" s="135" t="s">
        <v>46</v>
      </c>
      <c r="I1032" s="132" t="s">
        <v>132</v>
      </c>
      <c r="J1032" s="132" t="s">
        <v>410</v>
      </c>
      <c r="K1032" s="132" t="s">
        <v>411</v>
      </c>
    </row>
    <row r="1033" spans="1:11">
      <c r="A1033" s="446"/>
      <c r="B1033" s="446"/>
      <c r="C1033" s="217" t="s">
        <v>439</v>
      </c>
      <c r="D1033" s="218"/>
      <c r="E1033" s="216">
        <f>HLOOKUP(C1033,$AH$2:$BU$3,2,0)</f>
        <v>620</v>
      </c>
      <c r="F1033" s="96">
        <f t="shared" ref="F1033:F1066" si="48">D1033*E1033</f>
        <v>0</v>
      </c>
      <c r="G1033" s="160"/>
      <c r="H1033" s="141"/>
      <c r="I1033" s="129" t="e">
        <f>VLOOKUP(H1033,Presupuesto!$B$11:$C$565,2,0)</f>
        <v>#N/A</v>
      </c>
      <c r="J1033" s="215" t="s">
        <v>1477</v>
      </c>
      <c r="K1033" s="97" t="s">
        <v>394</v>
      </c>
    </row>
    <row r="1034" spans="1:11">
      <c r="A1034" s="446"/>
      <c r="B1034" s="446"/>
      <c r="C1034" s="140"/>
      <c r="D1034" s="157"/>
      <c r="E1034" s="122"/>
      <c r="F1034" s="96">
        <f t="shared" si="48"/>
        <v>0</v>
      </c>
      <c r="G1034" s="160"/>
      <c r="H1034" s="141"/>
      <c r="I1034" s="129" t="e">
        <f>VLOOKUP(H1034,Presupuesto!$B$11:$C$565,2,0)</f>
        <v>#N/A</v>
      </c>
      <c r="J1034" s="97" t="str">
        <f>$J$854</f>
        <v>Desarrollo del Sistema de Educación Superior</v>
      </c>
      <c r="K1034" s="97" t="s">
        <v>412</v>
      </c>
    </row>
    <row r="1035" spans="1:11">
      <c r="A1035" s="446"/>
      <c r="B1035" s="446"/>
      <c r="C1035" s="140"/>
      <c r="D1035" s="157"/>
      <c r="E1035" s="122"/>
      <c r="F1035" s="96">
        <f t="shared" si="48"/>
        <v>0</v>
      </c>
      <c r="G1035" s="160"/>
      <c r="H1035" s="141"/>
      <c r="I1035" s="129" t="e">
        <f>VLOOKUP(H1035,Presupuesto!$B$11:$C$565,2,0)</f>
        <v>#N/A</v>
      </c>
      <c r="J1035" s="97" t="str">
        <f t="shared" ref="J1035:J1066" si="49">$J$854</f>
        <v>Desarrollo del Sistema de Educación Superior</v>
      </c>
      <c r="K1035" s="97" t="s">
        <v>412</v>
      </c>
    </row>
    <row r="1036" spans="1:11">
      <c r="A1036" s="446"/>
      <c r="B1036" s="446"/>
      <c r="C1036" s="140" t="s">
        <v>2038</v>
      </c>
      <c r="D1036" s="157">
        <v>1</v>
      </c>
      <c r="E1036" s="122">
        <v>400000</v>
      </c>
      <c r="F1036" s="96">
        <f t="shared" si="48"/>
        <v>400000</v>
      </c>
      <c r="G1036" s="160" t="s">
        <v>1507</v>
      </c>
      <c r="H1036" s="141" t="s">
        <v>328</v>
      </c>
      <c r="I1036" s="129" t="str">
        <f>VLOOKUP(H1036,Presupuesto!$B$11:$C$565,2,0)</f>
        <v>INSTRUMENTOS MENORES MEDICO-QUIRURGICO Y LABORAT.</v>
      </c>
      <c r="J1036" s="97" t="s">
        <v>1360</v>
      </c>
      <c r="K1036" s="97" t="s">
        <v>396</v>
      </c>
    </row>
    <row r="1037" spans="1:11">
      <c r="A1037" s="446"/>
      <c r="B1037" s="446"/>
      <c r="C1037" s="140"/>
      <c r="D1037" s="157"/>
      <c r="E1037" s="122"/>
      <c r="F1037" s="96">
        <f t="shared" si="48"/>
        <v>0</v>
      </c>
      <c r="G1037" s="160"/>
      <c r="H1037" s="141"/>
      <c r="I1037" s="129" t="e">
        <f>VLOOKUP(H1037,Presupuesto!$B$11:$C$565,2,0)</f>
        <v>#N/A</v>
      </c>
      <c r="J1037" s="97" t="str">
        <f t="shared" si="49"/>
        <v>Desarrollo del Sistema de Educación Superior</v>
      </c>
      <c r="K1037" s="97" t="s">
        <v>412</v>
      </c>
    </row>
    <row r="1038" spans="1:11">
      <c r="A1038" s="446"/>
      <c r="B1038" s="446"/>
      <c r="C1038" s="140"/>
      <c r="D1038" s="157"/>
      <c r="E1038" s="122"/>
      <c r="F1038" s="96">
        <f t="shared" si="48"/>
        <v>0</v>
      </c>
      <c r="G1038" s="160"/>
      <c r="H1038" s="141"/>
      <c r="I1038" s="129" t="e">
        <f>VLOOKUP(H1038,Presupuesto!$B$11:$C$565,2,0)</f>
        <v>#N/A</v>
      </c>
      <c r="J1038" s="97" t="str">
        <f t="shared" si="49"/>
        <v>Desarrollo del Sistema de Educación Superior</v>
      </c>
      <c r="K1038" s="97" t="s">
        <v>401</v>
      </c>
    </row>
    <row r="1039" spans="1:11">
      <c r="A1039" s="446"/>
      <c r="B1039" s="446"/>
      <c r="C1039" s="140"/>
      <c r="D1039" s="157"/>
      <c r="E1039" s="122"/>
      <c r="F1039" s="96">
        <f t="shared" si="48"/>
        <v>0</v>
      </c>
      <c r="G1039" s="160"/>
      <c r="H1039" s="141"/>
      <c r="I1039" s="129" t="e">
        <f>VLOOKUP(H1039,Presupuesto!$B$11:$C$565,2,0)</f>
        <v>#N/A</v>
      </c>
      <c r="J1039" s="97" t="str">
        <f t="shared" si="49"/>
        <v>Desarrollo del Sistema de Educación Superior</v>
      </c>
      <c r="K1039" s="97" t="s">
        <v>412</v>
      </c>
    </row>
    <row r="1040" spans="1:11">
      <c r="A1040" s="446"/>
      <c r="B1040" s="446"/>
      <c r="C1040" s="140"/>
      <c r="D1040" s="157"/>
      <c r="E1040" s="122"/>
      <c r="F1040" s="96">
        <f t="shared" si="48"/>
        <v>0</v>
      </c>
      <c r="G1040" s="160"/>
      <c r="H1040" s="141"/>
      <c r="I1040" s="129" t="e">
        <f>VLOOKUP(H1040,Presupuesto!$B$11:$C$565,2,0)</f>
        <v>#N/A</v>
      </c>
      <c r="J1040" s="97" t="str">
        <f t="shared" si="49"/>
        <v>Desarrollo del Sistema de Educación Superior</v>
      </c>
      <c r="K1040" s="97" t="s">
        <v>412</v>
      </c>
    </row>
    <row r="1041" spans="1:11">
      <c r="A1041" s="446"/>
      <c r="B1041" s="446"/>
      <c r="C1041" s="140"/>
      <c r="D1041" s="157"/>
      <c r="E1041" s="122"/>
      <c r="F1041" s="96">
        <f t="shared" si="48"/>
        <v>0</v>
      </c>
      <c r="G1041" s="160"/>
      <c r="H1041" s="141"/>
      <c r="I1041" s="129" t="e">
        <f>VLOOKUP(H1041,Presupuesto!$B$11:$C$565,2,0)</f>
        <v>#N/A</v>
      </c>
      <c r="J1041" s="97" t="str">
        <f t="shared" si="49"/>
        <v>Desarrollo del Sistema de Educación Superior</v>
      </c>
      <c r="K1041" s="97" t="s">
        <v>412</v>
      </c>
    </row>
    <row r="1042" spans="1:11">
      <c r="A1042" s="446"/>
      <c r="B1042" s="446"/>
      <c r="C1042" s="140"/>
      <c r="D1042" s="157"/>
      <c r="E1042" s="122"/>
      <c r="F1042" s="96">
        <f t="shared" si="48"/>
        <v>0</v>
      </c>
      <c r="G1042" s="160"/>
      <c r="H1042" s="141"/>
      <c r="I1042" s="129" t="e">
        <f>VLOOKUP(H1042,Presupuesto!$B$11:$C$565,2,0)</f>
        <v>#N/A</v>
      </c>
      <c r="J1042" s="97" t="str">
        <f t="shared" si="49"/>
        <v>Desarrollo del Sistema de Educación Superior</v>
      </c>
      <c r="K1042" s="97" t="s">
        <v>412</v>
      </c>
    </row>
    <row r="1043" spans="1:11">
      <c r="A1043" s="446"/>
      <c r="B1043" s="446"/>
      <c r="C1043" s="140"/>
      <c r="D1043" s="157"/>
      <c r="E1043" s="122"/>
      <c r="F1043" s="96">
        <f t="shared" si="48"/>
        <v>0</v>
      </c>
      <c r="G1043" s="160"/>
      <c r="H1043" s="141"/>
      <c r="I1043" s="129" t="e">
        <f>VLOOKUP(H1043,Presupuesto!$B$11:$C$565,2,0)</f>
        <v>#N/A</v>
      </c>
      <c r="J1043" s="97" t="str">
        <f t="shared" si="49"/>
        <v>Desarrollo del Sistema de Educación Superior</v>
      </c>
      <c r="K1043" s="97" t="s">
        <v>412</v>
      </c>
    </row>
    <row r="1044" spans="1:11">
      <c r="A1044" s="446"/>
      <c r="B1044" s="446"/>
      <c r="C1044" s="140"/>
      <c r="D1044" s="157"/>
      <c r="E1044" s="122"/>
      <c r="F1044" s="96">
        <f t="shared" si="48"/>
        <v>0</v>
      </c>
      <c r="G1044" s="160"/>
      <c r="H1044" s="141"/>
      <c r="I1044" s="129" t="e">
        <f>VLOOKUP(H1044,Presupuesto!$B$11:$C$565,2,0)</f>
        <v>#N/A</v>
      </c>
      <c r="J1044" s="97" t="str">
        <f t="shared" si="49"/>
        <v>Desarrollo del Sistema de Educación Superior</v>
      </c>
      <c r="K1044" s="97" t="s">
        <v>412</v>
      </c>
    </row>
    <row r="1045" spans="1:11">
      <c r="A1045" s="446"/>
      <c r="B1045" s="446"/>
      <c r="C1045" s="140"/>
      <c r="D1045" s="157"/>
      <c r="E1045" s="122"/>
      <c r="F1045" s="96">
        <f t="shared" si="48"/>
        <v>0</v>
      </c>
      <c r="G1045" s="160"/>
      <c r="H1045" s="141"/>
      <c r="I1045" s="129" t="e">
        <f>VLOOKUP(H1045,Presupuesto!$B$11:$C$565,2,0)</f>
        <v>#N/A</v>
      </c>
      <c r="J1045" s="97" t="str">
        <f t="shared" si="49"/>
        <v>Desarrollo del Sistema de Educación Superior</v>
      </c>
      <c r="K1045" s="97" t="s">
        <v>412</v>
      </c>
    </row>
    <row r="1046" spans="1:11">
      <c r="A1046" s="446"/>
      <c r="B1046" s="446"/>
      <c r="C1046" s="140"/>
      <c r="D1046" s="157"/>
      <c r="E1046" s="122"/>
      <c r="F1046" s="96">
        <f t="shared" si="48"/>
        <v>0</v>
      </c>
      <c r="G1046" s="160"/>
      <c r="H1046" s="141"/>
      <c r="I1046" s="129" t="e">
        <f>VLOOKUP(H1046,Presupuesto!$B$11:$C$565,2,0)</f>
        <v>#N/A</v>
      </c>
      <c r="J1046" s="97" t="str">
        <f t="shared" si="49"/>
        <v>Desarrollo del Sistema de Educación Superior</v>
      </c>
      <c r="K1046" s="97" t="s">
        <v>412</v>
      </c>
    </row>
    <row r="1047" spans="1:11">
      <c r="A1047" s="446"/>
      <c r="B1047" s="446"/>
      <c r="C1047" s="140"/>
      <c r="D1047" s="157"/>
      <c r="E1047" s="122"/>
      <c r="F1047" s="96">
        <f t="shared" si="48"/>
        <v>0</v>
      </c>
      <c r="G1047" s="160"/>
      <c r="H1047" s="141"/>
      <c r="I1047" s="129" t="e">
        <f>VLOOKUP(H1047,Presupuesto!$B$11:$C$565,2,0)</f>
        <v>#N/A</v>
      </c>
      <c r="J1047" s="97" t="str">
        <f t="shared" si="49"/>
        <v>Desarrollo del Sistema de Educación Superior</v>
      </c>
      <c r="K1047" s="97" t="s">
        <v>412</v>
      </c>
    </row>
    <row r="1048" spans="1:11">
      <c r="A1048" s="446"/>
      <c r="B1048" s="446"/>
      <c r="C1048" s="140"/>
      <c r="D1048" s="157"/>
      <c r="E1048" s="122"/>
      <c r="F1048" s="96">
        <f t="shared" si="48"/>
        <v>0</v>
      </c>
      <c r="G1048" s="160"/>
      <c r="H1048" s="141"/>
      <c r="I1048" s="129" t="e">
        <f>VLOOKUP(H1048,Presupuesto!$B$11:$C$565,2,0)</f>
        <v>#N/A</v>
      </c>
      <c r="J1048" s="97" t="str">
        <f t="shared" si="49"/>
        <v>Desarrollo del Sistema de Educación Superior</v>
      </c>
      <c r="K1048" s="97" t="s">
        <v>412</v>
      </c>
    </row>
    <row r="1049" spans="1:11">
      <c r="A1049" s="446"/>
      <c r="B1049" s="446"/>
      <c r="C1049" s="140"/>
      <c r="D1049" s="157"/>
      <c r="E1049" s="122"/>
      <c r="F1049" s="96">
        <f t="shared" si="48"/>
        <v>0</v>
      </c>
      <c r="G1049" s="160"/>
      <c r="H1049" s="141"/>
      <c r="I1049" s="129" t="e">
        <f>VLOOKUP(H1049,Presupuesto!$B$11:$C$565,2,0)</f>
        <v>#N/A</v>
      </c>
      <c r="J1049" s="97" t="str">
        <f t="shared" si="49"/>
        <v>Desarrollo del Sistema de Educación Superior</v>
      </c>
      <c r="K1049" s="97" t="s">
        <v>412</v>
      </c>
    </row>
    <row r="1050" spans="1:11">
      <c r="A1050" s="446"/>
      <c r="B1050" s="446"/>
      <c r="C1050" s="140"/>
      <c r="D1050" s="157"/>
      <c r="E1050" s="122"/>
      <c r="F1050" s="96">
        <f t="shared" si="48"/>
        <v>0</v>
      </c>
      <c r="G1050" s="160"/>
      <c r="H1050" s="141"/>
      <c r="I1050" s="129" t="e">
        <f>VLOOKUP(H1050,Presupuesto!$B$11:$C$565,2,0)</f>
        <v>#N/A</v>
      </c>
      <c r="J1050" s="97" t="str">
        <f t="shared" si="49"/>
        <v>Desarrollo del Sistema de Educación Superior</v>
      </c>
      <c r="K1050" s="97" t="s">
        <v>412</v>
      </c>
    </row>
    <row r="1051" spans="1:11">
      <c r="A1051" s="446"/>
      <c r="B1051" s="446"/>
      <c r="C1051" s="140"/>
      <c r="D1051" s="157"/>
      <c r="E1051" s="122"/>
      <c r="F1051" s="96">
        <f t="shared" si="48"/>
        <v>0</v>
      </c>
      <c r="G1051" s="160"/>
      <c r="H1051" s="141"/>
      <c r="I1051" s="129" t="e">
        <f>VLOOKUP(H1051,Presupuesto!$B$11:$C$565,2,0)</f>
        <v>#N/A</v>
      </c>
      <c r="J1051" s="97" t="str">
        <f t="shared" si="49"/>
        <v>Desarrollo del Sistema de Educación Superior</v>
      </c>
      <c r="K1051" s="97" t="s">
        <v>412</v>
      </c>
    </row>
    <row r="1052" spans="1:11">
      <c r="A1052" s="446"/>
      <c r="B1052" s="446"/>
      <c r="C1052" s="140"/>
      <c r="D1052" s="157"/>
      <c r="E1052" s="122"/>
      <c r="F1052" s="96">
        <f t="shared" si="48"/>
        <v>0</v>
      </c>
      <c r="G1052" s="160"/>
      <c r="H1052" s="141"/>
      <c r="I1052" s="129" t="e">
        <f>VLOOKUP(H1052,Presupuesto!$B$11:$C$565,2,0)</f>
        <v>#N/A</v>
      </c>
      <c r="J1052" s="97" t="str">
        <f t="shared" si="49"/>
        <v>Desarrollo del Sistema de Educación Superior</v>
      </c>
      <c r="K1052" s="97" t="s">
        <v>412</v>
      </c>
    </row>
    <row r="1053" spans="1:11">
      <c r="A1053" s="446"/>
      <c r="B1053" s="446"/>
      <c r="C1053" s="140"/>
      <c r="D1053" s="157"/>
      <c r="E1053" s="122"/>
      <c r="F1053" s="96">
        <f t="shared" si="48"/>
        <v>0</v>
      </c>
      <c r="G1053" s="160"/>
      <c r="H1053" s="141"/>
      <c r="I1053" s="129" t="e">
        <f>VLOOKUP(H1053,Presupuesto!$B$11:$C$565,2,0)</f>
        <v>#N/A</v>
      </c>
      <c r="J1053" s="97" t="str">
        <f t="shared" si="49"/>
        <v>Desarrollo del Sistema de Educación Superior</v>
      </c>
      <c r="K1053" s="97" t="s">
        <v>412</v>
      </c>
    </row>
    <row r="1054" spans="1:11">
      <c r="A1054" s="446"/>
      <c r="B1054" s="446"/>
      <c r="C1054" s="140"/>
      <c r="D1054" s="157"/>
      <c r="E1054" s="122"/>
      <c r="F1054" s="96">
        <f t="shared" si="48"/>
        <v>0</v>
      </c>
      <c r="G1054" s="160"/>
      <c r="H1054" s="141"/>
      <c r="I1054" s="129" t="e">
        <f>VLOOKUP(H1054,Presupuesto!$B$11:$C$565,2,0)</f>
        <v>#N/A</v>
      </c>
      <c r="J1054" s="97" t="str">
        <f t="shared" si="49"/>
        <v>Desarrollo del Sistema de Educación Superior</v>
      </c>
      <c r="K1054" s="97" t="s">
        <v>412</v>
      </c>
    </row>
    <row r="1055" spans="1:11">
      <c r="A1055" s="446"/>
      <c r="B1055" s="446"/>
      <c r="C1055" s="142"/>
      <c r="D1055" s="150"/>
      <c r="E1055" s="117"/>
      <c r="F1055" s="96">
        <f t="shared" si="48"/>
        <v>0</v>
      </c>
      <c r="G1055" s="160"/>
      <c r="H1055" s="143"/>
      <c r="I1055" s="129" t="e">
        <f>VLOOKUP(H1055,Presupuesto!$B$11:$C$565,2,0)</f>
        <v>#N/A</v>
      </c>
      <c r="J1055" s="97" t="str">
        <f t="shared" si="49"/>
        <v>Desarrollo del Sistema de Educación Superior</v>
      </c>
      <c r="K1055" s="97" t="s">
        <v>412</v>
      </c>
    </row>
    <row r="1056" spans="1:11">
      <c r="A1056" s="446"/>
      <c r="B1056" s="446"/>
      <c r="C1056" s="142"/>
      <c r="D1056" s="150"/>
      <c r="E1056" s="117"/>
      <c r="F1056" s="96">
        <f t="shared" si="48"/>
        <v>0</v>
      </c>
      <c r="G1056" s="160"/>
      <c r="H1056" s="143"/>
      <c r="I1056" s="129" t="e">
        <f>VLOOKUP(H1056,Presupuesto!$B$11:$C$565,2,0)</f>
        <v>#N/A</v>
      </c>
      <c r="J1056" s="97" t="str">
        <f t="shared" si="49"/>
        <v>Desarrollo del Sistema de Educación Superior</v>
      </c>
      <c r="K1056" s="97" t="s">
        <v>412</v>
      </c>
    </row>
    <row r="1057" spans="1:11">
      <c r="A1057" s="446"/>
      <c r="B1057" s="446"/>
      <c r="C1057" s="142"/>
      <c r="D1057" s="150"/>
      <c r="E1057" s="117"/>
      <c r="F1057" s="96">
        <f t="shared" si="48"/>
        <v>0</v>
      </c>
      <c r="G1057" s="160"/>
      <c r="H1057" s="143"/>
      <c r="I1057" s="129" t="e">
        <f>VLOOKUP(H1057,Presupuesto!$B$11:$C$565,2,0)</f>
        <v>#N/A</v>
      </c>
      <c r="J1057" s="97" t="str">
        <f t="shared" si="49"/>
        <v>Desarrollo del Sistema de Educación Superior</v>
      </c>
      <c r="K1057" s="97" t="s">
        <v>412</v>
      </c>
    </row>
    <row r="1058" spans="1:11">
      <c r="A1058" s="446"/>
      <c r="B1058" s="446"/>
      <c r="C1058" s="142"/>
      <c r="D1058" s="150"/>
      <c r="E1058" s="117"/>
      <c r="F1058" s="96">
        <f t="shared" si="48"/>
        <v>0</v>
      </c>
      <c r="G1058" s="160"/>
      <c r="H1058" s="143"/>
      <c r="I1058" s="129" t="e">
        <f>VLOOKUP(H1058,Presupuesto!$B$11:$C$565,2,0)</f>
        <v>#N/A</v>
      </c>
      <c r="J1058" s="97" t="str">
        <f t="shared" si="49"/>
        <v>Desarrollo del Sistema de Educación Superior</v>
      </c>
      <c r="K1058" s="97" t="s">
        <v>412</v>
      </c>
    </row>
    <row r="1059" spans="1:11">
      <c r="A1059" s="446"/>
      <c r="B1059" s="446"/>
      <c r="C1059" s="142"/>
      <c r="D1059" s="150"/>
      <c r="E1059" s="117"/>
      <c r="F1059" s="96">
        <f t="shared" si="48"/>
        <v>0</v>
      </c>
      <c r="G1059" s="160"/>
      <c r="H1059" s="143"/>
      <c r="I1059" s="129" t="e">
        <f>VLOOKUP(H1059,Presupuesto!$B$11:$C$565,2,0)</f>
        <v>#N/A</v>
      </c>
      <c r="J1059" s="97" t="str">
        <f t="shared" si="49"/>
        <v>Desarrollo del Sistema de Educación Superior</v>
      </c>
      <c r="K1059" s="97" t="s">
        <v>412</v>
      </c>
    </row>
    <row r="1060" spans="1:11">
      <c r="A1060" s="446"/>
      <c r="B1060" s="446"/>
      <c r="C1060" s="142"/>
      <c r="D1060" s="150"/>
      <c r="E1060" s="117"/>
      <c r="F1060" s="96">
        <f t="shared" si="48"/>
        <v>0</v>
      </c>
      <c r="G1060" s="160"/>
      <c r="H1060" s="143"/>
      <c r="I1060" s="129" t="e">
        <f>VLOOKUP(H1060,Presupuesto!$B$11:$C$565,2,0)</f>
        <v>#N/A</v>
      </c>
      <c r="J1060" s="97" t="str">
        <f t="shared" si="49"/>
        <v>Desarrollo del Sistema de Educación Superior</v>
      </c>
      <c r="K1060" s="97" t="s">
        <v>412</v>
      </c>
    </row>
    <row r="1061" spans="1:11">
      <c r="A1061" s="446"/>
      <c r="B1061" s="446"/>
      <c r="C1061" s="142"/>
      <c r="D1061" s="150"/>
      <c r="E1061" s="117"/>
      <c r="F1061" s="96">
        <f t="shared" si="48"/>
        <v>0</v>
      </c>
      <c r="G1061" s="160"/>
      <c r="H1061" s="143"/>
      <c r="I1061" s="129" t="e">
        <f>VLOOKUP(H1061,Presupuesto!$B$11:$C$565,2,0)</f>
        <v>#N/A</v>
      </c>
      <c r="J1061" s="97" t="str">
        <f t="shared" si="49"/>
        <v>Desarrollo del Sistema de Educación Superior</v>
      </c>
      <c r="K1061" s="97" t="s">
        <v>412</v>
      </c>
    </row>
    <row r="1062" spans="1:11">
      <c r="A1062" s="446"/>
      <c r="B1062" s="446"/>
      <c r="C1062" s="142"/>
      <c r="D1062" s="150"/>
      <c r="E1062" s="117"/>
      <c r="F1062" s="96">
        <f t="shared" si="48"/>
        <v>0</v>
      </c>
      <c r="G1062" s="160"/>
      <c r="H1062" s="143"/>
      <c r="I1062" s="129" t="e">
        <f>VLOOKUP(H1062,Presupuesto!$B$11:$C$565,2,0)</f>
        <v>#N/A</v>
      </c>
      <c r="J1062" s="97" t="str">
        <f t="shared" si="49"/>
        <v>Desarrollo del Sistema de Educación Superior</v>
      </c>
      <c r="K1062" s="97" t="s">
        <v>412</v>
      </c>
    </row>
    <row r="1063" spans="1:11">
      <c r="A1063" s="446"/>
      <c r="B1063" s="446"/>
      <c r="C1063" s="144"/>
      <c r="D1063" s="150"/>
      <c r="E1063" s="117"/>
      <c r="F1063" s="96">
        <f t="shared" si="48"/>
        <v>0</v>
      </c>
      <c r="G1063" s="160"/>
      <c r="H1063" s="145"/>
      <c r="I1063" s="129" t="e">
        <f>VLOOKUP(H1063,Presupuesto!$B$11:$C$565,2,0)</f>
        <v>#N/A</v>
      </c>
      <c r="J1063" s="97" t="str">
        <f t="shared" si="49"/>
        <v>Desarrollo del Sistema de Educación Superior</v>
      </c>
      <c r="K1063" s="97" t="s">
        <v>403</v>
      </c>
    </row>
    <row r="1064" spans="1:11">
      <c r="A1064" s="446"/>
      <c r="B1064" s="446"/>
      <c r="C1064" s="144"/>
      <c r="D1064" s="150"/>
      <c r="E1064" s="117"/>
      <c r="F1064" s="96">
        <f t="shared" si="48"/>
        <v>0</v>
      </c>
      <c r="G1064" s="160"/>
      <c r="H1064" s="145"/>
      <c r="I1064" s="129" t="e">
        <f>VLOOKUP(H1064,Presupuesto!$B$11:$C$565,2,0)</f>
        <v>#N/A</v>
      </c>
      <c r="J1064" s="97" t="str">
        <f t="shared" si="49"/>
        <v>Desarrollo del Sistema de Educación Superior</v>
      </c>
      <c r="K1064" s="97" t="s">
        <v>412</v>
      </c>
    </row>
    <row r="1065" spans="1:11">
      <c r="A1065" s="446"/>
      <c r="B1065" s="446"/>
      <c r="C1065" s="144"/>
      <c r="D1065" s="150"/>
      <c r="E1065" s="117"/>
      <c r="F1065" s="96">
        <f t="shared" si="48"/>
        <v>0</v>
      </c>
      <c r="G1065" s="160"/>
      <c r="H1065" s="145"/>
      <c r="I1065" s="129" t="e">
        <f>VLOOKUP(H1065,Presupuesto!$B$11:$C$565,2,0)</f>
        <v>#N/A</v>
      </c>
      <c r="J1065" s="97" t="str">
        <f t="shared" si="49"/>
        <v>Desarrollo del Sistema de Educación Superior</v>
      </c>
      <c r="K1065" s="97" t="s">
        <v>412</v>
      </c>
    </row>
    <row r="1066" spans="1:11">
      <c r="A1066" s="446"/>
      <c r="B1066" s="446"/>
      <c r="C1066" s="144"/>
      <c r="D1066" s="150"/>
      <c r="E1066" s="117"/>
      <c r="F1066" s="96">
        <f t="shared" si="48"/>
        <v>0</v>
      </c>
      <c r="G1066" s="160"/>
      <c r="H1066" s="145"/>
      <c r="I1066" s="129" t="e">
        <f>VLOOKUP(H1066,Presupuesto!$B$11:$C$565,2,0)</f>
        <v>#N/A</v>
      </c>
      <c r="J1066" s="97" t="str">
        <f t="shared" si="49"/>
        <v>Desarrollo del Sistema de Educación Superior</v>
      </c>
      <c r="K1066" s="97" t="s">
        <v>412</v>
      </c>
    </row>
    <row r="1072" spans="1:11" ht="15.75" thickBot="1"/>
    <row r="1073" spans="1:11" ht="15.75" thickBot="1">
      <c r="A1073" s="446"/>
      <c r="B1073" s="446"/>
      <c r="C1073" s="156" t="s">
        <v>53</v>
      </c>
      <c r="D1073" s="357">
        <f>SUM(F1080:F1114)</f>
        <v>2200000</v>
      </c>
      <c r="E1073" s="446"/>
      <c r="F1073" s="70"/>
      <c r="G1073" s="78"/>
      <c r="H1073" s="70"/>
      <c r="I1073" s="70"/>
      <c r="J1073" s="446"/>
      <c r="K1073" s="446"/>
    </row>
    <row r="1074" spans="1:11">
      <c r="A1074" s="446"/>
      <c r="B1074" s="446"/>
      <c r="C1074" s="70"/>
      <c r="D1074" s="31"/>
      <c r="E1074" s="92"/>
      <c r="F1074" s="92"/>
      <c r="G1074" s="92"/>
      <c r="H1074" s="75"/>
      <c r="I1074" s="75"/>
      <c r="J1074" s="75"/>
      <c r="K1074" s="446"/>
    </row>
    <row r="1075" spans="1:11">
      <c r="A1075" s="446"/>
      <c r="B1075" s="446"/>
      <c r="C1075" s="70"/>
      <c r="D1075" s="31"/>
      <c r="E1075" s="92"/>
      <c r="F1075" s="92"/>
      <c r="G1075" s="92"/>
      <c r="H1075" s="75"/>
      <c r="I1075" s="75"/>
      <c r="J1075" s="75"/>
      <c r="K1075" s="446"/>
    </row>
    <row r="1076" spans="1:11" ht="15.75">
      <c r="A1076" s="446"/>
      <c r="B1076" s="446"/>
      <c r="C1076" s="201" t="s">
        <v>392</v>
      </c>
      <c r="D1076" s="353" t="s">
        <v>2043</v>
      </c>
      <c r="E1076" s="92"/>
      <c r="F1076" s="92"/>
      <c r="G1076" s="92"/>
      <c r="H1076" s="75"/>
      <c r="I1076" s="75"/>
      <c r="J1076" s="75"/>
      <c r="K1076" s="446"/>
    </row>
    <row r="1077" spans="1:11" ht="18.75">
      <c r="A1077" s="446"/>
      <c r="B1077" s="446"/>
      <c r="C1077" s="207" t="str">
        <f>IFERROR(VLOOKUP(D1076,'1. Desarrollo e Innov. Curricu.'!$E:$F,2,FALSE),IFERROR(VLOOKUP(D1076,'2. Investigación Científica'!$E:$F,2,FALSE),IFERROR(VLOOKUP(D1076,'3. Vinculación Univ. Sociedad'!$E:$F,2,FALSE),IFERROR(VLOOKUP(D1076,'4. Docencia y Profesorado Univ.'!$E:$F,2,FALSE),IFERROR(VLOOKUP(D1076,'5. Estudiantes y Graduados'!$E:$F,2,FALSE),IFERROR(VLOOKUP(D1076,'11. Gestion Administrativa'!$E:$F,2,FALSE),IFERROR(VLOOKUP(D1076,'13. Gestión Académica'!$E:$F,2,FALSE),IFERROR(VLOOKUP(D1076,'8. Asegura. de la Calid. y M'!$E:$F,2,FALSE),IFERROR(VLOOKUP(D1076,'6. Gestión del Conocimiento'!$E:$F,2,FALSE),IFERROR(VLOOKUP(D1076,'15. Gobernabilidad y Proceso...'!$E:$F,2,FALSE),IFERROR(VLOOKUP(D1076,'12. Gestión del Talento Humano'!$E:$F,2,FALSE),IFERROR(VLOOKUP(D1076,'14. Internacional... de la E.S.'!$E:$F,2,FALSE),IFERROR(VLOOKUP(D1076,'10. Posgrado'!$E:$F,2,FALSE),IFERROR(VLOOKUP(D1076,'17. Gestión TIC'!$E:$F,2,FALSE),IFERROR(VLOOKUP(D1076,'16. Desa. del Sistema Educ.Sup.'!$E:$F,2,FALSE),IFERROR(VLOOKUP(D1076,'9. Cultura de Inno. Insti...'!$E:$F,2,FALSE),VLOOKUP(D1076,'7. Lo Esencial de la Reforma U.'!$E:$F,2,0)))))))))))))))))</f>
        <v xml:space="preserve">1. Ejecutar los planes de mejora de las diferentes carreras.                                </v>
      </c>
      <c r="D1077" s="31"/>
      <c r="E1077" s="92"/>
      <c r="F1077" s="92"/>
      <c r="G1077" s="92"/>
      <c r="H1077" s="75"/>
      <c r="I1077" s="75"/>
      <c r="J1077" s="75"/>
      <c r="K1077" s="446"/>
    </row>
    <row r="1078" spans="1:11" ht="15.75" thickBot="1">
      <c r="A1078" s="446"/>
      <c r="B1078" s="446"/>
      <c r="C1078" s="446"/>
      <c r="D1078" s="446"/>
      <c r="E1078" s="446"/>
      <c r="F1078" s="92"/>
      <c r="G1078" s="75"/>
      <c r="H1078" s="75"/>
      <c r="I1078" s="75"/>
      <c r="J1078" s="446"/>
      <c r="K1078" s="446"/>
    </row>
    <row r="1079" spans="1:11" ht="30.75" thickBot="1">
      <c r="A1079" s="446"/>
      <c r="B1079" s="446"/>
      <c r="C1079" s="128" t="s">
        <v>44</v>
      </c>
      <c r="D1079" s="128" t="s">
        <v>55</v>
      </c>
      <c r="E1079" s="135" t="s">
        <v>57</v>
      </c>
      <c r="F1079" s="134" t="s">
        <v>27</v>
      </c>
      <c r="G1079" s="132" t="s">
        <v>131</v>
      </c>
      <c r="H1079" s="135" t="s">
        <v>46</v>
      </c>
      <c r="I1079" s="132" t="s">
        <v>132</v>
      </c>
      <c r="J1079" s="132" t="s">
        <v>410</v>
      </c>
      <c r="K1079" s="132" t="s">
        <v>411</v>
      </c>
    </row>
    <row r="1080" spans="1:11">
      <c r="A1080" s="446"/>
      <c r="B1080" s="446"/>
      <c r="C1080" s="217" t="s">
        <v>439</v>
      </c>
      <c r="D1080" s="218"/>
      <c r="E1080" s="216">
        <f>HLOOKUP(C1080,$AH$2:$BU$3,2,0)</f>
        <v>620</v>
      </c>
      <c r="F1080" s="96">
        <f t="shared" ref="F1080:F1113" si="50">D1080*E1080</f>
        <v>0</v>
      </c>
      <c r="G1080" s="160"/>
      <c r="H1080" s="141"/>
      <c r="I1080" s="129" t="e">
        <f>VLOOKUP(H1080,Presupuesto!$B$11:$C$565,2,0)</f>
        <v>#N/A</v>
      </c>
      <c r="J1080" s="215" t="s">
        <v>1477</v>
      </c>
      <c r="K1080" s="97" t="s">
        <v>394</v>
      </c>
    </row>
    <row r="1081" spans="1:11">
      <c r="A1081" s="446"/>
      <c r="B1081" s="446"/>
      <c r="C1081" s="140"/>
      <c r="D1081" s="157"/>
      <c r="E1081" s="122"/>
      <c r="F1081" s="96">
        <f t="shared" si="50"/>
        <v>0</v>
      </c>
      <c r="G1081" s="160"/>
      <c r="H1081" s="141"/>
      <c r="I1081" s="129" t="e">
        <f>VLOOKUP(H1081,Presupuesto!$B$11:$C$565,2,0)</f>
        <v>#N/A</v>
      </c>
      <c r="J1081" s="97" t="str">
        <f>$J$854</f>
        <v>Desarrollo del Sistema de Educación Superior</v>
      </c>
      <c r="K1081" s="97" t="s">
        <v>412</v>
      </c>
    </row>
    <row r="1082" spans="1:11">
      <c r="A1082" s="446"/>
      <c r="B1082" s="446"/>
      <c r="C1082" s="140"/>
      <c r="D1082" s="157"/>
      <c r="E1082" s="122"/>
      <c r="F1082" s="96">
        <f t="shared" si="50"/>
        <v>0</v>
      </c>
      <c r="G1082" s="160"/>
      <c r="H1082" s="141"/>
      <c r="I1082" s="129" t="e">
        <f>VLOOKUP(H1082,Presupuesto!$B$11:$C$565,2,0)</f>
        <v>#N/A</v>
      </c>
      <c r="J1082" s="97" t="str">
        <f t="shared" ref="J1082:J1113" si="51">$J$854</f>
        <v>Desarrollo del Sistema de Educación Superior</v>
      </c>
      <c r="K1082" s="97" t="s">
        <v>412</v>
      </c>
    </row>
    <row r="1083" spans="1:11">
      <c r="A1083" s="446"/>
      <c r="B1083" s="446"/>
      <c r="C1083" s="140" t="s">
        <v>2044</v>
      </c>
      <c r="D1083" s="157">
        <v>1</v>
      </c>
      <c r="E1083" s="122">
        <v>2200000</v>
      </c>
      <c r="F1083" s="96">
        <f t="shared" si="50"/>
        <v>2200000</v>
      </c>
      <c r="G1083" s="160" t="s">
        <v>1507</v>
      </c>
      <c r="H1083" s="141" t="s">
        <v>995</v>
      </c>
      <c r="I1083" s="129" t="str">
        <f>VLOOKUP(H1083,Presupuesto!$B$11:$C$565,2,0)</f>
        <v>OTROS</v>
      </c>
      <c r="J1083" s="97" t="s">
        <v>1362</v>
      </c>
      <c r="K1083" s="97" t="s">
        <v>412</v>
      </c>
    </row>
    <row r="1084" spans="1:11">
      <c r="A1084" s="446"/>
      <c r="B1084" s="446"/>
      <c r="C1084" s="140"/>
      <c r="D1084" s="157"/>
      <c r="E1084" s="122"/>
      <c r="F1084" s="96">
        <f t="shared" si="50"/>
        <v>0</v>
      </c>
      <c r="G1084" s="160"/>
      <c r="H1084" s="141"/>
      <c r="I1084" s="129" t="e">
        <f>VLOOKUP(H1084,Presupuesto!$B$11:$C$565,2,0)</f>
        <v>#N/A</v>
      </c>
      <c r="J1084" s="97" t="str">
        <f t="shared" si="51"/>
        <v>Desarrollo del Sistema de Educación Superior</v>
      </c>
      <c r="K1084" s="97" t="s">
        <v>412</v>
      </c>
    </row>
    <row r="1085" spans="1:11">
      <c r="A1085" s="446"/>
      <c r="B1085" s="446"/>
      <c r="C1085" s="140"/>
      <c r="D1085" s="157"/>
      <c r="E1085" s="122"/>
      <c r="F1085" s="96">
        <f t="shared" si="50"/>
        <v>0</v>
      </c>
      <c r="G1085" s="160"/>
      <c r="H1085" s="141"/>
      <c r="I1085" s="129" t="e">
        <f>VLOOKUP(H1085,Presupuesto!$B$11:$C$565,2,0)</f>
        <v>#N/A</v>
      </c>
      <c r="J1085" s="97" t="str">
        <f t="shared" si="51"/>
        <v>Desarrollo del Sistema de Educación Superior</v>
      </c>
      <c r="K1085" s="97" t="s">
        <v>401</v>
      </c>
    </row>
    <row r="1086" spans="1:11">
      <c r="A1086" s="446"/>
      <c r="B1086" s="446"/>
      <c r="C1086" s="140"/>
      <c r="D1086" s="157"/>
      <c r="E1086" s="122"/>
      <c r="F1086" s="96">
        <f t="shared" si="50"/>
        <v>0</v>
      </c>
      <c r="G1086" s="160"/>
      <c r="H1086" s="141"/>
      <c r="I1086" s="129" t="e">
        <f>VLOOKUP(H1086,Presupuesto!$B$11:$C$565,2,0)</f>
        <v>#N/A</v>
      </c>
      <c r="J1086" s="97" t="str">
        <f t="shared" si="51"/>
        <v>Desarrollo del Sistema de Educación Superior</v>
      </c>
      <c r="K1086" s="97" t="s">
        <v>412</v>
      </c>
    </row>
    <row r="1087" spans="1:11">
      <c r="A1087" s="446"/>
      <c r="B1087" s="446"/>
      <c r="C1087" s="140"/>
      <c r="D1087" s="157"/>
      <c r="E1087" s="122"/>
      <c r="F1087" s="96">
        <f t="shared" si="50"/>
        <v>0</v>
      </c>
      <c r="G1087" s="160"/>
      <c r="H1087" s="141"/>
      <c r="I1087" s="129" t="e">
        <f>VLOOKUP(H1087,Presupuesto!$B$11:$C$565,2,0)</f>
        <v>#N/A</v>
      </c>
      <c r="J1087" s="97" t="str">
        <f t="shared" si="51"/>
        <v>Desarrollo del Sistema de Educación Superior</v>
      </c>
      <c r="K1087" s="97" t="s">
        <v>412</v>
      </c>
    </row>
    <row r="1088" spans="1:11">
      <c r="A1088" s="446"/>
      <c r="B1088" s="446"/>
      <c r="C1088" s="140"/>
      <c r="D1088" s="157"/>
      <c r="E1088" s="122"/>
      <c r="F1088" s="96">
        <f t="shared" si="50"/>
        <v>0</v>
      </c>
      <c r="G1088" s="160"/>
      <c r="H1088" s="141"/>
      <c r="I1088" s="129" t="e">
        <f>VLOOKUP(H1088,Presupuesto!$B$11:$C$565,2,0)</f>
        <v>#N/A</v>
      </c>
      <c r="J1088" s="97" t="str">
        <f t="shared" si="51"/>
        <v>Desarrollo del Sistema de Educación Superior</v>
      </c>
      <c r="K1088" s="97" t="s">
        <v>412</v>
      </c>
    </row>
    <row r="1089" spans="1:11">
      <c r="A1089" s="446"/>
      <c r="B1089" s="446"/>
      <c r="C1089" s="140"/>
      <c r="D1089" s="157"/>
      <c r="E1089" s="122"/>
      <c r="F1089" s="96">
        <f t="shared" si="50"/>
        <v>0</v>
      </c>
      <c r="G1089" s="160"/>
      <c r="H1089" s="141"/>
      <c r="I1089" s="129" t="e">
        <f>VLOOKUP(H1089,Presupuesto!$B$11:$C$565,2,0)</f>
        <v>#N/A</v>
      </c>
      <c r="J1089" s="97" t="str">
        <f t="shared" si="51"/>
        <v>Desarrollo del Sistema de Educación Superior</v>
      </c>
      <c r="K1089" s="97" t="s">
        <v>412</v>
      </c>
    </row>
    <row r="1090" spans="1:11">
      <c r="A1090" s="446"/>
      <c r="B1090" s="446"/>
      <c r="C1090" s="140"/>
      <c r="D1090" s="157"/>
      <c r="E1090" s="122"/>
      <c r="F1090" s="96">
        <f t="shared" si="50"/>
        <v>0</v>
      </c>
      <c r="G1090" s="160"/>
      <c r="H1090" s="141"/>
      <c r="I1090" s="129" t="e">
        <f>VLOOKUP(H1090,Presupuesto!$B$11:$C$565,2,0)</f>
        <v>#N/A</v>
      </c>
      <c r="J1090" s="97" t="str">
        <f t="shared" si="51"/>
        <v>Desarrollo del Sistema de Educación Superior</v>
      </c>
      <c r="K1090" s="97" t="s">
        <v>412</v>
      </c>
    </row>
    <row r="1091" spans="1:11">
      <c r="A1091" s="446"/>
      <c r="B1091" s="446"/>
      <c r="C1091" s="140"/>
      <c r="D1091" s="157"/>
      <c r="E1091" s="122"/>
      <c r="F1091" s="96">
        <f t="shared" si="50"/>
        <v>0</v>
      </c>
      <c r="G1091" s="160"/>
      <c r="H1091" s="141"/>
      <c r="I1091" s="129" t="e">
        <f>VLOOKUP(H1091,Presupuesto!$B$11:$C$565,2,0)</f>
        <v>#N/A</v>
      </c>
      <c r="J1091" s="97" t="str">
        <f t="shared" si="51"/>
        <v>Desarrollo del Sistema de Educación Superior</v>
      </c>
      <c r="K1091" s="97" t="s">
        <v>412</v>
      </c>
    </row>
    <row r="1092" spans="1:11">
      <c r="A1092" s="446"/>
      <c r="B1092" s="446"/>
      <c r="C1092" s="140"/>
      <c r="D1092" s="157"/>
      <c r="E1092" s="122"/>
      <c r="F1092" s="96">
        <f t="shared" si="50"/>
        <v>0</v>
      </c>
      <c r="G1092" s="160"/>
      <c r="H1092" s="141"/>
      <c r="I1092" s="129" t="e">
        <f>VLOOKUP(H1092,Presupuesto!$B$11:$C$565,2,0)</f>
        <v>#N/A</v>
      </c>
      <c r="J1092" s="97" t="str">
        <f t="shared" si="51"/>
        <v>Desarrollo del Sistema de Educación Superior</v>
      </c>
      <c r="K1092" s="97" t="s">
        <v>412</v>
      </c>
    </row>
    <row r="1093" spans="1:11">
      <c r="A1093" s="446"/>
      <c r="B1093" s="446"/>
      <c r="C1093" s="140"/>
      <c r="D1093" s="157"/>
      <c r="E1093" s="122"/>
      <c r="F1093" s="96">
        <f t="shared" si="50"/>
        <v>0</v>
      </c>
      <c r="G1093" s="160"/>
      <c r="H1093" s="141"/>
      <c r="I1093" s="129" t="e">
        <f>VLOOKUP(H1093,Presupuesto!$B$11:$C$565,2,0)</f>
        <v>#N/A</v>
      </c>
      <c r="J1093" s="97" t="str">
        <f t="shared" si="51"/>
        <v>Desarrollo del Sistema de Educación Superior</v>
      </c>
      <c r="K1093" s="97" t="s">
        <v>412</v>
      </c>
    </row>
    <row r="1094" spans="1:11">
      <c r="A1094" s="446"/>
      <c r="B1094" s="446"/>
      <c r="C1094" s="140"/>
      <c r="D1094" s="157"/>
      <c r="E1094" s="122"/>
      <c r="F1094" s="96">
        <f t="shared" si="50"/>
        <v>0</v>
      </c>
      <c r="G1094" s="160"/>
      <c r="H1094" s="141"/>
      <c r="I1094" s="129" t="e">
        <f>VLOOKUP(H1094,Presupuesto!$B$11:$C$565,2,0)</f>
        <v>#N/A</v>
      </c>
      <c r="J1094" s="97" t="str">
        <f t="shared" si="51"/>
        <v>Desarrollo del Sistema de Educación Superior</v>
      </c>
      <c r="K1094" s="97" t="s">
        <v>412</v>
      </c>
    </row>
    <row r="1095" spans="1:11">
      <c r="A1095" s="446"/>
      <c r="B1095" s="446"/>
      <c r="C1095" s="140"/>
      <c r="D1095" s="157"/>
      <c r="E1095" s="122"/>
      <c r="F1095" s="96">
        <f t="shared" si="50"/>
        <v>0</v>
      </c>
      <c r="G1095" s="160"/>
      <c r="H1095" s="141"/>
      <c r="I1095" s="129" t="e">
        <f>VLOOKUP(H1095,Presupuesto!$B$11:$C$565,2,0)</f>
        <v>#N/A</v>
      </c>
      <c r="J1095" s="97" t="str">
        <f t="shared" si="51"/>
        <v>Desarrollo del Sistema de Educación Superior</v>
      </c>
      <c r="K1095" s="97" t="s">
        <v>412</v>
      </c>
    </row>
    <row r="1096" spans="1:11">
      <c r="A1096" s="446"/>
      <c r="B1096" s="446"/>
      <c r="C1096" s="140"/>
      <c r="D1096" s="157"/>
      <c r="E1096" s="122"/>
      <c r="F1096" s="96">
        <f t="shared" si="50"/>
        <v>0</v>
      </c>
      <c r="G1096" s="160"/>
      <c r="H1096" s="141"/>
      <c r="I1096" s="129" t="e">
        <f>VLOOKUP(H1096,Presupuesto!$B$11:$C$565,2,0)</f>
        <v>#N/A</v>
      </c>
      <c r="J1096" s="97" t="str">
        <f t="shared" si="51"/>
        <v>Desarrollo del Sistema de Educación Superior</v>
      </c>
      <c r="K1096" s="97" t="s">
        <v>412</v>
      </c>
    </row>
    <row r="1097" spans="1:11">
      <c r="A1097" s="446"/>
      <c r="B1097" s="446"/>
      <c r="C1097" s="140"/>
      <c r="D1097" s="157"/>
      <c r="E1097" s="122"/>
      <c r="F1097" s="96">
        <f t="shared" si="50"/>
        <v>0</v>
      </c>
      <c r="G1097" s="160"/>
      <c r="H1097" s="141"/>
      <c r="I1097" s="129" t="e">
        <f>VLOOKUP(H1097,Presupuesto!$B$11:$C$565,2,0)</f>
        <v>#N/A</v>
      </c>
      <c r="J1097" s="97" t="str">
        <f t="shared" si="51"/>
        <v>Desarrollo del Sistema de Educación Superior</v>
      </c>
      <c r="K1097" s="97" t="s">
        <v>412</v>
      </c>
    </row>
    <row r="1098" spans="1:11">
      <c r="A1098" s="446"/>
      <c r="B1098" s="446"/>
      <c r="C1098" s="140"/>
      <c r="D1098" s="157"/>
      <c r="E1098" s="122"/>
      <c r="F1098" s="96">
        <f t="shared" si="50"/>
        <v>0</v>
      </c>
      <c r="G1098" s="160"/>
      <c r="H1098" s="141"/>
      <c r="I1098" s="129" t="e">
        <f>VLOOKUP(H1098,Presupuesto!$B$11:$C$565,2,0)</f>
        <v>#N/A</v>
      </c>
      <c r="J1098" s="97" t="str">
        <f t="shared" si="51"/>
        <v>Desarrollo del Sistema de Educación Superior</v>
      </c>
      <c r="K1098" s="97" t="s">
        <v>412</v>
      </c>
    </row>
    <row r="1099" spans="1:11">
      <c r="A1099" s="446"/>
      <c r="B1099" s="446"/>
      <c r="C1099" s="140"/>
      <c r="D1099" s="157"/>
      <c r="E1099" s="122"/>
      <c r="F1099" s="96">
        <f t="shared" si="50"/>
        <v>0</v>
      </c>
      <c r="G1099" s="160"/>
      <c r="H1099" s="141"/>
      <c r="I1099" s="129" t="e">
        <f>VLOOKUP(H1099,Presupuesto!$B$11:$C$565,2,0)</f>
        <v>#N/A</v>
      </c>
      <c r="J1099" s="97" t="str">
        <f t="shared" si="51"/>
        <v>Desarrollo del Sistema de Educación Superior</v>
      </c>
      <c r="K1099" s="97" t="s">
        <v>412</v>
      </c>
    </row>
    <row r="1100" spans="1:11">
      <c r="A1100" s="446"/>
      <c r="B1100" s="446"/>
      <c r="C1100" s="140"/>
      <c r="D1100" s="157"/>
      <c r="E1100" s="122"/>
      <c r="F1100" s="96">
        <f t="shared" si="50"/>
        <v>0</v>
      </c>
      <c r="G1100" s="160"/>
      <c r="H1100" s="141"/>
      <c r="I1100" s="129" t="e">
        <f>VLOOKUP(H1100,Presupuesto!$B$11:$C$565,2,0)</f>
        <v>#N/A</v>
      </c>
      <c r="J1100" s="97" t="str">
        <f t="shared" si="51"/>
        <v>Desarrollo del Sistema de Educación Superior</v>
      </c>
      <c r="K1100" s="97" t="s">
        <v>412</v>
      </c>
    </row>
    <row r="1101" spans="1:11">
      <c r="A1101" s="446"/>
      <c r="B1101" s="446"/>
      <c r="C1101" s="140"/>
      <c r="D1101" s="157"/>
      <c r="E1101" s="122"/>
      <c r="F1101" s="96">
        <f t="shared" si="50"/>
        <v>0</v>
      </c>
      <c r="G1101" s="160"/>
      <c r="H1101" s="141"/>
      <c r="I1101" s="129" t="e">
        <f>VLOOKUP(H1101,Presupuesto!$B$11:$C$565,2,0)</f>
        <v>#N/A</v>
      </c>
      <c r="J1101" s="97" t="str">
        <f t="shared" si="51"/>
        <v>Desarrollo del Sistema de Educación Superior</v>
      </c>
      <c r="K1101" s="97" t="s">
        <v>412</v>
      </c>
    </row>
    <row r="1102" spans="1:11">
      <c r="A1102" s="446"/>
      <c r="B1102" s="446"/>
      <c r="C1102" s="142"/>
      <c r="D1102" s="150"/>
      <c r="E1102" s="117"/>
      <c r="F1102" s="96">
        <f t="shared" si="50"/>
        <v>0</v>
      </c>
      <c r="G1102" s="160"/>
      <c r="H1102" s="143"/>
      <c r="I1102" s="129" t="e">
        <f>VLOOKUP(H1102,Presupuesto!$B$11:$C$565,2,0)</f>
        <v>#N/A</v>
      </c>
      <c r="J1102" s="97" t="str">
        <f t="shared" si="51"/>
        <v>Desarrollo del Sistema de Educación Superior</v>
      </c>
      <c r="K1102" s="97" t="s">
        <v>412</v>
      </c>
    </row>
    <row r="1103" spans="1:11">
      <c r="A1103" s="446"/>
      <c r="B1103" s="446"/>
      <c r="C1103" s="142"/>
      <c r="D1103" s="150"/>
      <c r="E1103" s="117"/>
      <c r="F1103" s="96">
        <f t="shared" si="50"/>
        <v>0</v>
      </c>
      <c r="G1103" s="160"/>
      <c r="H1103" s="143"/>
      <c r="I1103" s="129" t="e">
        <f>VLOOKUP(H1103,Presupuesto!$B$11:$C$565,2,0)</f>
        <v>#N/A</v>
      </c>
      <c r="J1103" s="97" t="str">
        <f t="shared" si="51"/>
        <v>Desarrollo del Sistema de Educación Superior</v>
      </c>
      <c r="K1103" s="97" t="s">
        <v>412</v>
      </c>
    </row>
    <row r="1104" spans="1:11">
      <c r="A1104" s="446"/>
      <c r="B1104" s="446"/>
      <c r="C1104" s="142"/>
      <c r="D1104" s="150"/>
      <c r="E1104" s="117"/>
      <c r="F1104" s="96">
        <f t="shared" si="50"/>
        <v>0</v>
      </c>
      <c r="G1104" s="160"/>
      <c r="H1104" s="143"/>
      <c r="I1104" s="129" t="e">
        <f>VLOOKUP(H1104,Presupuesto!$B$11:$C$565,2,0)</f>
        <v>#N/A</v>
      </c>
      <c r="J1104" s="97" t="str">
        <f t="shared" si="51"/>
        <v>Desarrollo del Sistema de Educación Superior</v>
      </c>
      <c r="K1104" s="97" t="s">
        <v>412</v>
      </c>
    </row>
    <row r="1105" spans="1:11">
      <c r="A1105" s="446"/>
      <c r="B1105" s="446"/>
      <c r="C1105" s="142"/>
      <c r="D1105" s="150"/>
      <c r="E1105" s="117"/>
      <c r="F1105" s="96">
        <f t="shared" si="50"/>
        <v>0</v>
      </c>
      <c r="G1105" s="160"/>
      <c r="H1105" s="143"/>
      <c r="I1105" s="129" t="e">
        <f>VLOOKUP(H1105,Presupuesto!$B$11:$C$565,2,0)</f>
        <v>#N/A</v>
      </c>
      <c r="J1105" s="97" t="str">
        <f t="shared" si="51"/>
        <v>Desarrollo del Sistema de Educación Superior</v>
      </c>
      <c r="K1105" s="97" t="s">
        <v>412</v>
      </c>
    </row>
    <row r="1106" spans="1:11">
      <c r="A1106" s="446"/>
      <c r="B1106" s="446"/>
      <c r="C1106" s="142"/>
      <c r="D1106" s="150"/>
      <c r="E1106" s="117"/>
      <c r="F1106" s="96">
        <f t="shared" si="50"/>
        <v>0</v>
      </c>
      <c r="G1106" s="160"/>
      <c r="H1106" s="143"/>
      <c r="I1106" s="129" t="e">
        <f>VLOOKUP(H1106,Presupuesto!$B$11:$C$565,2,0)</f>
        <v>#N/A</v>
      </c>
      <c r="J1106" s="97" t="str">
        <f t="shared" si="51"/>
        <v>Desarrollo del Sistema de Educación Superior</v>
      </c>
      <c r="K1106" s="97" t="s">
        <v>412</v>
      </c>
    </row>
    <row r="1107" spans="1:11">
      <c r="A1107" s="446"/>
      <c r="B1107" s="446"/>
      <c r="C1107" s="142"/>
      <c r="D1107" s="150"/>
      <c r="E1107" s="117"/>
      <c r="F1107" s="96">
        <f t="shared" si="50"/>
        <v>0</v>
      </c>
      <c r="G1107" s="160"/>
      <c r="H1107" s="143"/>
      <c r="I1107" s="129" t="e">
        <f>VLOOKUP(H1107,Presupuesto!$B$11:$C$565,2,0)</f>
        <v>#N/A</v>
      </c>
      <c r="J1107" s="97" t="str">
        <f t="shared" si="51"/>
        <v>Desarrollo del Sistema de Educación Superior</v>
      </c>
      <c r="K1107" s="97" t="s">
        <v>412</v>
      </c>
    </row>
    <row r="1108" spans="1:11">
      <c r="A1108" s="446"/>
      <c r="B1108" s="446"/>
      <c r="C1108" s="142"/>
      <c r="D1108" s="150"/>
      <c r="E1108" s="117"/>
      <c r="F1108" s="96">
        <f t="shared" si="50"/>
        <v>0</v>
      </c>
      <c r="G1108" s="160"/>
      <c r="H1108" s="143"/>
      <c r="I1108" s="129" t="e">
        <f>VLOOKUP(H1108,Presupuesto!$B$11:$C$565,2,0)</f>
        <v>#N/A</v>
      </c>
      <c r="J1108" s="97" t="str">
        <f t="shared" si="51"/>
        <v>Desarrollo del Sistema de Educación Superior</v>
      </c>
      <c r="K1108" s="97" t="s">
        <v>412</v>
      </c>
    </row>
    <row r="1109" spans="1:11">
      <c r="A1109" s="446"/>
      <c r="B1109" s="446"/>
      <c r="C1109" s="142"/>
      <c r="D1109" s="150"/>
      <c r="E1109" s="117"/>
      <c r="F1109" s="96">
        <f t="shared" si="50"/>
        <v>0</v>
      </c>
      <c r="G1109" s="160"/>
      <c r="H1109" s="143"/>
      <c r="I1109" s="129" t="e">
        <f>VLOOKUP(H1109,Presupuesto!$B$11:$C$565,2,0)</f>
        <v>#N/A</v>
      </c>
      <c r="J1109" s="97" t="str">
        <f t="shared" si="51"/>
        <v>Desarrollo del Sistema de Educación Superior</v>
      </c>
      <c r="K1109" s="97" t="s">
        <v>412</v>
      </c>
    </row>
    <row r="1110" spans="1:11">
      <c r="A1110" s="446"/>
      <c r="B1110" s="446"/>
      <c r="C1110" s="144"/>
      <c r="D1110" s="150"/>
      <c r="E1110" s="117"/>
      <c r="F1110" s="96">
        <f t="shared" si="50"/>
        <v>0</v>
      </c>
      <c r="G1110" s="160"/>
      <c r="H1110" s="145"/>
      <c r="I1110" s="129" t="e">
        <f>VLOOKUP(H1110,Presupuesto!$B$11:$C$565,2,0)</f>
        <v>#N/A</v>
      </c>
      <c r="J1110" s="97" t="str">
        <f t="shared" si="51"/>
        <v>Desarrollo del Sistema de Educación Superior</v>
      </c>
      <c r="K1110" s="97" t="s">
        <v>403</v>
      </c>
    </row>
    <row r="1111" spans="1:11">
      <c r="A1111" s="446"/>
      <c r="B1111" s="446"/>
      <c r="C1111" s="144"/>
      <c r="D1111" s="150"/>
      <c r="E1111" s="117"/>
      <c r="F1111" s="96">
        <f t="shared" si="50"/>
        <v>0</v>
      </c>
      <c r="G1111" s="160"/>
      <c r="H1111" s="145"/>
      <c r="I1111" s="129" t="e">
        <f>VLOOKUP(H1111,Presupuesto!$B$11:$C$565,2,0)</f>
        <v>#N/A</v>
      </c>
      <c r="J1111" s="97" t="str">
        <f t="shared" si="51"/>
        <v>Desarrollo del Sistema de Educación Superior</v>
      </c>
      <c r="K1111" s="97" t="s">
        <v>412</v>
      </c>
    </row>
    <row r="1112" spans="1:11">
      <c r="A1112" s="446"/>
      <c r="B1112" s="446"/>
      <c r="C1112" s="144"/>
      <c r="D1112" s="150"/>
      <c r="E1112" s="117"/>
      <c r="F1112" s="96">
        <f t="shared" si="50"/>
        <v>0</v>
      </c>
      <c r="G1112" s="160"/>
      <c r="H1112" s="145"/>
      <c r="I1112" s="129" t="e">
        <f>VLOOKUP(H1112,Presupuesto!$B$11:$C$565,2,0)</f>
        <v>#N/A</v>
      </c>
      <c r="J1112" s="97" t="str">
        <f t="shared" si="51"/>
        <v>Desarrollo del Sistema de Educación Superior</v>
      </c>
      <c r="K1112" s="97" t="s">
        <v>412</v>
      </c>
    </row>
    <row r="1113" spans="1:11">
      <c r="A1113" s="446"/>
      <c r="B1113" s="446"/>
      <c r="C1113" s="144"/>
      <c r="D1113" s="150"/>
      <c r="E1113" s="117"/>
      <c r="F1113" s="96">
        <f t="shared" si="50"/>
        <v>0</v>
      </c>
      <c r="G1113" s="160"/>
      <c r="H1113" s="145"/>
      <c r="I1113" s="129" t="e">
        <f>VLOOKUP(H1113,Presupuesto!$B$11:$C$565,2,0)</f>
        <v>#N/A</v>
      </c>
      <c r="J1113" s="97" t="str">
        <f t="shared" si="51"/>
        <v>Desarrollo del Sistema de Educación Superior</v>
      </c>
      <c r="K1113" s="97" t="s">
        <v>412</v>
      </c>
    </row>
    <row r="1117" spans="1:11" ht="15.75" thickBot="1"/>
    <row r="1118" spans="1:11" ht="15.75" thickBot="1">
      <c r="A1118" s="446"/>
      <c r="B1118" s="446"/>
      <c r="C1118" s="156" t="s">
        <v>53</v>
      </c>
      <c r="D1118" s="357">
        <f>SUM(F1125:F1159)</f>
        <v>20000</v>
      </c>
      <c r="E1118" s="446"/>
      <c r="F1118" s="70"/>
      <c r="G1118" s="78"/>
      <c r="H1118" s="70"/>
      <c r="I1118" s="70"/>
      <c r="J1118" s="446"/>
      <c r="K1118" s="446"/>
    </row>
    <row r="1119" spans="1:11">
      <c r="A1119" s="446"/>
      <c r="B1119" s="446"/>
      <c r="C1119" s="70"/>
      <c r="D1119" s="31"/>
      <c r="E1119" s="92"/>
      <c r="F1119" s="92"/>
      <c r="G1119" s="92"/>
      <c r="H1119" s="75"/>
      <c r="I1119" s="75"/>
      <c r="J1119" s="75"/>
      <c r="K1119" s="446"/>
    </row>
    <row r="1120" spans="1:11">
      <c r="A1120" s="446"/>
      <c r="B1120" s="446"/>
      <c r="C1120" s="70"/>
      <c r="D1120" s="31"/>
      <c r="E1120" s="92"/>
      <c r="F1120" s="92"/>
      <c r="G1120" s="92"/>
      <c r="H1120" s="75"/>
      <c r="I1120" s="75"/>
      <c r="J1120" s="75"/>
      <c r="K1120" s="446"/>
    </row>
    <row r="1121" spans="1:11" ht="15.75">
      <c r="A1121" s="446"/>
      <c r="B1121" s="446"/>
      <c r="C1121" s="201" t="s">
        <v>392</v>
      </c>
      <c r="D1121" s="353" t="s">
        <v>2045</v>
      </c>
      <c r="E1121" s="92"/>
      <c r="F1121" s="92"/>
      <c r="G1121" s="92"/>
      <c r="H1121" s="75"/>
      <c r="I1121" s="75"/>
      <c r="J1121" s="75"/>
      <c r="K1121" s="446"/>
    </row>
    <row r="1122" spans="1:11" ht="18.75">
      <c r="A1122" s="446"/>
      <c r="B1122" s="446"/>
      <c r="C1122" s="207" t="str">
        <f>IFERROR(VLOOKUP(D1121,'1. Desarrollo e Innov. Curricu.'!$E:$F,2,FALSE),IFERROR(VLOOKUP(D1121,'2. Investigación Científica'!$E:$F,2,FALSE),IFERROR(VLOOKUP(D1121,'3. Vinculación Univ. Sociedad'!$E:$F,2,FALSE),IFERROR(VLOOKUP(D1121,'4. Docencia y Profesorado Univ.'!$E:$F,2,FALSE),IFERROR(VLOOKUP(D1121,'5. Estudiantes y Graduados'!$E:$F,2,FALSE),IFERROR(VLOOKUP(D1121,'11. Gestion Administrativa'!$E:$F,2,FALSE),IFERROR(VLOOKUP(D1121,'13. Gestión Académica'!$E:$F,2,FALSE),IFERROR(VLOOKUP(D1121,'8. Asegura. de la Calid. y M'!$E:$F,2,FALSE),IFERROR(VLOOKUP(D1121,'6. Gestión del Conocimiento'!$E:$F,2,FALSE),IFERROR(VLOOKUP(D1121,'15. Gobernabilidad y Proceso...'!$E:$F,2,FALSE),IFERROR(VLOOKUP(D1121,'12. Gestión del Talento Humano'!$E:$F,2,FALSE),IFERROR(VLOOKUP(D1121,'14. Internacional... de la E.S.'!$E:$F,2,FALSE),IFERROR(VLOOKUP(D1121,'10. Posgrado'!$E:$F,2,FALSE),IFERROR(VLOOKUP(D1121,'17. Gestión TIC'!$E:$F,2,FALSE),IFERROR(VLOOKUP(D1121,'16. Desa. del Sistema Educ.Sup.'!$E:$F,2,FALSE),IFERROR(VLOOKUP(D1121,'9. Cultura de Inno. Insti...'!$E:$F,2,FALSE),VLOOKUP(D1121,'7. Lo Esencial de la Reforma U.'!$E:$F,2,0)))))))))))))))))</f>
        <v xml:space="preserve">2.Seguimiento para los planes de mejora de las diferentes carreras.                             </v>
      </c>
      <c r="D1122" s="31"/>
      <c r="E1122" s="92"/>
      <c r="F1122" s="92"/>
      <c r="G1122" s="92"/>
      <c r="H1122" s="75"/>
      <c r="I1122" s="75"/>
      <c r="J1122" s="75"/>
      <c r="K1122" s="446"/>
    </row>
    <row r="1123" spans="1:11" ht="15.75" thickBot="1">
      <c r="A1123" s="446"/>
      <c r="B1123" s="446"/>
      <c r="C1123" s="446"/>
      <c r="D1123" s="446"/>
      <c r="E1123" s="446"/>
      <c r="F1123" s="92"/>
      <c r="G1123" s="75"/>
      <c r="H1123" s="75"/>
      <c r="I1123" s="75"/>
      <c r="J1123" s="446"/>
      <c r="K1123" s="446"/>
    </row>
    <row r="1124" spans="1:11" ht="30.75" thickBot="1">
      <c r="A1124" s="446"/>
      <c r="B1124" s="446"/>
      <c r="C1124" s="128" t="s">
        <v>44</v>
      </c>
      <c r="D1124" s="128" t="s">
        <v>55</v>
      </c>
      <c r="E1124" s="135" t="s">
        <v>57</v>
      </c>
      <c r="F1124" s="134" t="s">
        <v>27</v>
      </c>
      <c r="G1124" s="132" t="s">
        <v>131</v>
      </c>
      <c r="H1124" s="135" t="s">
        <v>46</v>
      </c>
      <c r="I1124" s="132" t="s">
        <v>132</v>
      </c>
      <c r="J1124" s="132" t="s">
        <v>410</v>
      </c>
      <c r="K1124" s="132" t="s">
        <v>411</v>
      </c>
    </row>
    <row r="1125" spans="1:11">
      <c r="A1125" s="446"/>
      <c r="B1125" s="446"/>
      <c r="C1125" s="217" t="s">
        <v>439</v>
      </c>
      <c r="D1125" s="218"/>
      <c r="E1125" s="216">
        <f>HLOOKUP(C1125,$AH$2:$BU$3,2,0)</f>
        <v>620</v>
      </c>
      <c r="F1125" s="96">
        <f t="shared" ref="F1125:F1158" si="52">D1125*E1125</f>
        <v>0</v>
      </c>
      <c r="G1125" s="160"/>
      <c r="H1125" s="141"/>
      <c r="I1125" s="129" t="e">
        <f>VLOOKUP(H1125,Presupuesto!$B$11:$C$565,2,0)</f>
        <v>#N/A</v>
      </c>
      <c r="J1125" s="215" t="s">
        <v>1477</v>
      </c>
      <c r="K1125" s="97" t="s">
        <v>394</v>
      </c>
    </row>
    <row r="1126" spans="1:11">
      <c r="A1126" s="446"/>
      <c r="B1126" s="446"/>
      <c r="C1126" s="140"/>
      <c r="D1126" s="157"/>
      <c r="E1126" s="122"/>
      <c r="F1126" s="96">
        <f t="shared" si="52"/>
        <v>0</v>
      </c>
      <c r="G1126" s="160"/>
      <c r="H1126" s="141"/>
      <c r="I1126" s="129" t="e">
        <f>VLOOKUP(H1126,Presupuesto!$B$11:$C$565,2,0)</f>
        <v>#N/A</v>
      </c>
      <c r="J1126" s="97" t="str">
        <f>$J$854</f>
        <v>Desarrollo del Sistema de Educación Superior</v>
      </c>
      <c r="K1126" s="97" t="s">
        <v>412</v>
      </c>
    </row>
    <row r="1127" spans="1:11">
      <c r="A1127" s="446"/>
      <c r="B1127" s="446"/>
      <c r="C1127" s="140"/>
      <c r="D1127" s="157"/>
      <c r="E1127" s="122"/>
      <c r="F1127" s="96">
        <f t="shared" si="52"/>
        <v>0</v>
      </c>
      <c r="G1127" s="160"/>
      <c r="H1127" s="141"/>
      <c r="I1127" s="129" t="e">
        <f>VLOOKUP(H1127,Presupuesto!$B$11:$C$565,2,0)</f>
        <v>#N/A</v>
      </c>
      <c r="J1127" s="97" t="str">
        <f t="shared" ref="J1127:J1158" si="53">$J$854</f>
        <v>Desarrollo del Sistema de Educación Superior</v>
      </c>
      <c r="K1127" s="97" t="s">
        <v>412</v>
      </c>
    </row>
    <row r="1128" spans="1:11">
      <c r="A1128" s="446"/>
      <c r="B1128" s="446"/>
      <c r="C1128" s="140" t="s">
        <v>2046</v>
      </c>
      <c r="D1128" s="157">
        <v>1</v>
      </c>
      <c r="E1128" s="122">
        <v>20000</v>
      </c>
      <c r="F1128" s="96">
        <f t="shared" si="52"/>
        <v>20000</v>
      </c>
      <c r="G1128" s="160" t="s">
        <v>129</v>
      </c>
      <c r="H1128" s="141" t="s">
        <v>995</v>
      </c>
      <c r="I1128" s="129" t="str">
        <f>VLOOKUP(H1128,Presupuesto!$B$11:$C$565,2,0)</f>
        <v>OTROS</v>
      </c>
      <c r="J1128" s="97" t="s">
        <v>1362</v>
      </c>
      <c r="K1128" s="97" t="s">
        <v>412</v>
      </c>
    </row>
    <row r="1129" spans="1:11">
      <c r="A1129" s="446"/>
      <c r="B1129" s="446"/>
      <c r="C1129" s="140"/>
      <c r="D1129" s="157"/>
      <c r="E1129" s="122"/>
      <c r="F1129" s="96">
        <f t="shared" si="52"/>
        <v>0</v>
      </c>
      <c r="G1129" s="160"/>
      <c r="H1129" s="141"/>
      <c r="I1129" s="129" t="e">
        <f>VLOOKUP(H1129,Presupuesto!$B$11:$C$565,2,0)</f>
        <v>#N/A</v>
      </c>
      <c r="J1129" s="97" t="str">
        <f t="shared" si="53"/>
        <v>Desarrollo del Sistema de Educación Superior</v>
      </c>
      <c r="K1129" s="97" t="s">
        <v>412</v>
      </c>
    </row>
    <row r="1130" spans="1:11">
      <c r="A1130" s="446"/>
      <c r="B1130" s="446"/>
      <c r="C1130" s="140"/>
      <c r="D1130" s="157"/>
      <c r="E1130" s="122"/>
      <c r="F1130" s="96">
        <f t="shared" si="52"/>
        <v>0</v>
      </c>
      <c r="G1130" s="160"/>
      <c r="H1130" s="141"/>
      <c r="I1130" s="129" t="e">
        <f>VLOOKUP(H1130,Presupuesto!$B$11:$C$565,2,0)</f>
        <v>#N/A</v>
      </c>
      <c r="J1130" s="97" t="str">
        <f t="shared" si="53"/>
        <v>Desarrollo del Sistema de Educación Superior</v>
      </c>
      <c r="K1130" s="97" t="s">
        <v>401</v>
      </c>
    </row>
    <row r="1131" spans="1:11">
      <c r="A1131" s="446"/>
      <c r="B1131" s="446"/>
      <c r="C1131" s="140"/>
      <c r="D1131" s="157"/>
      <c r="E1131" s="122"/>
      <c r="F1131" s="96">
        <f t="shared" si="52"/>
        <v>0</v>
      </c>
      <c r="G1131" s="160"/>
      <c r="H1131" s="141"/>
      <c r="I1131" s="129" t="e">
        <f>VLOOKUP(H1131,Presupuesto!$B$11:$C$565,2,0)</f>
        <v>#N/A</v>
      </c>
      <c r="J1131" s="97" t="str">
        <f t="shared" si="53"/>
        <v>Desarrollo del Sistema de Educación Superior</v>
      </c>
      <c r="K1131" s="97" t="s">
        <v>412</v>
      </c>
    </row>
    <row r="1132" spans="1:11">
      <c r="A1132" s="446"/>
      <c r="B1132" s="446"/>
      <c r="C1132" s="140"/>
      <c r="D1132" s="157"/>
      <c r="E1132" s="122"/>
      <c r="F1132" s="96">
        <f t="shared" si="52"/>
        <v>0</v>
      </c>
      <c r="G1132" s="160"/>
      <c r="H1132" s="141"/>
      <c r="I1132" s="129" t="e">
        <f>VLOOKUP(H1132,Presupuesto!$B$11:$C$565,2,0)</f>
        <v>#N/A</v>
      </c>
      <c r="J1132" s="97" t="str">
        <f t="shared" si="53"/>
        <v>Desarrollo del Sistema de Educación Superior</v>
      </c>
      <c r="K1132" s="97" t="s">
        <v>412</v>
      </c>
    </row>
    <row r="1133" spans="1:11">
      <c r="A1133" s="446"/>
      <c r="B1133" s="446"/>
      <c r="C1133" s="140"/>
      <c r="D1133" s="157"/>
      <c r="E1133" s="122"/>
      <c r="F1133" s="96">
        <f t="shared" si="52"/>
        <v>0</v>
      </c>
      <c r="G1133" s="160"/>
      <c r="H1133" s="141"/>
      <c r="I1133" s="129" t="e">
        <f>VLOOKUP(H1133,Presupuesto!$B$11:$C$565,2,0)</f>
        <v>#N/A</v>
      </c>
      <c r="J1133" s="97" t="str">
        <f t="shared" si="53"/>
        <v>Desarrollo del Sistema de Educación Superior</v>
      </c>
      <c r="K1133" s="97" t="s">
        <v>412</v>
      </c>
    </row>
    <row r="1134" spans="1:11">
      <c r="A1134" s="446"/>
      <c r="B1134" s="446"/>
      <c r="C1134" s="140"/>
      <c r="D1134" s="157"/>
      <c r="E1134" s="122"/>
      <c r="F1134" s="96">
        <f t="shared" si="52"/>
        <v>0</v>
      </c>
      <c r="G1134" s="160"/>
      <c r="H1134" s="141"/>
      <c r="I1134" s="129" t="e">
        <f>VLOOKUP(H1134,Presupuesto!$B$11:$C$565,2,0)</f>
        <v>#N/A</v>
      </c>
      <c r="J1134" s="97" t="str">
        <f t="shared" si="53"/>
        <v>Desarrollo del Sistema de Educación Superior</v>
      </c>
      <c r="K1134" s="97" t="s">
        <v>412</v>
      </c>
    </row>
    <row r="1135" spans="1:11">
      <c r="A1135" s="446"/>
      <c r="B1135" s="446"/>
      <c r="C1135" s="140"/>
      <c r="D1135" s="157"/>
      <c r="E1135" s="122"/>
      <c r="F1135" s="96">
        <f t="shared" si="52"/>
        <v>0</v>
      </c>
      <c r="G1135" s="160"/>
      <c r="H1135" s="141"/>
      <c r="I1135" s="129" t="e">
        <f>VLOOKUP(H1135,Presupuesto!$B$11:$C$565,2,0)</f>
        <v>#N/A</v>
      </c>
      <c r="J1135" s="97" t="str">
        <f t="shared" si="53"/>
        <v>Desarrollo del Sistema de Educación Superior</v>
      </c>
      <c r="K1135" s="97" t="s">
        <v>412</v>
      </c>
    </row>
    <row r="1136" spans="1:11">
      <c r="A1136" s="446"/>
      <c r="B1136" s="446"/>
      <c r="C1136" s="140"/>
      <c r="D1136" s="157"/>
      <c r="E1136" s="122"/>
      <c r="F1136" s="96">
        <f t="shared" si="52"/>
        <v>0</v>
      </c>
      <c r="G1136" s="160"/>
      <c r="H1136" s="141"/>
      <c r="I1136" s="129" t="e">
        <f>VLOOKUP(H1136,Presupuesto!$B$11:$C$565,2,0)</f>
        <v>#N/A</v>
      </c>
      <c r="J1136" s="97" t="str">
        <f t="shared" si="53"/>
        <v>Desarrollo del Sistema de Educación Superior</v>
      </c>
      <c r="K1136" s="97" t="s">
        <v>412</v>
      </c>
    </row>
    <row r="1137" spans="1:11">
      <c r="A1137" s="446"/>
      <c r="B1137" s="446"/>
      <c r="C1137" s="140"/>
      <c r="D1137" s="157"/>
      <c r="E1137" s="122"/>
      <c r="F1137" s="96">
        <f t="shared" si="52"/>
        <v>0</v>
      </c>
      <c r="G1137" s="160"/>
      <c r="H1137" s="141"/>
      <c r="I1137" s="129" t="e">
        <f>VLOOKUP(H1137,Presupuesto!$B$11:$C$565,2,0)</f>
        <v>#N/A</v>
      </c>
      <c r="J1137" s="97" t="str">
        <f t="shared" si="53"/>
        <v>Desarrollo del Sistema de Educación Superior</v>
      </c>
      <c r="K1137" s="97" t="s">
        <v>412</v>
      </c>
    </row>
    <row r="1138" spans="1:11">
      <c r="A1138" s="446"/>
      <c r="B1138" s="446"/>
      <c r="C1138" s="140"/>
      <c r="D1138" s="157"/>
      <c r="E1138" s="122"/>
      <c r="F1138" s="96">
        <f t="shared" si="52"/>
        <v>0</v>
      </c>
      <c r="G1138" s="160"/>
      <c r="H1138" s="141"/>
      <c r="I1138" s="129" t="e">
        <f>VLOOKUP(H1138,Presupuesto!$B$11:$C$565,2,0)</f>
        <v>#N/A</v>
      </c>
      <c r="J1138" s="97" t="str">
        <f t="shared" si="53"/>
        <v>Desarrollo del Sistema de Educación Superior</v>
      </c>
      <c r="K1138" s="97" t="s">
        <v>412</v>
      </c>
    </row>
    <row r="1139" spans="1:11">
      <c r="A1139" s="446"/>
      <c r="B1139" s="446"/>
      <c r="C1139" s="140"/>
      <c r="D1139" s="157"/>
      <c r="E1139" s="122"/>
      <c r="F1139" s="96">
        <f t="shared" si="52"/>
        <v>0</v>
      </c>
      <c r="G1139" s="160"/>
      <c r="H1139" s="141"/>
      <c r="I1139" s="129" t="e">
        <f>VLOOKUP(H1139,Presupuesto!$B$11:$C$565,2,0)</f>
        <v>#N/A</v>
      </c>
      <c r="J1139" s="97" t="str">
        <f t="shared" si="53"/>
        <v>Desarrollo del Sistema de Educación Superior</v>
      </c>
      <c r="K1139" s="97" t="s">
        <v>412</v>
      </c>
    </row>
    <row r="1140" spans="1:11">
      <c r="A1140" s="446"/>
      <c r="B1140" s="446"/>
      <c r="C1140" s="140"/>
      <c r="D1140" s="157"/>
      <c r="E1140" s="122"/>
      <c r="F1140" s="96">
        <f t="shared" si="52"/>
        <v>0</v>
      </c>
      <c r="G1140" s="160"/>
      <c r="H1140" s="141"/>
      <c r="I1140" s="129" t="e">
        <f>VLOOKUP(H1140,Presupuesto!$B$11:$C$565,2,0)</f>
        <v>#N/A</v>
      </c>
      <c r="J1140" s="97" t="str">
        <f t="shared" si="53"/>
        <v>Desarrollo del Sistema de Educación Superior</v>
      </c>
      <c r="K1140" s="97" t="s">
        <v>412</v>
      </c>
    </row>
    <row r="1141" spans="1:11">
      <c r="A1141" s="446"/>
      <c r="B1141" s="446"/>
      <c r="C1141" s="140"/>
      <c r="D1141" s="157"/>
      <c r="E1141" s="122"/>
      <c r="F1141" s="96">
        <f t="shared" si="52"/>
        <v>0</v>
      </c>
      <c r="G1141" s="160"/>
      <c r="H1141" s="141"/>
      <c r="I1141" s="129" t="e">
        <f>VLOOKUP(H1141,Presupuesto!$B$11:$C$565,2,0)</f>
        <v>#N/A</v>
      </c>
      <c r="J1141" s="97" t="str">
        <f t="shared" si="53"/>
        <v>Desarrollo del Sistema de Educación Superior</v>
      </c>
      <c r="K1141" s="97" t="s">
        <v>412</v>
      </c>
    </row>
    <row r="1142" spans="1:11">
      <c r="A1142" s="446"/>
      <c r="B1142" s="446"/>
      <c r="C1142" s="140"/>
      <c r="D1142" s="157"/>
      <c r="E1142" s="122"/>
      <c r="F1142" s="96">
        <f t="shared" si="52"/>
        <v>0</v>
      </c>
      <c r="G1142" s="160"/>
      <c r="H1142" s="141"/>
      <c r="I1142" s="129" t="e">
        <f>VLOOKUP(H1142,Presupuesto!$B$11:$C$565,2,0)</f>
        <v>#N/A</v>
      </c>
      <c r="J1142" s="97" t="str">
        <f t="shared" si="53"/>
        <v>Desarrollo del Sistema de Educación Superior</v>
      </c>
      <c r="K1142" s="97" t="s">
        <v>412</v>
      </c>
    </row>
    <row r="1143" spans="1:11">
      <c r="A1143" s="446"/>
      <c r="B1143" s="446"/>
      <c r="C1143" s="140"/>
      <c r="D1143" s="157"/>
      <c r="E1143" s="122"/>
      <c r="F1143" s="96">
        <f t="shared" si="52"/>
        <v>0</v>
      </c>
      <c r="G1143" s="160"/>
      <c r="H1143" s="141"/>
      <c r="I1143" s="129" t="e">
        <f>VLOOKUP(H1143,Presupuesto!$B$11:$C$565,2,0)</f>
        <v>#N/A</v>
      </c>
      <c r="J1143" s="97" t="str">
        <f t="shared" si="53"/>
        <v>Desarrollo del Sistema de Educación Superior</v>
      </c>
      <c r="K1143" s="97" t="s">
        <v>412</v>
      </c>
    </row>
    <row r="1144" spans="1:11">
      <c r="A1144" s="446"/>
      <c r="B1144" s="446"/>
      <c r="C1144" s="140"/>
      <c r="D1144" s="157"/>
      <c r="E1144" s="122"/>
      <c r="F1144" s="96">
        <f t="shared" si="52"/>
        <v>0</v>
      </c>
      <c r="G1144" s="160"/>
      <c r="H1144" s="141"/>
      <c r="I1144" s="129" t="e">
        <f>VLOOKUP(H1144,Presupuesto!$B$11:$C$565,2,0)</f>
        <v>#N/A</v>
      </c>
      <c r="J1144" s="97" t="str">
        <f t="shared" si="53"/>
        <v>Desarrollo del Sistema de Educación Superior</v>
      </c>
      <c r="K1144" s="97" t="s">
        <v>412</v>
      </c>
    </row>
    <row r="1145" spans="1:11">
      <c r="A1145" s="446"/>
      <c r="B1145" s="446"/>
      <c r="C1145" s="140"/>
      <c r="D1145" s="157"/>
      <c r="E1145" s="122"/>
      <c r="F1145" s="96">
        <f t="shared" si="52"/>
        <v>0</v>
      </c>
      <c r="G1145" s="160"/>
      <c r="H1145" s="141"/>
      <c r="I1145" s="129" t="e">
        <f>VLOOKUP(H1145,Presupuesto!$B$11:$C$565,2,0)</f>
        <v>#N/A</v>
      </c>
      <c r="J1145" s="97" t="str">
        <f t="shared" si="53"/>
        <v>Desarrollo del Sistema de Educación Superior</v>
      </c>
      <c r="K1145" s="97" t="s">
        <v>412</v>
      </c>
    </row>
    <row r="1146" spans="1:11">
      <c r="A1146" s="446"/>
      <c r="B1146" s="446"/>
      <c r="C1146" s="140"/>
      <c r="D1146" s="157"/>
      <c r="E1146" s="122"/>
      <c r="F1146" s="96">
        <f t="shared" si="52"/>
        <v>0</v>
      </c>
      <c r="G1146" s="160"/>
      <c r="H1146" s="141"/>
      <c r="I1146" s="129" t="e">
        <f>VLOOKUP(H1146,Presupuesto!$B$11:$C$565,2,0)</f>
        <v>#N/A</v>
      </c>
      <c r="J1146" s="97" t="str">
        <f t="shared" si="53"/>
        <v>Desarrollo del Sistema de Educación Superior</v>
      </c>
      <c r="K1146" s="97" t="s">
        <v>412</v>
      </c>
    </row>
    <row r="1147" spans="1:11">
      <c r="A1147" s="446"/>
      <c r="B1147" s="446"/>
      <c r="C1147" s="142"/>
      <c r="D1147" s="150"/>
      <c r="E1147" s="117"/>
      <c r="F1147" s="96">
        <f t="shared" si="52"/>
        <v>0</v>
      </c>
      <c r="G1147" s="160"/>
      <c r="H1147" s="143"/>
      <c r="I1147" s="129" t="e">
        <f>VLOOKUP(H1147,Presupuesto!$B$11:$C$565,2,0)</f>
        <v>#N/A</v>
      </c>
      <c r="J1147" s="97" t="str">
        <f t="shared" si="53"/>
        <v>Desarrollo del Sistema de Educación Superior</v>
      </c>
      <c r="K1147" s="97" t="s">
        <v>412</v>
      </c>
    </row>
    <row r="1148" spans="1:11">
      <c r="A1148" s="446"/>
      <c r="B1148" s="446"/>
      <c r="C1148" s="142"/>
      <c r="D1148" s="150"/>
      <c r="E1148" s="117"/>
      <c r="F1148" s="96">
        <f t="shared" si="52"/>
        <v>0</v>
      </c>
      <c r="G1148" s="160"/>
      <c r="H1148" s="143"/>
      <c r="I1148" s="129" t="e">
        <f>VLOOKUP(H1148,Presupuesto!$B$11:$C$565,2,0)</f>
        <v>#N/A</v>
      </c>
      <c r="J1148" s="97" t="str">
        <f t="shared" si="53"/>
        <v>Desarrollo del Sistema de Educación Superior</v>
      </c>
      <c r="K1148" s="97" t="s">
        <v>412</v>
      </c>
    </row>
    <row r="1149" spans="1:11">
      <c r="A1149" s="446"/>
      <c r="B1149" s="446"/>
      <c r="C1149" s="142"/>
      <c r="D1149" s="150"/>
      <c r="E1149" s="117"/>
      <c r="F1149" s="96">
        <f t="shared" si="52"/>
        <v>0</v>
      </c>
      <c r="G1149" s="160"/>
      <c r="H1149" s="143"/>
      <c r="I1149" s="129" t="e">
        <f>VLOOKUP(H1149,Presupuesto!$B$11:$C$565,2,0)</f>
        <v>#N/A</v>
      </c>
      <c r="J1149" s="97" t="str">
        <f t="shared" si="53"/>
        <v>Desarrollo del Sistema de Educación Superior</v>
      </c>
      <c r="K1149" s="97" t="s">
        <v>412</v>
      </c>
    </row>
    <row r="1150" spans="1:11">
      <c r="A1150" s="446"/>
      <c r="B1150" s="446"/>
      <c r="C1150" s="142"/>
      <c r="D1150" s="150"/>
      <c r="E1150" s="117"/>
      <c r="F1150" s="96">
        <f t="shared" si="52"/>
        <v>0</v>
      </c>
      <c r="G1150" s="160"/>
      <c r="H1150" s="143"/>
      <c r="I1150" s="129" t="e">
        <f>VLOOKUP(H1150,Presupuesto!$B$11:$C$565,2,0)</f>
        <v>#N/A</v>
      </c>
      <c r="J1150" s="97" t="str">
        <f t="shared" si="53"/>
        <v>Desarrollo del Sistema de Educación Superior</v>
      </c>
      <c r="K1150" s="97" t="s">
        <v>412</v>
      </c>
    </row>
    <row r="1151" spans="1:11">
      <c r="A1151" s="446"/>
      <c r="B1151" s="446"/>
      <c r="C1151" s="142"/>
      <c r="D1151" s="150"/>
      <c r="E1151" s="117"/>
      <c r="F1151" s="96">
        <f t="shared" si="52"/>
        <v>0</v>
      </c>
      <c r="G1151" s="160"/>
      <c r="H1151" s="143"/>
      <c r="I1151" s="129" t="e">
        <f>VLOOKUP(H1151,Presupuesto!$B$11:$C$565,2,0)</f>
        <v>#N/A</v>
      </c>
      <c r="J1151" s="97" t="str">
        <f t="shared" si="53"/>
        <v>Desarrollo del Sistema de Educación Superior</v>
      </c>
      <c r="K1151" s="97" t="s">
        <v>412</v>
      </c>
    </row>
    <row r="1152" spans="1:11">
      <c r="A1152" s="446"/>
      <c r="B1152" s="446"/>
      <c r="C1152" s="142"/>
      <c r="D1152" s="150"/>
      <c r="E1152" s="117"/>
      <c r="F1152" s="96">
        <f t="shared" si="52"/>
        <v>0</v>
      </c>
      <c r="G1152" s="160"/>
      <c r="H1152" s="143"/>
      <c r="I1152" s="129" t="e">
        <f>VLOOKUP(H1152,Presupuesto!$B$11:$C$565,2,0)</f>
        <v>#N/A</v>
      </c>
      <c r="J1152" s="97" t="str">
        <f t="shared" si="53"/>
        <v>Desarrollo del Sistema de Educación Superior</v>
      </c>
      <c r="K1152" s="97" t="s">
        <v>412</v>
      </c>
    </row>
    <row r="1153" spans="1:11">
      <c r="A1153" s="446"/>
      <c r="B1153" s="446"/>
      <c r="C1153" s="142"/>
      <c r="D1153" s="150"/>
      <c r="E1153" s="117"/>
      <c r="F1153" s="96">
        <f t="shared" si="52"/>
        <v>0</v>
      </c>
      <c r="G1153" s="160"/>
      <c r="H1153" s="143"/>
      <c r="I1153" s="129" t="e">
        <f>VLOOKUP(H1153,Presupuesto!$B$11:$C$565,2,0)</f>
        <v>#N/A</v>
      </c>
      <c r="J1153" s="97" t="str">
        <f t="shared" si="53"/>
        <v>Desarrollo del Sistema de Educación Superior</v>
      </c>
      <c r="K1153" s="97" t="s">
        <v>412</v>
      </c>
    </row>
    <row r="1154" spans="1:11">
      <c r="A1154" s="446"/>
      <c r="B1154" s="446"/>
      <c r="C1154" s="142"/>
      <c r="D1154" s="150"/>
      <c r="E1154" s="117"/>
      <c r="F1154" s="96">
        <f t="shared" si="52"/>
        <v>0</v>
      </c>
      <c r="G1154" s="160"/>
      <c r="H1154" s="143"/>
      <c r="I1154" s="129" t="e">
        <f>VLOOKUP(H1154,Presupuesto!$B$11:$C$565,2,0)</f>
        <v>#N/A</v>
      </c>
      <c r="J1154" s="97" t="str">
        <f t="shared" si="53"/>
        <v>Desarrollo del Sistema de Educación Superior</v>
      </c>
      <c r="K1154" s="97" t="s">
        <v>412</v>
      </c>
    </row>
    <row r="1155" spans="1:11">
      <c r="A1155" s="446"/>
      <c r="B1155" s="446"/>
      <c r="C1155" s="144"/>
      <c r="D1155" s="150"/>
      <c r="E1155" s="117"/>
      <c r="F1155" s="96">
        <f t="shared" si="52"/>
        <v>0</v>
      </c>
      <c r="G1155" s="160"/>
      <c r="H1155" s="145"/>
      <c r="I1155" s="129" t="e">
        <f>VLOOKUP(H1155,Presupuesto!$B$11:$C$565,2,0)</f>
        <v>#N/A</v>
      </c>
      <c r="J1155" s="97" t="str">
        <f t="shared" si="53"/>
        <v>Desarrollo del Sistema de Educación Superior</v>
      </c>
      <c r="K1155" s="97" t="s">
        <v>403</v>
      </c>
    </row>
    <row r="1156" spans="1:11">
      <c r="A1156" s="446"/>
      <c r="B1156" s="446"/>
      <c r="C1156" s="144"/>
      <c r="D1156" s="150"/>
      <c r="E1156" s="117"/>
      <c r="F1156" s="96">
        <f t="shared" si="52"/>
        <v>0</v>
      </c>
      <c r="G1156" s="160"/>
      <c r="H1156" s="145"/>
      <c r="I1156" s="129" t="e">
        <f>VLOOKUP(H1156,Presupuesto!$B$11:$C$565,2,0)</f>
        <v>#N/A</v>
      </c>
      <c r="J1156" s="97" t="str">
        <f t="shared" si="53"/>
        <v>Desarrollo del Sistema de Educación Superior</v>
      </c>
      <c r="K1156" s="97" t="s">
        <v>412</v>
      </c>
    </row>
    <row r="1157" spans="1:11">
      <c r="A1157" s="446"/>
      <c r="B1157" s="446"/>
      <c r="C1157" s="144"/>
      <c r="D1157" s="150"/>
      <c r="E1157" s="117"/>
      <c r="F1157" s="96">
        <f t="shared" si="52"/>
        <v>0</v>
      </c>
      <c r="G1157" s="160"/>
      <c r="H1157" s="145"/>
      <c r="I1157" s="129" t="e">
        <f>VLOOKUP(H1157,Presupuesto!$B$11:$C$565,2,0)</f>
        <v>#N/A</v>
      </c>
      <c r="J1157" s="97" t="str">
        <f t="shared" si="53"/>
        <v>Desarrollo del Sistema de Educación Superior</v>
      </c>
      <c r="K1157" s="97" t="s">
        <v>412</v>
      </c>
    </row>
    <row r="1158" spans="1:11">
      <c r="A1158" s="446"/>
      <c r="B1158" s="446"/>
      <c r="C1158" s="144"/>
      <c r="D1158" s="150"/>
      <c r="E1158" s="117"/>
      <c r="F1158" s="96">
        <f t="shared" si="52"/>
        <v>0</v>
      </c>
      <c r="G1158" s="160"/>
      <c r="H1158" s="145"/>
      <c r="I1158" s="129" t="e">
        <f>VLOOKUP(H1158,Presupuesto!$B$11:$C$565,2,0)</f>
        <v>#N/A</v>
      </c>
      <c r="J1158" s="97" t="str">
        <f t="shared" si="53"/>
        <v>Desarrollo del Sistema de Educación Superior</v>
      </c>
      <c r="K1158" s="97" t="s">
        <v>412</v>
      </c>
    </row>
    <row r="1160" spans="1:11" ht="15.75" thickBot="1"/>
    <row r="1161" spans="1:11" ht="15.75" thickBot="1">
      <c r="A1161" s="446"/>
      <c r="B1161" s="446"/>
      <c r="C1161" s="156" t="s">
        <v>53</v>
      </c>
      <c r="D1161" s="357">
        <f>SUM(F1168:F1202)</f>
        <v>180000</v>
      </c>
      <c r="E1161" s="446"/>
      <c r="F1161" s="70"/>
      <c r="G1161" s="78"/>
      <c r="H1161" s="70"/>
      <c r="I1161" s="70"/>
      <c r="J1161" s="446"/>
      <c r="K1161" s="446"/>
    </row>
    <row r="1162" spans="1:11">
      <c r="A1162" s="446"/>
      <c r="B1162" s="446"/>
      <c r="C1162" s="70"/>
      <c r="D1162" s="31"/>
      <c r="E1162" s="92"/>
      <c r="F1162" s="92"/>
      <c r="G1162" s="92"/>
      <c r="H1162" s="75"/>
      <c r="I1162" s="75"/>
      <c r="J1162" s="75"/>
      <c r="K1162" s="446"/>
    </row>
    <row r="1163" spans="1:11">
      <c r="A1163" s="446"/>
      <c r="B1163" s="446"/>
      <c r="C1163" s="70"/>
      <c r="D1163" s="31"/>
      <c r="E1163" s="92"/>
      <c r="F1163" s="92"/>
      <c r="G1163" s="92"/>
      <c r="H1163" s="75"/>
      <c r="I1163" s="75"/>
      <c r="J1163" s="75"/>
      <c r="K1163" s="446"/>
    </row>
    <row r="1164" spans="1:11" ht="15.75">
      <c r="A1164" s="446"/>
      <c r="B1164" s="446"/>
      <c r="C1164" s="201" t="s">
        <v>392</v>
      </c>
      <c r="D1164" s="353" t="s">
        <v>2051</v>
      </c>
      <c r="E1164" s="92"/>
      <c r="F1164" s="92"/>
      <c r="G1164" s="92"/>
      <c r="H1164" s="75"/>
      <c r="I1164" s="75"/>
      <c r="J1164" s="75"/>
      <c r="K1164" s="446"/>
    </row>
    <row r="1165" spans="1:11" ht="18.75">
      <c r="A1165" s="446"/>
      <c r="B1165" s="446"/>
      <c r="C1165" s="207" t="str">
        <f>IFERROR(VLOOKUP(D1164,'1. Desarrollo e Innov. Curricu.'!$E:$F,2,FALSE),IFERROR(VLOOKUP(D1164,'2. Investigación Científica'!$E:$F,2,FALSE),IFERROR(VLOOKUP(D1164,'3. Vinculación Univ. Sociedad'!$E:$F,2,FALSE),IFERROR(VLOOKUP(D1164,'4. Docencia y Profesorado Univ.'!$E:$F,2,FALSE),IFERROR(VLOOKUP(D1164,'5. Estudiantes y Graduados'!$E:$F,2,FALSE),IFERROR(VLOOKUP(D1164,'11. Gestion Administrativa'!$E:$F,2,FALSE),IFERROR(VLOOKUP(D1164,'13. Gestión Académica'!$E:$F,2,FALSE),IFERROR(VLOOKUP(D1164,'8. Asegura. de la Calid. y M'!$E:$F,2,FALSE),IFERROR(VLOOKUP(D1164,'6. Gestión del Conocimiento'!$E:$F,2,FALSE),IFERROR(VLOOKUP(D1164,'15. Gobernabilidad y Proceso...'!$E:$F,2,FALSE),IFERROR(VLOOKUP(D1164,'12. Gestión del Talento Humano'!$E:$F,2,FALSE),IFERROR(VLOOKUP(D1164,'14. Internacional... de la E.S.'!$E:$F,2,FALSE),IFERROR(VLOOKUP(D1164,'10. Posgrado'!$E:$F,2,FALSE),IFERROR(VLOOKUP(D1164,'17. Gestión TIC'!$E:$F,2,FALSE),IFERROR(VLOOKUP(D1164,'16. Desa. del Sistema Educ.Sup.'!$E:$F,2,FALSE),IFERROR(VLOOKUP(D1164,'9. Cultura de Inno. Insti...'!$E:$F,2,FALSE),VLOOKUP(D1164,'7. Lo Esencial de la Reforma U.'!$E:$F,2,0)))))))))))))))))</f>
        <v>1. Capacitaciones al personal  docente  y administrativo en en  áreas disciplinares según corrreponda.</v>
      </c>
      <c r="D1165" s="31"/>
      <c r="E1165" s="92"/>
      <c r="F1165" s="92"/>
      <c r="G1165" s="92"/>
      <c r="H1165" s="75"/>
      <c r="I1165" s="75"/>
      <c r="J1165" s="75"/>
      <c r="K1165" s="446"/>
    </row>
    <row r="1166" spans="1:11" ht="15.75" thickBot="1">
      <c r="A1166" s="446"/>
      <c r="B1166" s="446"/>
      <c r="C1166" s="446"/>
      <c r="D1166" s="446"/>
      <c r="E1166" s="446"/>
      <c r="F1166" s="92"/>
      <c r="G1166" s="75"/>
      <c r="H1166" s="75"/>
      <c r="I1166" s="75"/>
      <c r="J1166" s="446"/>
      <c r="K1166" s="446"/>
    </row>
    <row r="1167" spans="1:11" ht="30.75" thickBot="1">
      <c r="A1167" s="446"/>
      <c r="B1167" s="446"/>
      <c r="C1167" s="128" t="s">
        <v>44</v>
      </c>
      <c r="D1167" s="128" t="s">
        <v>55</v>
      </c>
      <c r="E1167" s="135" t="s">
        <v>57</v>
      </c>
      <c r="F1167" s="134" t="s">
        <v>27</v>
      </c>
      <c r="G1167" s="132" t="s">
        <v>131</v>
      </c>
      <c r="H1167" s="135" t="s">
        <v>46</v>
      </c>
      <c r="I1167" s="132" t="s">
        <v>132</v>
      </c>
      <c r="J1167" s="132" t="s">
        <v>410</v>
      </c>
      <c r="K1167" s="132" t="s">
        <v>411</v>
      </c>
    </row>
    <row r="1168" spans="1:11">
      <c r="A1168" s="446"/>
      <c r="B1168" s="446"/>
      <c r="C1168" s="217" t="s">
        <v>439</v>
      </c>
      <c r="D1168" s="218"/>
      <c r="E1168" s="216">
        <f>HLOOKUP(C1168,$AH$2:$BU$3,2,0)</f>
        <v>620</v>
      </c>
      <c r="F1168" s="96">
        <f t="shared" ref="F1168:F1201" si="54">D1168*E1168</f>
        <v>0</v>
      </c>
      <c r="G1168" s="160"/>
      <c r="H1168" s="141"/>
      <c r="I1168" s="129" t="e">
        <f>VLOOKUP(H1168,Presupuesto!$B$11:$C$565,2,0)</f>
        <v>#N/A</v>
      </c>
      <c r="J1168" s="215" t="s">
        <v>1365</v>
      </c>
      <c r="K1168" s="97" t="s">
        <v>394</v>
      </c>
    </row>
    <row r="1169" spans="1:11">
      <c r="A1169" s="446"/>
      <c r="B1169" s="446"/>
      <c r="C1169" s="140"/>
      <c r="D1169" s="157"/>
      <c r="E1169" s="122"/>
      <c r="F1169" s="96">
        <f t="shared" si="54"/>
        <v>0</v>
      </c>
      <c r="G1169" s="160"/>
      <c r="H1169" s="141"/>
      <c r="I1169" s="129" t="e">
        <f>VLOOKUP(H1169,Presupuesto!$B$11:$C$565,2,0)</f>
        <v>#N/A</v>
      </c>
      <c r="J1169" s="97" t="str">
        <f>$J$854</f>
        <v>Desarrollo del Sistema de Educación Superior</v>
      </c>
      <c r="K1169" s="97" t="s">
        <v>412</v>
      </c>
    </row>
    <row r="1170" spans="1:11">
      <c r="A1170" s="446"/>
      <c r="B1170" s="446"/>
      <c r="C1170" s="140"/>
      <c r="D1170" s="157"/>
      <c r="E1170" s="122"/>
      <c r="F1170" s="96">
        <f t="shared" si="54"/>
        <v>0</v>
      </c>
      <c r="G1170" s="160"/>
      <c r="H1170" s="141"/>
      <c r="I1170" s="129" t="e">
        <f>VLOOKUP(H1170,Presupuesto!$B$11:$C$565,2,0)</f>
        <v>#N/A</v>
      </c>
      <c r="J1170" s="97" t="str">
        <f t="shared" ref="J1170:J1201" si="55">$J$854</f>
        <v>Desarrollo del Sistema de Educación Superior</v>
      </c>
      <c r="K1170" s="97" t="s">
        <v>412</v>
      </c>
    </row>
    <row r="1171" spans="1:11">
      <c r="A1171" s="446"/>
      <c r="B1171" s="446"/>
      <c r="C1171" s="140" t="s">
        <v>2066</v>
      </c>
      <c r="D1171" s="157">
        <v>3</v>
      </c>
      <c r="E1171" s="122">
        <v>60000</v>
      </c>
      <c r="F1171" s="96">
        <f t="shared" si="54"/>
        <v>180000</v>
      </c>
      <c r="G1171" s="160" t="s">
        <v>129</v>
      </c>
      <c r="H1171" s="141" t="s">
        <v>792</v>
      </c>
      <c r="I1171" s="129" t="str">
        <f>VLOOKUP(H1171,Presupuesto!$B$11:$C$565,2,0)</f>
        <v>ALIMENTOS B EBIDAS PARA PERSONAS</v>
      </c>
      <c r="J1171" s="97" t="s">
        <v>1365</v>
      </c>
      <c r="K1171" s="97" t="s">
        <v>412</v>
      </c>
    </row>
    <row r="1172" spans="1:11">
      <c r="A1172" s="446"/>
      <c r="B1172" s="446"/>
      <c r="C1172" s="140"/>
      <c r="D1172" s="157"/>
      <c r="E1172" s="122"/>
      <c r="F1172" s="96">
        <f t="shared" si="54"/>
        <v>0</v>
      </c>
      <c r="G1172" s="160"/>
      <c r="H1172" s="141"/>
      <c r="I1172" s="129" t="e">
        <f>VLOOKUP(H1172,Presupuesto!$B$11:$C$565,2,0)</f>
        <v>#N/A</v>
      </c>
      <c r="J1172" s="97" t="str">
        <f t="shared" si="55"/>
        <v>Desarrollo del Sistema de Educación Superior</v>
      </c>
      <c r="K1172" s="97" t="s">
        <v>412</v>
      </c>
    </row>
    <row r="1173" spans="1:11">
      <c r="A1173" s="446"/>
      <c r="B1173" s="446"/>
      <c r="C1173" s="140"/>
      <c r="D1173" s="157"/>
      <c r="E1173" s="122"/>
      <c r="F1173" s="96">
        <f t="shared" si="54"/>
        <v>0</v>
      </c>
      <c r="G1173" s="160"/>
      <c r="H1173" s="141"/>
      <c r="I1173" s="129" t="e">
        <f>VLOOKUP(H1173,Presupuesto!$B$11:$C$565,2,0)</f>
        <v>#N/A</v>
      </c>
      <c r="J1173" s="97" t="str">
        <f t="shared" si="55"/>
        <v>Desarrollo del Sistema de Educación Superior</v>
      </c>
      <c r="K1173" s="97" t="s">
        <v>401</v>
      </c>
    </row>
    <row r="1174" spans="1:11">
      <c r="A1174" s="446"/>
      <c r="B1174" s="446"/>
      <c r="C1174" s="140"/>
      <c r="D1174" s="157"/>
      <c r="E1174" s="122"/>
      <c r="F1174" s="96">
        <f t="shared" si="54"/>
        <v>0</v>
      </c>
      <c r="G1174" s="160"/>
      <c r="H1174" s="141"/>
      <c r="I1174" s="129" t="e">
        <f>VLOOKUP(H1174,Presupuesto!$B$11:$C$565,2,0)</f>
        <v>#N/A</v>
      </c>
      <c r="J1174" s="97" t="str">
        <f t="shared" si="55"/>
        <v>Desarrollo del Sistema de Educación Superior</v>
      </c>
      <c r="K1174" s="97" t="s">
        <v>412</v>
      </c>
    </row>
    <row r="1175" spans="1:11">
      <c r="A1175" s="446"/>
      <c r="B1175" s="446"/>
      <c r="C1175" s="140"/>
      <c r="D1175" s="157"/>
      <c r="E1175" s="122"/>
      <c r="F1175" s="96">
        <f t="shared" si="54"/>
        <v>0</v>
      </c>
      <c r="G1175" s="160"/>
      <c r="H1175" s="141"/>
      <c r="I1175" s="129" t="e">
        <f>VLOOKUP(H1175,Presupuesto!$B$11:$C$565,2,0)</f>
        <v>#N/A</v>
      </c>
      <c r="J1175" s="97" t="str">
        <f t="shared" si="55"/>
        <v>Desarrollo del Sistema de Educación Superior</v>
      </c>
      <c r="K1175" s="97" t="s">
        <v>412</v>
      </c>
    </row>
    <row r="1176" spans="1:11">
      <c r="A1176" s="446"/>
      <c r="B1176" s="446"/>
      <c r="C1176" s="140"/>
      <c r="D1176" s="157"/>
      <c r="E1176" s="122"/>
      <c r="F1176" s="96">
        <f t="shared" si="54"/>
        <v>0</v>
      </c>
      <c r="G1176" s="160"/>
      <c r="H1176" s="141"/>
      <c r="I1176" s="129" t="e">
        <f>VLOOKUP(H1176,Presupuesto!$B$11:$C$565,2,0)</f>
        <v>#N/A</v>
      </c>
      <c r="J1176" s="97" t="str">
        <f t="shared" si="55"/>
        <v>Desarrollo del Sistema de Educación Superior</v>
      </c>
      <c r="K1176" s="97" t="s">
        <v>412</v>
      </c>
    </row>
    <row r="1177" spans="1:11">
      <c r="A1177" s="446"/>
      <c r="B1177" s="446"/>
      <c r="C1177" s="140"/>
      <c r="D1177" s="157"/>
      <c r="E1177" s="122"/>
      <c r="F1177" s="96">
        <f t="shared" si="54"/>
        <v>0</v>
      </c>
      <c r="G1177" s="160"/>
      <c r="H1177" s="141"/>
      <c r="I1177" s="129" t="e">
        <f>VLOOKUP(H1177,Presupuesto!$B$11:$C$565,2,0)</f>
        <v>#N/A</v>
      </c>
      <c r="J1177" s="97" t="str">
        <f t="shared" si="55"/>
        <v>Desarrollo del Sistema de Educación Superior</v>
      </c>
      <c r="K1177" s="97" t="s">
        <v>412</v>
      </c>
    </row>
    <row r="1178" spans="1:11">
      <c r="A1178" s="446"/>
      <c r="B1178" s="446"/>
      <c r="C1178" s="140"/>
      <c r="D1178" s="157"/>
      <c r="E1178" s="122"/>
      <c r="F1178" s="96">
        <f t="shared" si="54"/>
        <v>0</v>
      </c>
      <c r="G1178" s="160"/>
      <c r="H1178" s="141"/>
      <c r="I1178" s="129" t="e">
        <f>VLOOKUP(H1178,Presupuesto!$B$11:$C$565,2,0)</f>
        <v>#N/A</v>
      </c>
      <c r="J1178" s="97" t="str">
        <f t="shared" si="55"/>
        <v>Desarrollo del Sistema de Educación Superior</v>
      </c>
      <c r="K1178" s="97" t="s">
        <v>412</v>
      </c>
    </row>
    <row r="1179" spans="1:11">
      <c r="A1179" s="446"/>
      <c r="B1179" s="446"/>
      <c r="C1179" s="140"/>
      <c r="D1179" s="157"/>
      <c r="E1179" s="122"/>
      <c r="F1179" s="96">
        <f t="shared" si="54"/>
        <v>0</v>
      </c>
      <c r="G1179" s="160"/>
      <c r="H1179" s="141"/>
      <c r="I1179" s="129" t="e">
        <f>VLOOKUP(H1179,Presupuesto!$B$11:$C$565,2,0)</f>
        <v>#N/A</v>
      </c>
      <c r="J1179" s="97" t="str">
        <f t="shared" si="55"/>
        <v>Desarrollo del Sistema de Educación Superior</v>
      </c>
      <c r="K1179" s="97" t="s">
        <v>412</v>
      </c>
    </row>
    <row r="1180" spans="1:11">
      <c r="A1180" s="446"/>
      <c r="B1180" s="446"/>
      <c r="C1180" s="140"/>
      <c r="D1180" s="157"/>
      <c r="E1180" s="122"/>
      <c r="F1180" s="96">
        <f t="shared" si="54"/>
        <v>0</v>
      </c>
      <c r="G1180" s="160"/>
      <c r="H1180" s="141"/>
      <c r="I1180" s="129" t="e">
        <f>VLOOKUP(H1180,Presupuesto!$B$11:$C$565,2,0)</f>
        <v>#N/A</v>
      </c>
      <c r="J1180" s="97" t="str">
        <f t="shared" si="55"/>
        <v>Desarrollo del Sistema de Educación Superior</v>
      </c>
      <c r="K1180" s="97" t="s">
        <v>412</v>
      </c>
    </row>
    <row r="1181" spans="1:11">
      <c r="A1181" s="446"/>
      <c r="B1181" s="446"/>
      <c r="C1181" s="140"/>
      <c r="D1181" s="157"/>
      <c r="E1181" s="122"/>
      <c r="F1181" s="96">
        <f t="shared" si="54"/>
        <v>0</v>
      </c>
      <c r="G1181" s="160"/>
      <c r="H1181" s="141"/>
      <c r="I1181" s="129" t="e">
        <f>VLOOKUP(H1181,Presupuesto!$B$11:$C$565,2,0)</f>
        <v>#N/A</v>
      </c>
      <c r="J1181" s="97" t="str">
        <f t="shared" si="55"/>
        <v>Desarrollo del Sistema de Educación Superior</v>
      </c>
      <c r="K1181" s="97" t="s">
        <v>412</v>
      </c>
    </row>
    <row r="1182" spans="1:11">
      <c r="A1182" s="446"/>
      <c r="B1182" s="446"/>
      <c r="C1182" s="140"/>
      <c r="D1182" s="157"/>
      <c r="E1182" s="122"/>
      <c r="F1182" s="96">
        <f t="shared" si="54"/>
        <v>0</v>
      </c>
      <c r="G1182" s="160"/>
      <c r="H1182" s="141"/>
      <c r="I1182" s="129" t="e">
        <f>VLOOKUP(H1182,Presupuesto!$B$11:$C$565,2,0)</f>
        <v>#N/A</v>
      </c>
      <c r="J1182" s="97" t="str">
        <f t="shared" si="55"/>
        <v>Desarrollo del Sistema de Educación Superior</v>
      </c>
      <c r="K1182" s="97" t="s">
        <v>412</v>
      </c>
    </row>
    <row r="1183" spans="1:11">
      <c r="A1183" s="446"/>
      <c r="B1183" s="446"/>
      <c r="C1183" s="140"/>
      <c r="D1183" s="157"/>
      <c r="E1183" s="122"/>
      <c r="F1183" s="96">
        <f t="shared" si="54"/>
        <v>0</v>
      </c>
      <c r="G1183" s="160"/>
      <c r="H1183" s="141"/>
      <c r="I1183" s="129" t="e">
        <f>VLOOKUP(H1183,Presupuesto!$B$11:$C$565,2,0)</f>
        <v>#N/A</v>
      </c>
      <c r="J1183" s="97" t="str">
        <f t="shared" si="55"/>
        <v>Desarrollo del Sistema de Educación Superior</v>
      </c>
      <c r="K1183" s="97" t="s">
        <v>412</v>
      </c>
    </row>
    <row r="1184" spans="1:11">
      <c r="A1184" s="446"/>
      <c r="B1184" s="446"/>
      <c r="C1184" s="140"/>
      <c r="D1184" s="157"/>
      <c r="E1184" s="122"/>
      <c r="F1184" s="96">
        <f t="shared" si="54"/>
        <v>0</v>
      </c>
      <c r="G1184" s="160"/>
      <c r="H1184" s="141"/>
      <c r="I1184" s="129" t="e">
        <f>VLOOKUP(H1184,Presupuesto!$B$11:$C$565,2,0)</f>
        <v>#N/A</v>
      </c>
      <c r="J1184" s="97" t="str">
        <f t="shared" si="55"/>
        <v>Desarrollo del Sistema de Educación Superior</v>
      </c>
      <c r="K1184" s="97" t="s">
        <v>412</v>
      </c>
    </row>
    <row r="1185" spans="1:11">
      <c r="A1185" s="446"/>
      <c r="B1185" s="446"/>
      <c r="C1185" s="140"/>
      <c r="D1185" s="157"/>
      <c r="E1185" s="122"/>
      <c r="F1185" s="96">
        <f t="shared" si="54"/>
        <v>0</v>
      </c>
      <c r="G1185" s="160"/>
      <c r="H1185" s="141"/>
      <c r="I1185" s="129" t="e">
        <f>VLOOKUP(H1185,Presupuesto!$B$11:$C$565,2,0)</f>
        <v>#N/A</v>
      </c>
      <c r="J1185" s="97" t="str">
        <f t="shared" si="55"/>
        <v>Desarrollo del Sistema de Educación Superior</v>
      </c>
      <c r="K1185" s="97" t="s">
        <v>412</v>
      </c>
    </row>
    <row r="1186" spans="1:11">
      <c r="A1186" s="446"/>
      <c r="B1186" s="446"/>
      <c r="C1186" s="140"/>
      <c r="D1186" s="157"/>
      <c r="E1186" s="122"/>
      <c r="F1186" s="96">
        <f t="shared" si="54"/>
        <v>0</v>
      </c>
      <c r="G1186" s="160"/>
      <c r="H1186" s="141"/>
      <c r="I1186" s="129" t="e">
        <f>VLOOKUP(H1186,Presupuesto!$B$11:$C$565,2,0)</f>
        <v>#N/A</v>
      </c>
      <c r="J1186" s="97" t="str">
        <f t="shared" si="55"/>
        <v>Desarrollo del Sistema de Educación Superior</v>
      </c>
      <c r="K1186" s="97" t="s">
        <v>412</v>
      </c>
    </row>
    <row r="1187" spans="1:11">
      <c r="A1187" s="446"/>
      <c r="B1187" s="446"/>
      <c r="C1187" s="140"/>
      <c r="D1187" s="157"/>
      <c r="E1187" s="122"/>
      <c r="F1187" s="96">
        <f t="shared" si="54"/>
        <v>0</v>
      </c>
      <c r="G1187" s="160"/>
      <c r="H1187" s="141"/>
      <c r="I1187" s="129" t="e">
        <f>VLOOKUP(H1187,Presupuesto!$B$11:$C$565,2,0)</f>
        <v>#N/A</v>
      </c>
      <c r="J1187" s="97" t="str">
        <f t="shared" si="55"/>
        <v>Desarrollo del Sistema de Educación Superior</v>
      </c>
      <c r="K1187" s="97" t="s">
        <v>412</v>
      </c>
    </row>
    <row r="1188" spans="1:11">
      <c r="A1188" s="446"/>
      <c r="B1188" s="446"/>
      <c r="C1188" s="140"/>
      <c r="D1188" s="157"/>
      <c r="E1188" s="122"/>
      <c r="F1188" s="96">
        <f t="shared" si="54"/>
        <v>0</v>
      </c>
      <c r="G1188" s="160"/>
      <c r="H1188" s="141"/>
      <c r="I1188" s="129" t="e">
        <f>VLOOKUP(H1188,Presupuesto!$B$11:$C$565,2,0)</f>
        <v>#N/A</v>
      </c>
      <c r="J1188" s="97" t="str">
        <f t="shared" si="55"/>
        <v>Desarrollo del Sistema de Educación Superior</v>
      </c>
      <c r="K1188" s="97" t="s">
        <v>412</v>
      </c>
    </row>
    <row r="1189" spans="1:11">
      <c r="A1189" s="446"/>
      <c r="B1189" s="446"/>
      <c r="C1189" s="140"/>
      <c r="D1189" s="157"/>
      <c r="E1189" s="122"/>
      <c r="F1189" s="96">
        <f t="shared" si="54"/>
        <v>0</v>
      </c>
      <c r="G1189" s="160"/>
      <c r="H1189" s="141"/>
      <c r="I1189" s="129" t="e">
        <f>VLOOKUP(H1189,Presupuesto!$B$11:$C$565,2,0)</f>
        <v>#N/A</v>
      </c>
      <c r="J1189" s="97" t="str">
        <f t="shared" si="55"/>
        <v>Desarrollo del Sistema de Educación Superior</v>
      </c>
      <c r="K1189" s="97" t="s">
        <v>412</v>
      </c>
    </row>
    <row r="1190" spans="1:11">
      <c r="A1190" s="446"/>
      <c r="B1190" s="446"/>
      <c r="C1190" s="142"/>
      <c r="D1190" s="150"/>
      <c r="E1190" s="117"/>
      <c r="F1190" s="96">
        <f t="shared" si="54"/>
        <v>0</v>
      </c>
      <c r="G1190" s="160"/>
      <c r="H1190" s="143"/>
      <c r="I1190" s="129" t="e">
        <f>VLOOKUP(H1190,Presupuesto!$B$11:$C$565,2,0)</f>
        <v>#N/A</v>
      </c>
      <c r="J1190" s="97" t="str">
        <f t="shared" si="55"/>
        <v>Desarrollo del Sistema de Educación Superior</v>
      </c>
      <c r="K1190" s="97" t="s">
        <v>412</v>
      </c>
    </row>
    <row r="1191" spans="1:11">
      <c r="A1191" s="446"/>
      <c r="B1191" s="446"/>
      <c r="C1191" s="142"/>
      <c r="D1191" s="150"/>
      <c r="E1191" s="117"/>
      <c r="F1191" s="96">
        <f t="shared" si="54"/>
        <v>0</v>
      </c>
      <c r="G1191" s="160"/>
      <c r="H1191" s="143"/>
      <c r="I1191" s="129" t="e">
        <f>VLOOKUP(H1191,Presupuesto!$B$11:$C$565,2,0)</f>
        <v>#N/A</v>
      </c>
      <c r="J1191" s="97" t="str">
        <f t="shared" si="55"/>
        <v>Desarrollo del Sistema de Educación Superior</v>
      </c>
      <c r="K1191" s="97" t="s">
        <v>412</v>
      </c>
    </row>
    <row r="1192" spans="1:11">
      <c r="A1192" s="446"/>
      <c r="B1192" s="446"/>
      <c r="C1192" s="142"/>
      <c r="D1192" s="150"/>
      <c r="E1192" s="117"/>
      <c r="F1192" s="96">
        <f t="shared" si="54"/>
        <v>0</v>
      </c>
      <c r="G1192" s="160"/>
      <c r="H1192" s="143"/>
      <c r="I1192" s="129" t="e">
        <f>VLOOKUP(H1192,Presupuesto!$B$11:$C$565,2,0)</f>
        <v>#N/A</v>
      </c>
      <c r="J1192" s="97" t="str">
        <f t="shared" si="55"/>
        <v>Desarrollo del Sistema de Educación Superior</v>
      </c>
      <c r="K1192" s="97" t="s">
        <v>412</v>
      </c>
    </row>
    <row r="1193" spans="1:11">
      <c r="A1193" s="446"/>
      <c r="B1193" s="446"/>
      <c r="C1193" s="142"/>
      <c r="D1193" s="150"/>
      <c r="E1193" s="117"/>
      <c r="F1193" s="96">
        <f t="shared" si="54"/>
        <v>0</v>
      </c>
      <c r="G1193" s="160"/>
      <c r="H1193" s="143"/>
      <c r="I1193" s="129" t="e">
        <f>VLOOKUP(H1193,Presupuesto!$B$11:$C$565,2,0)</f>
        <v>#N/A</v>
      </c>
      <c r="J1193" s="97" t="str">
        <f t="shared" si="55"/>
        <v>Desarrollo del Sistema de Educación Superior</v>
      </c>
      <c r="K1193" s="97" t="s">
        <v>412</v>
      </c>
    </row>
    <row r="1194" spans="1:11">
      <c r="A1194" s="446"/>
      <c r="B1194" s="446"/>
      <c r="C1194" s="142"/>
      <c r="D1194" s="150"/>
      <c r="E1194" s="117"/>
      <c r="F1194" s="96">
        <f t="shared" si="54"/>
        <v>0</v>
      </c>
      <c r="G1194" s="160"/>
      <c r="H1194" s="143"/>
      <c r="I1194" s="129" t="e">
        <f>VLOOKUP(H1194,Presupuesto!$B$11:$C$565,2,0)</f>
        <v>#N/A</v>
      </c>
      <c r="J1194" s="97" t="str">
        <f t="shared" si="55"/>
        <v>Desarrollo del Sistema de Educación Superior</v>
      </c>
      <c r="K1194" s="97" t="s">
        <v>412</v>
      </c>
    </row>
    <row r="1195" spans="1:11">
      <c r="A1195" s="446"/>
      <c r="B1195" s="446"/>
      <c r="C1195" s="142"/>
      <c r="D1195" s="150"/>
      <c r="E1195" s="117"/>
      <c r="F1195" s="96">
        <f t="shared" si="54"/>
        <v>0</v>
      </c>
      <c r="G1195" s="160"/>
      <c r="H1195" s="143"/>
      <c r="I1195" s="129" t="e">
        <f>VLOOKUP(H1195,Presupuesto!$B$11:$C$565,2,0)</f>
        <v>#N/A</v>
      </c>
      <c r="J1195" s="97" t="str">
        <f t="shared" si="55"/>
        <v>Desarrollo del Sistema de Educación Superior</v>
      </c>
      <c r="K1195" s="97" t="s">
        <v>412</v>
      </c>
    </row>
    <row r="1196" spans="1:11">
      <c r="A1196" s="446"/>
      <c r="B1196" s="446"/>
      <c r="C1196" s="142"/>
      <c r="D1196" s="150"/>
      <c r="E1196" s="117"/>
      <c r="F1196" s="96">
        <f t="shared" si="54"/>
        <v>0</v>
      </c>
      <c r="G1196" s="160"/>
      <c r="H1196" s="143"/>
      <c r="I1196" s="129" t="e">
        <f>VLOOKUP(H1196,Presupuesto!$B$11:$C$565,2,0)</f>
        <v>#N/A</v>
      </c>
      <c r="J1196" s="97" t="str">
        <f t="shared" si="55"/>
        <v>Desarrollo del Sistema de Educación Superior</v>
      </c>
      <c r="K1196" s="97" t="s">
        <v>412</v>
      </c>
    </row>
    <row r="1197" spans="1:11">
      <c r="A1197" s="446"/>
      <c r="B1197" s="446"/>
      <c r="C1197" s="142"/>
      <c r="D1197" s="150"/>
      <c r="E1197" s="117"/>
      <c r="F1197" s="96">
        <f t="shared" si="54"/>
        <v>0</v>
      </c>
      <c r="G1197" s="160"/>
      <c r="H1197" s="143"/>
      <c r="I1197" s="129" t="e">
        <f>VLOOKUP(H1197,Presupuesto!$B$11:$C$565,2,0)</f>
        <v>#N/A</v>
      </c>
      <c r="J1197" s="97" t="str">
        <f t="shared" si="55"/>
        <v>Desarrollo del Sistema de Educación Superior</v>
      </c>
      <c r="K1197" s="97" t="s">
        <v>412</v>
      </c>
    </row>
    <row r="1198" spans="1:11">
      <c r="A1198" s="446"/>
      <c r="B1198" s="446"/>
      <c r="C1198" s="144"/>
      <c r="D1198" s="150"/>
      <c r="E1198" s="117"/>
      <c r="F1198" s="96">
        <f t="shared" si="54"/>
        <v>0</v>
      </c>
      <c r="G1198" s="160"/>
      <c r="H1198" s="145"/>
      <c r="I1198" s="129" t="e">
        <f>VLOOKUP(H1198,Presupuesto!$B$11:$C$565,2,0)</f>
        <v>#N/A</v>
      </c>
      <c r="J1198" s="97" t="str">
        <f t="shared" si="55"/>
        <v>Desarrollo del Sistema de Educación Superior</v>
      </c>
      <c r="K1198" s="97" t="s">
        <v>403</v>
      </c>
    </row>
    <row r="1199" spans="1:11">
      <c r="A1199" s="446"/>
      <c r="B1199" s="446"/>
      <c r="C1199" s="144"/>
      <c r="D1199" s="150"/>
      <c r="E1199" s="117"/>
      <c r="F1199" s="96">
        <f t="shared" si="54"/>
        <v>0</v>
      </c>
      <c r="G1199" s="160"/>
      <c r="H1199" s="145"/>
      <c r="I1199" s="129" t="e">
        <f>VLOOKUP(H1199,Presupuesto!$B$11:$C$565,2,0)</f>
        <v>#N/A</v>
      </c>
      <c r="J1199" s="97" t="str">
        <f t="shared" si="55"/>
        <v>Desarrollo del Sistema de Educación Superior</v>
      </c>
      <c r="K1199" s="97" t="s">
        <v>412</v>
      </c>
    </row>
    <row r="1200" spans="1:11">
      <c r="A1200" s="446"/>
      <c r="B1200" s="446"/>
      <c r="C1200" s="144"/>
      <c r="D1200" s="150"/>
      <c r="E1200" s="117"/>
      <c r="F1200" s="96">
        <f t="shared" si="54"/>
        <v>0</v>
      </c>
      <c r="G1200" s="160"/>
      <c r="H1200" s="145"/>
      <c r="I1200" s="129" t="e">
        <f>VLOOKUP(H1200,Presupuesto!$B$11:$C$565,2,0)</f>
        <v>#N/A</v>
      </c>
      <c r="J1200" s="97" t="str">
        <f t="shared" si="55"/>
        <v>Desarrollo del Sistema de Educación Superior</v>
      </c>
      <c r="K1200" s="97" t="s">
        <v>412</v>
      </c>
    </row>
    <row r="1201" spans="1:11">
      <c r="A1201" s="446"/>
      <c r="B1201" s="446"/>
      <c r="C1201" s="144"/>
      <c r="D1201" s="150"/>
      <c r="E1201" s="117"/>
      <c r="F1201" s="96">
        <f t="shared" si="54"/>
        <v>0</v>
      </c>
      <c r="G1201" s="160"/>
      <c r="H1201" s="145"/>
      <c r="I1201" s="129" t="e">
        <f>VLOOKUP(H1201,Presupuesto!$B$11:$C$565,2,0)</f>
        <v>#N/A</v>
      </c>
      <c r="J1201" s="97" t="str">
        <f t="shared" si="55"/>
        <v>Desarrollo del Sistema de Educación Superior</v>
      </c>
      <c r="K1201" s="97" t="s">
        <v>412</v>
      </c>
    </row>
    <row r="1203" spans="1:11" ht="15.75" thickBot="1"/>
    <row r="1204" spans="1:11" ht="15.75" thickBot="1">
      <c r="A1204" s="446"/>
      <c r="B1204" s="446"/>
      <c r="C1204" s="156" t="s">
        <v>53</v>
      </c>
      <c r="D1204" s="357">
        <f>SUM(F1211:F1245)</f>
        <v>667200</v>
      </c>
      <c r="E1204" s="446"/>
      <c r="F1204" s="70"/>
      <c r="G1204" s="78"/>
      <c r="H1204" s="70"/>
      <c r="I1204" s="70"/>
      <c r="J1204" s="446"/>
      <c r="K1204" s="446"/>
    </row>
    <row r="1205" spans="1:11">
      <c r="A1205" s="446"/>
      <c r="B1205" s="446"/>
      <c r="C1205" s="70"/>
      <c r="D1205" s="31"/>
      <c r="E1205" s="92"/>
      <c r="F1205" s="92"/>
      <c r="G1205" s="92"/>
      <c r="H1205" s="75"/>
      <c r="I1205" s="75"/>
      <c r="J1205" s="75"/>
      <c r="K1205" s="446"/>
    </row>
    <row r="1206" spans="1:11">
      <c r="A1206" s="446"/>
      <c r="B1206" s="446"/>
      <c r="C1206" s="70"/>
      <c r="D1206" s="31"/>
      <c r="E1206" s="92"/>
      <c r="F1206" s="92"/>
      <c r="G1206" s="92"/>
      <c r="H1206" s="75"/>
      <c r="I1206" s="75"/>
      <c r="J1206" s="75"/>
      <c r="K1206" s="446"/>
    </row>
    <row r="1207" spans="1:11" ht="15.75">
      <c r="A1207" s="446"/>
      <c r="B1207" s="446"/>
      <c r="C1207" s="201" t="s">
        <v>392</v>
      </c>
      <c r="D1207" s="353" t="s">
        <v>2057</v>
      </c>
      <c r="E1207" s="92"/>
      <c r="F1207" s="92"/>
      <c r="G1207" s="92"/>
      <c r="H1207" s="75"/>
      <c r="I1207" s="75"/>
      <c r="J1207" s="75"/>
      <c r="K1207" s="446"/>
    </row>
    <row r="1208" spans="1:11" ht="18.75">
      <c r="A1208" s="446"/>
      <c r="B1208" s="446"/>
      <c r="C1208" s="207" t="str">
        <f>IFERROR(VLOOKUP(D1207,'1. Desarrollo e Innov. Curricu.'!$E:$F,2,FALSE),IFERROR(VLOOKUP(D1207,'2. Investigación Científica'!$E:$F,2,FALSE),IFERROR(VLOOKUP(D1207,'3. Vinculación Univ. Sociedad'!$E:$F,2,FALSE),IFERROR(VLOOKUP(D1207,'4. Docencia y Profesorado Univ.'!$E:$F,2,FALSE),IFERROR(VLOOKUP(D1207,'5. Estudiantes y Graduados'!$E:$F,2,FALSE),IFERROR(VLOOKUP(D1207,'11. Gestion Administrativa'!$E:$F,2,FALSE),IFERROR(VLOOKUP(D1207,'13. Gestión Académica'!$E:$F,2,FALSE),IFERROR(VLOOKUP(D1207,'8. Asegura. de la Calid. y M'!$E:$F,2,FALSE),IFERROR(VLOOKUP(D1207,'6. Gestión del Conocimiento'!$E:$F,2,FALSE),IFERROR(VLOOKUP(D1207,'15. Gobernabilidad y Proceso...'!$E:$F,2,FALSE),IFERROR(VLOOKUP(D1207,'12. Gestión del Talento Humano'!$E:$F,2,FALSE),IFERROR(VLOOKUP(D1207,'14. Internacional... de la E.S.'!$E:$F,2,FALSE),IFERROR(VLOOKUP(D1207,'10. Posgrado'!$E:$F,2,FALSE),IFERROR(VLOOKUP(D1207,'17. Gestión TIC'!$E:$F,2,FALSE),IFERROR(VLOOKUP(D1207,'16. Desa. del Sistema Educ.Sup.'!$E:$F,2,FALSE),IFERROR(VLOOKUP(D1207,'9. Cultura de Inno. Insti...'!$E:$F,2,FALSE),VLOOKUP(D1207,'7. Lo Esencial de la Reforma U.'!$E:$F,2,0)))))))))))))))))</f>
        <v>Reclasificaciones</v>
      </c>
      <c r="D1208" s="31"/>
      <c r="E1208" s="92"/>
      <c r="F1208" s="92"/>
      <c r="G1208" s="92"/>
      <c r="H1208" s="75"/>
      <c r="I1208" s="75"/>
      <c r="J1208" s="75"/>
      <c r="K1208" s="446"/>
    </row>
    <row r="1209" spans="1:11" ht="15.75" thickBot="1">
      <c r="A1209" s="446"/>
      <c r="B1209" s="446"/>
      <c r="C1209" s="446"/>
      <c r="D1209" s="446"/>
      <c r="E1209" s="446"/>
      <c r="F1209" s="92"/>
      <c r="G1209" s="75"/>
      <c r="H1209" s="75"/>
      <c r="I1209" s="75"/>
      <c r="J1209" s="446"/>
      <c r="K1209" s="446"/>
    </row>
    <row r="1210" spans="1:11" ht="30.75" thickBot="1">
      <c r="A1210" s="446"/>
      <c r="B1210" s="446"/>
      <c r="C1210" s="128" t="s">
        <v>44</v>
      </c>
      <c r="D1210" s="128" t="s">
        <v>55</v>
      </c>
      <c r="E1210" s="135" t="s">
        <v>57</v>
      </c>
      <c r="F1210" s="134" t="s">
        <v>27</v>
      </c>
      <c r="G1210" s="132" t="s">
        <v>131</v>
      </c>
      <c r="H1210" s="135" t="s">
        <v>46</v>
      </c>
      <c r="I1210" s="132" t="s">
        <v>132</v>
      </c>
      <c r="J1210" s="132" t="s">
        <v>410</v>
      </c>
      <c r="K1210" s="132" t="s">
        <v>411</v>
      </c>
    </row>
    <row r="1211" spans="1:11">
      <c r="A1211" s="446"/>
      <c r="B1211" s="446"/>
      <c r="C1211" s="217" t="s">
        <v>439</v>
      </c>
      <c r="D1211" s="218"/>
      <c r="E1211" s="216">
        <f>HLOOKUP(C1211,$AH$2:$BU$3,2,0)</f>
        <v>620</v>
      </c>
      <c r="F1211" s="96">
        <f t="shared" ref="F1211:F1244" si="56">D1211*E1211</f>
        <v>0</v>
      </c>
      <c r="G1211" s="160"/>
      <c r="H1211" s="141"/>
      <c r="I1211" s="129" t="e">
        <f>VLOOKUP(H1211,Presupuesto!$B$11:$C$565,2,0)</f>
        <v>#N/A</v>
      </c>
      <c r="J1211" s="215" t="s">
        <v>1365</v>
      </c>
      <c r="K1211" s="97" t="s">
        <v>394</v>
      </c>
    </row>
    <row r="1212" spans="1:11">
      <c r="A1212" s="446"/>
      <c r="B1212" s="446"/>
      <c r="C1212" s="140"/>
      <c r="D1212" s="157"/>
      <c r="E1212" s="122"/>
      <c r="F1212" s="96">
        <f t="shared" si="56"/>
        <v>0</v>
      </c>
      <c r="G1212" s="160"/>
      <c r="H1212" s="141"/>
      <c r="I1212" s="129" t="e">
        <f>VLOOKUP(H1212,Presupuesto!$B$11:$C$565,2,0)</f>
        <v>#N/A</v>
      </c>
      <c r="J1212" s="97" t="str">
        <f>$J$854</f>
        <v>Desarrollo del Sistema de Educación Superior</v>
      </c>
      <c r="K1212" s="97" t="s">
        <v>412</v>
      </c>
    </row>
    <row r="1213" spans="1:11">
      <c r="A1213" s="446"/>
      <c r="B1213" s="446"/>
      <c r="C1213" s="140"/>
      <c r="D1213" s="157"/>
      <c r="E1213" s="122"/>
      <c r="F1213" s="96">
        <f t="shared" si="56"/>
        <v>0</v>
      </c>
      <c r="G1213" s="160"/>
      <c r="H1213" s="141"/>
      <c r="I1213" s="129" t="e">
        <f>VLOOKUP(H1213,Presupuesto!$B$11:$C$565,2,0)</f>
        <v>#N/A</v>
      </c>
      <c r="J1213" s="97" t="str">
        <f t="shared" ref="J1213:J1244" si="57">$J$854</f>
        <v>Desarrollo del Sistema de Educación Superior</v>
      </c>
      <c r="K1213" s="97" t="s">
        <v>412</v>
      </c>
    </row>
    <row r="1214" spans="1:11">
      <c r="A1214" s="446"/>
      <c r="B1214" s="446"/>
      <c r="C1214" s="140" t="s">
        <v>2067</v>
      </c>
      <c r="D1214" s="157">
        <f>10*12</f>
        <v>120</v>
      </c>
      <c r="E1214" s="122">
        <v>3900</v>
      </c>
      <c r="F1214" s="96">
        <f t="shared" si="56"/>
        <v>468000</v>
      </c>
      <c r="G1214" s="160" t="s">
        <v>129</v>
      </c>
      <c r="H1214" s="141" t="s">
        <v>515</v>
      </c>
      <c r="I1214" s="129" t="str">
        <f>VLOOKUP(H1214,Presupuesto!$B$11:$C$565,2,0)</f>
        <v>RECLASIFICACIONES PERSONAL DOCENTE Y ADMON.</v>
      </c>
      <c r="J1214" s="97" t="s">
        <v>1365</v>
      </c>
      <c r="K1214" s="97" t="s">
        <v>412</v>
      </c>
    </row>
    <row r="1215" spans="1:11">
      <c r="A1215" s="446"/>
      <c r="B1215" s="446"/>
      <c r="C1215" s="140" t="s">
        <v>2068</v>
      </c>
      <c r="D1215" s="157">
        <f>10*12</f>
        <v>120</v>
      </c>
      <c r="E1215" s="122">
        <v>1660</v>
      </c>
      <c r="F1215" s="96">
        <f t="shared" si="56"/>
        <v>199200</v>
      </c>
      <c r="G1215" s="160" t="s">
        <v>129</v>
      </c>
      <c r="H1215" s="141" t="s">
        <v>515</v>
      </c>
      <c r="I1215" s="129" t="str">
        <f>VLOOKUP(H1215,Presupuesto!$B$11:$C$565,2,0)</f>
        <v>RECLASIFICACIONES PERSONAL DOCENTE Y ADMON.</v>
      </c>
      <c r="J1215" s="97" t="s">
        <v>1365</v>
      </c>
      <c r="K1215" s="97" t="s">
        <v>412</v>
      </c>
    </row>
    <row r="1216" spans="1:11">
      <c r="A1216" s="446"/>
      <c r="B1216" s="446"/>
      <c r="C1216" s="140"/>
      <c r="D1216" s="157"/>
      <c r="E1216" s="122"/>
      <c r="F1216" s="96">
        <f t="shared" si="56"/>
        <v>0</v>
      </c>
      <c r="G1216" s="160"/>
      <c r="H1216" s="141"/>
      <c r="I1216" s="129" t="e">
        <f>VLOOKUP(H1216,Presupuesto!$B$11:$C$565,2,0)</f>
        <v>#N/A</v>
      </c>
      <c r="J1216" s="97" t="str">
        <f t="shared" si="57"/>
        <v>Desarrollo del Sistema de Educación Superior</v>
      </c>
      <c r="K1216" s="97" t="s">
        <v>401</v>
      </c>
    </row>
    <row r="1217" spans="1:11">
      <c r="A1217" s="446"/>
      <c r="B1217" s="446"/>
      <c r="C1217" s="140"/>
      <c r="D1217" s="157"/>
      <c r="E1217" s="122"/>
      <c r="F1217" s="96">
        <f t="shared" si="56"/>
        <v>0</v>
      </c>
      <c r="G1217" s="160"/>
      <c r="H1217" s="141"/>
      <c r="I1217" s="129" t="e">
        <f>VLOOKUP(H1217,Presupuesto!$B$11:$C$565,2,0)</f>
        <v>#N/A</v>
      </c>
      <c r="J1217" s="97" t="str">
        <f t="shared" si="57"/>
        <v>Desarrollo del Sistema de Educación Superior</v>
      </c>
      <c r="K1217" s="97" t="s">
        <v>412</v>
      </c>
    </row>
    <row r="1218" spans="1:11">
      <c r="A1218" s="446"/>
      <c r="B1218" s="446"/>
      <c r="C1218" s="140"/>
      <c r="D1218" s="157"/>
      <c r="E1218" s="122"/>
      <c r="F1218" s="96">
        <f t="shared" si="56"/>
        <v>0</v>
      </c>
      <c r="G1218" s="160"/>
      <c r="H1218" s="141"/>
      <c r="I1218" s="129" t="e">
        <f>VLOOKUP(H1218,Presupuesto!$B$11:$C$565,2,0)</f>
        <v>#N/A</v>
      </c>
      <c r="J1218" s="97" t="str">
        <f t="shared" si="57"/>
        <v>Desarrollo del Sistema de Educación Superior</v>
      </c>
      <c r="K1218" s="97" t="s">
        <v>412</v>
      </c>
    </row>
    <row r="1219" spans="1:11">
      <c r="A1219" s="446"/>
      <c r="B1219" s="446"/>
      <c r="C1219" s="140"/>
      <c r="D1219" s="157"/>
      <c r="E1219" s="122"/>
      <c r="F1219" s="96">
        <f t="shared" si="56"/>
        <v>0</v>
      </c>
      <c r="G1219" s="160"/>
      <c r="H1219" s="141"/>
      <c r="I1219" s="129" t="e">
        <f>VLOOKUP(H1219,Presupuesto!$B$11:$C$565,2,0)</f>
        <v>#N/A</v>
      </c>
      <c r="J1219" s="97" t="str">
        <f t="shared" si="57"/>
        <v>Desarrollo del Sistema de Educación Superior</v>
      </c>
      <c r="K1219" s="97" t="s">
        <v>412</v>
      </c>
    </row>
    <row r="1220" spans="1:11">
      <c r="A1220" s="446"/>
      <c r="B1220" s="446"/>
      <c r="C1220" s="140"/>
      <c r="D1220" s="157"/>
      <c r="E1220" s="122"/>
      <c r="F1220" s="96">
        <f t="shared" si="56"/>
        <v>0</v>
      </c>
      <c r="G1220" s="160"/>
      <c r="H1220" s="141"/>
      <c r="I1220" s="129" t="e">
        <f>VLOOKUP(H1220,Presupuesto!$B$11:$C$565,2,0)</f>
        <v>#N/A</v>
      </c>
      <c r="J1220" s="97" t="str">
        <f t="shared" si="57"/>
        <v>Desarrollo del Sistema de Educación Superior</v>
      </c>
      <c r="K1220" s="97" t="s">
        <v>412</v>
      </c>
    </row>
    <row r="1221" spans="1:11">
      <c r="A1221" s="446"/>
      <c r="B1221" s="446"/>
      <c r="C1221" s="140"/>
      <c r="D1221" s="157"/>
      <c r="E1221" s="122"/>
      <c r="F1221" s="96">
        <f t="shared" si="56"/>
        <v>0</v>
      </c>
      <c r="G1221" s="160"/>
      <c r="H1221" s="141"/>
      <c r="I1221" s="129" t="e">
        <f>VLOOKUP(H1221,Presupuesto!$B$11:$C$565,2,0)</f>
        <v>#N/A</v>
      </c>
      <c r="J1221" s="97" t="str">
        <f t="shared" si="57"/>
        <v>Desarrollo del Sistema de Educación Superior</v>
      </c>
      <c r="K1221" s="97" t="s">
        <v>412</v>
      </c>
    </row>
    <row r="1222" spans="1:11">
      <c r="A1222" s="446"/>
      <c r="B1222" s="446"/>
      <c r="C1222" s="140"/>
      <c r="D1222" s="157"/>
      <c r="E1222" s="122"/>
      <c r="F1222" s="96">
        <f t="shared" si="56"/>
        <v>0</v>
      </c>
      <c r="G1222" s="160"/>
      <c r="H1222" s="141"/>
      <c r="I1222" s="129" t="e">
        <f>VLOOKUP(H1222,Presupuesto!$B$11:$C$565,2,0)</f>
        <v>#N/A</v>
      </c>
      <c r="J1222" s="97" t="str">
        <f t="shared" si="57"/>
        <v>Desarrollo del Sistema de Educación Superior</v>
      </c>
      <c r="K1222" s="97" t="s">
        <v>412</v>
      </c>
    </row>
    <row r="1223" spans="1:11">
      <c r="A1223" s="446"/>
      <c r="B1223" s="446"/>
      <c r="C1223" s="140"/>
      <c r="D1223" s="157"/>
      <c r="E1223" s="122"/>
      <c r="F1223" s="96">
        <f t="shared" si="56"/>
        <v>0</v>
      </c>
      <c r="G1223" s="160"/>
      <c r="H1223" s="141"/>
      <c r="I1223" s="129" t="e">
        <f>VLOOKUP(H1223,Presupuesto!$B$11:$C$565,2,0)</f>
        <v>#N/A</v>
      </c>
      <c r="J1223" s="97" t="str">
        <f t="shared" si="57"/>
        <v>Desarrollo del Sistema de Educación Superior</v>
      </c>
      <c r="K1223" s="97" t="s">
        <v>412</v>
      </c>
    </row>
    <row r="1224" spans="1:11">
      <c r="A1224" s="446"/>
      <c r="B1224" s="446"/>
      <c r="C1224" s="140"/>
      <c r="D1224" s="157"/>
      <c r="E1224" s="122"/>
      <c r="F1224" s="96">
        <f t="shared" si="56"/>
        <v>0</v>
      </c>
      <c r="G1224" s="160"/>
      <c r="H1224" s="141"/>
      <c r="I1224" s="129" t="e">
        <f>VLOOKUP(H1224,Presupuesto!$B$11:$C$565,2,0)</f>
        <v>#N/A</v>
      </c>
      <c r="J1224" s="97" t="str">
        <f t="shared" si="57"/>
        <v>Desarrollo del Sistema de Educación Superior</v>
      </c>
      <c r="K1224" s="97" t="s">
        <v>412</v>
      </c>
    </row>
    <row r="1225" spans="1:11">
      <c r="A1225" s="446"/>
      <c r="B1225" s="446"/>
      <c r="C1225" s="140"/>
      <c r="D1225" s="157"/>
      <c r="E1225" s="122"/>
      <c r="F1225" s="96">
        <f t="shared" si="56"/>
        <v>0</v>
      </c>
      <c r="G1225" s="160"/>
      <c r="H1225" s="141"/>
      <c r="I1225" s="129" t="e">
        <f>VLOOKUP(H1225,Presupuesto!$B$11:$C$565,2,0)</f>
        <v>#N/A</v>
      </c>
      <c r="J1225" s="97" t="str">
        <f t="shared" si="57"/>
        <v>Desarrollo del Sistema de Educación Superior</v>
      </c>
      <c r="K1225" s="97" t="s">
        <v>412</v>
      </c>
    </row>
    <row r="1226" spans="1:11">
      <c r="A1226" s="446"/>
      <c r="B1226" s="446"/>
      <c r="C1226" s="140"/>
      <c r="D1226" s="157"/>
      <c r="E1226" s="122"/>
      <c r="F1226" s="96">
        <f t="shared" si="56"/>
        <v>0</v>
      </c>
      <c r="G1226" s="160"/>
      <c r="H1226" s="141"/>
      <c r="I1226" s="129" t="e">
        <f>VLOOKUP(H1226,Presupuesto!$B$11:$C$565,2,0)</f>
        <v>#N/A</v>
      </c>
      <c r="J1226" s="97" t="str">
        <f t="shared" si="57"/>
        <v>Desarrollo del Sistema de Educación Superior</v>
      </c>
      <c r="K1226" s="97" t="s">
        <v>412</v>
      </c>
    </row>
    <row r="1227" spans="1:11">
      <c r="A1227" s="446"/>
      <c r="B1227" s="446"/>
      <c r="C1227" s="140"/>
      <c r="D1227" s="157"/>
      <c r="E1227" s="122"/>
      <c r="F1227" s="96">
        <f t="shared" si="56"/>
        <v>0</v>
      </c>
      <c r="G1227" s="160"/>
      <c r="H1227" s="141"/>
      <c r="I1227" s="129" t="e">
        <f>VLOOKUP(H1227,Presupuesto!$B$11:$C$565,2,0)</f>
        <v>#N/A</v>
      </c>
      <c r="J1227" s="97" t="str">
        <f t="shared" si="57"/>
        <v>Desarrollo del Sistema de Educación Superior</v>
      </c>
      <c r="K1227" s="97" t="s">
        <v>412</v>
      </c>
    </row>
    <row r="1228" spans="1:11">
      <c r="A1228" s="446"/>
      <c r="B1228" s="446"/>
      <c r="C1228" s="140"/>
      <c r="D1228" s="157"/>
      <c r="E1228" s="122"/>
      <c r="F1228" s="96">
        <f t="shared" si="56"/>
        <v>0</v>
      </c>
      <c r="G1228" s="160"/>
      <c r="H1228" s="141"/>
      <c r="I1228" s="129" t="e">
        <f>VLOOKUP(H1228,Presupuesto!$B$11:$C$565,2,0)</f>
        <v>#N/A</v>
      </c>
      <c r="J1228" s="97" t="str">
        <f t="shared" si="57"/>
        <v>Desarrollo del Sistema de Educación Superior</v>
      </c>
      <c r="K1228" s="97" t="s">
        <v>412</v>
      </c>
    </row>
    <row r="1229" spans="1:11">
      <c r="A1229" s="446"/>
      <c r="B1229" s="446"/>
      <c r="C1229" s="140"/>
      <c r="D1229" s="157"/>
      <c r="E1229" s="122"/>
      <c r="F1229" s="96">
        <f t="shared" si="56"/>
        <v>0</v>
      </c>
      <c r="G1229" s="160"/>
      <c r="H1229" s="141"/>
      <c r="I1229" s="129" t="e">
        <f>VLOOKUP(H1229,Presupuesto!$B$11:$C$565,2,0)</f>
        <v>#N/A</v>
      </c>
      <c r="J1229" s="97" t="str">
        <f t="shared" si="57"/>
        <v>Desarrollo del Sistema de Educación Superior</v>
      </c>
      <c r="K1229" s="97" t="s">
        <v>412</v>
      </c>
    </row>
    <row r="1230" spans="1:11">
      <c r="A1230" s="446"/>
      <c r="B1230" s="446"/>
      <c r="C1230" s="140"/>
      <c r="D1230" s="157"/>
      <c r="E1230" s="122"/>
      <c r="F1230" s="96">
        <f t="shared" si="56"/>
        <v>0</v>
      </c>
      <c r="G1230" s="160"/>
      <c r="H1230" s="141"/>
      <c r="I1230" s="129" t="e">
        <f>VLOOKUP(H1230,Presupuesto!$B$11:$C$565,2,0)</f>
        <v>#N/A</v>
      </c>
      <c r="J1230" s="97" t="str">
        <f t="shared" si="57"/>
        <v>Desarrollo del Sistema de Educación Superior</v>
      </c>
      <c r="K1230" s="97" t="s">
        <v>412</v>
      </c>
    </row>
    <row r="1231" spans="1:11">
      <c r="A1231" s="446"/>
      <c r="B1231" s="446"/>
      <c r="C1231" s="140"/>
      <c r="D1231" s="157"/>
      <c r="E1231" s="122"/>
      <c r="F1231" s="96">
        <f t="shared" si="56"/>
        <v>0</v>
      </c>
      <c r="G1231" s="160"/>
      <c r="H1231" s="141"/>
      <c r="I1231" s="129" t="e">
        <f>VLOOKUP(H1231,Presupuesto!$B$11:$C$565,2,0)</f>
        <v>#N/A</v>
      </c>
      <c r="J1231" s="97" t="str">
        <f t="shared" si="57"/>
        <v>Desarrollo del Sistema de Educación Superior</v>
      </c>
      <c r="K1231" s="97" t="s">
        <v>412</v>
      </c>
    </row>
    <row r="1232" spans="1:11">
      <c r="A1232" s="446"/>
      <c r="B1232" s="446"/>
      <c r="C1232" s="140"/>
      <c r="D1232" s="157"/>
      <c r="E1232" s="122"/>
      <c r="F1232" s="96">
        <f t="shared" si="56"/>
        <v>0</v>
      </c>
      <c r="G1232" s="160"/>
      <c r="H1232" s="141"/>
      <c r="I1232" s="129" t="e">
        <f>VLOOKUP(H1232,Presupuesto!$B$11:$C$565,2,0)</f>
        <v>#N/A</v>
      </c>
      <c r="J1232" s="97" t="str">
        <f t="shared" si="57"/>
        <v>Desarrollo del Sistema de Educación Superior</v>
      </c>
      <c r="K1232" s="97" t="s">
        <v>412</v>
      </c>
    </row>
    <row r="1233" spans="1:11">
      <c r="A1233" s="446"/>
      <c r="B1233" s="446"/>
      <c r="C1233" s="142"/>
      <c r="D1233" s="150"/>
      <c r="E1233" s="117"/>
      <c r="F1233" s="96">
        <f t="shared" si="56"/>
        <v>0</v>
      </c>
      <c r="G1233" s="160"/>
      <c r="H1233" s="143"/>
      <c r="I1233" s="129" t="e">
        <f>VLOOKUP(H1233,Presupuesto!$B$11:$C$565,2,0)</f>
        <v>#N/A</v>
      </c>
      <c r="J1233" s="97" t="str">
        <f t="shared" si="57"/>
        <v>Desarrollo del Sistema de Educación Superior</v>
      </c>
      <c r="K1233" s="97" t="s">
        <v>412</v>
      </c>
    </row>
    <row r="1234" spans="1:11">
      <c r="A1234" s="446"/>
      <c r="B1234" s="446"/>
      <c r="C1234" s="142"/>
      <c r="D1234" s="150"/>
      <c r="E1234" s="117"/>
      <c r="F1234" s="96">
        <f t="shared" si="56"/>
        <v>0</v>
      </c>
      <c r="G1234" s="160"/>
      <c r="H1234" s="143"/>
      <c r="I1234" s="129" t="e">
        <f>VLOOKUP(H1234,Presupuesto!$B$11:$C$565,2,0)</f>
        <v>#N/A</v>
      </c>
      <c r="J1234" s="97" t="str">
        <f t="shared" si="57"/>
        <v>Desarrollo del Sistema de Educación Superior</v>
      </c>
      <c r="K1234" s="97" t="s">
        <v>412</v>
      </c>
    </row>
    <row r="1235" spans="1:11">
      <c r="A1235" s="446"/>
      <c r="B1235" s="446"/>
      <c r="C1235" s="142"/>
      <c r="D1235" s="150"/>
      <c r="E1235" s="117"/>
      <c r="F1235" s="96">
        <f t="shared" si="56"/>
        <v>0</v>
      </c>
      <c r="G1235" s="160"/>
      <c r="H1235" s="143"/>
      <c r="I1235" s="129" t="e">
        <f>VLOOKUP(H1235,Presupuesto!$B$11:$C$565,2,0)</f>
        <v>#N/A</v>
      </c>
      <c r="J1235" s="97" t="str">
        <f t="shared" si="57"/>
        <v>Desarrollo del Sistema de Educación Superior</v>
      </c>
      <c r="K1235" s="97" t="s">
        <v>412</v>
      </c>
    </row>
    <row r="1236" spans="1:11">
      <c r="A1236" s="446"/>
      <c r="B1236" s="446"/>
      <c r="C1236" s="142"/>
      <c r="D1236" s="150"/>
      <c r="E1236" s="117"/>
      <c r="F1236" s="96">
        <f t="shared" si="56"/>
        <v>0</v>
      </c>
      <c r="G1236" s="160"/>
      <c r="H1236" s="143"/>
      <c r="I1236" s="129" t="e">
        <f>VLOOKUP(H1236,Presupuesto!$B$11:$C$565,2,0)</f>
        <v>#N/A</v>
      </c>
      <c r="J1236" s="97" t="str">
        <f t="shared" si="57"/>
        <v>Desarrollo del Sistema de Educación Superior</v>
      </c>
      <c r="K1236" s="97" t="s">
        <v>412</v>
      </c>
    </row>
    <row r="1237" spans="1:11">
      <c r="A1237" s="446"/>
      <c r="B1237" s="446"/>
      <c r="C1237" s="142"/>
      <c r="D1237" s="150"/>
      <c r="E1237" s="117"/>
      <c r="F1237" s="96">
        <f t="shared" si="56"/>
        <v>0</v>
      </c>
      <c r="G1237" s="160"/>
      <c r="H1237" s="143"/>
      <c r="I1237" s="129" t="e">
        <f>VLOOKUP(H1237,Presupuesto!$B$11:$C$565,2,0)</f>
        <v>#N/A</v>
      </c>
      <c r="J1237" s="97" t="str">
        <f t="shared" si="57"/>
        <v>Desarrollo del Sistema de Educación Superior</v>
      </c>
      <c r="K1237" s="97" t="s">
        <v>412</v>
      </c>
    </row>
    <row r="1238" spans="1:11">
      <c r="A1238" s="446"/>
      <c r="B1238" s="446"/>
      <c r="C1238" s="142"/>
      <c r="D1238" s="150"/>
      <c r="E1238" s="117"/>
      <c r="F1238" s="96">
        <f t="shared" si="56"/>
        <v>0</v>
      </c>
      <c r="G1238" s="160"/>
      <c r="H1238" s="143"/>
      <c r="I1238" s="129" t="e">
        <f>VLOOKUP(H1238,Presupuesto!$B$11:$C$565,2,0)</f>
        <v>#N/A</v>
      </c>
      <c r="J1238" s="97" t="str">
        <f t="shared" si="57"/>
        <v>Desarrollo del Sistema de Educación Superior</v>
      </c>
      <c r="K1238" s="97" t="s">
        <v>412</v>
      </c>
    </row>
    <row r="1239" spans="1:11">
      <c r="A1239" s="446"/>
      <c r="B1239" s="446"/>
      <c r="C1239" s="142"/>
      <c r="D1239" s="150"/>
      <c r="E1239" s="117"/>
      <c r="F1239" s="96">
        <f t="shared" si="56"/>
        <v>0</v>
      </c>
      <c r="G1239" s="160"/>
      <c r="H1239" s="143"/>
      <c r="I1239" s="129" t="e">
        <f>VLOOKUP(H1239,Presupuesto!$B$11:$C$565,2,0)</f>
        <v>#N/A</v>
      </c>
      <c r="J1239" s="97" t="str">
        <f t="shared" si="57"/>
        <v>Desarrollo del Sistema de Educación Superior</v>
      </c>
      <c r="K1239" s="97" t="s">
        <v>412</v>
      </c>
    </row>
    <row r="1240" spans="1:11">
      <c r="A1240" s="446"/>
      <c r="B1240" s="446"/>
      <c r="C1240" s="142"/>
      <c r="D1240" s="150"/>
      <c r="E1240" s="117"/>
      <c r="F1240" s="96">
        <f t="shared" si="56"/>
        <v>0</v>
      </c>
      <c r="G1240" s="160"/>
      <c r="H1240" s="143"/>
      <c r="I1240" s="129" t="e">
        <f>VLOOKUP(H1240,Presupuesto!$B$11:$C$565,2,0)</f>
        <v>#N/A</v>
      </c>
      <c r="J1240" s="97" t="str">
        <f t="shared" si="57"/>
        <v>Desarrollo del Sistema de Educación Superior</v>
      </c>
      <c r="K1240" s="97" t="s">
        <v>412</v>
      </c>
    </row>
    <row r="1241" spans="1:11">
      <c r="A1241" s="446"/>
      <c r="B1241" s="446"/>
      <c r="C1241" s="144"/>
      <c r="D1241" s="150"/>
      <c r="E1241" s="117"/>
      <c r="F1241" s="96">
        <f t="shared" si="56"/>
        <v>0</v>
      </c>
      <c r="G1241" s="160"/>
      <c r="H1241" s="145"/>
      <c r="I1241" s="129" t="e">
        <f>VLOOKUP(H1241,Presupuesto!$B$11:$C$565,2,0)</f>
        <v>#N/A</v>
      </c>
      <c r="J1241" s="97" t="str">
        <f t="shared" si="57"/>
        <v>Desarrollo del Sistema de Educación Superior</v>
      </c>
      <c r="K1241" s="97" t="s">
        <v>403</v>
      </c>
    </row>
    <row r="1242" spans="1:11">
      <c r="A1242" s="446"/>
      <c r="B1242" s="446"/>
      <c r="C1242" s="144"/>
      <c r="D1242" s="150"/>
      <c r="E1242" s="117"/>
      <c r="F1242" s="96">
        <f t="shared" si="56"/>
        <v>0</v>
      </c>
      <c r="G1242" s="160"/>
      <c r="H1242" s="145"/>
      <c r="I1242" s="129" t="e">
        <f>VLOOKUP(H1242,Presupuesto!$B$11:$C$565,2,0)</f>
        <v>#N/A</v>
      </c>
      <c r="J1242" s="97" t="str">
        <f t="shared" si="57"/>
        <v>Desarrollo del Sistema de Educación Superior</v>
      </c>
      <c r="K1242" s="97" t="s">
        <v>412</v>
      </c>
    </row>
    <row r="1243" spans="1:11">
      <c r="A1243" s="446"/>
      <c r="B1243" s="446"/>
      <c r="C1243" s="144"/>
      <c r="D1243" s="150"/>
      <c r="E1243" s="117"/>
      <c r="F1243" s="96">
        <f t="shared" si="56"/>
        <v>0</v>
      </c>
      <c r="G1243" s="160"/>
      <c r="H1243" s="145"/>
      <c r="I1243" s="129" t="e">
        <f>VLOOKUP(H1243,Presupuesto!$B$11:$C$565,2,0)</f>
        <v>#N/A</v>
      </c>
      <c r="J1243" s="97" t="str">
        <f t="shared" si="57"/>
        <v>Desarrollo del Sistema de Educación Superior</v>
      </c>
      <c r="K1243" s="97" t="s">
        <v>412</v>
      </c>
    </row>
    <row r="1244" spans="1:11">
      <c r="A1244" s="446"/>
      <c r="B1244" s="446"/>
      <c r="C1244" s="144"/>
      <c r="D1244" s="150"/>
      <c r="E1244" s="117"/>
      <c r="F1244" s="96">
        <f t="shared" si="56"/>
        <v>0</v>
      </c>
      <c r="G1244" s="160"/>
      <c r="H1244" s="145"/>
      <c r="I1244" s="129" t="e">
        <f>VLOOKUP(H1244,Presupuesto!$B$11:$C$565,2,0)</f>
        <v>#N/A</v>
      </c>
      <c r="J1244" s="97" t="str">
        <f t="shared" si="57"/>
        <v>Desarrollo del Sistema de Educación Superior</v>
      </c>
      <c r="K1244" s="97" t="s">
        <v>412</v>
      </c>
    </row>
    <row r="1248" spans="1:11" ht="15.75" thickBot="1"/>
    <row r="1249" spans="1:11" ht="15.75" thickBot="1">
      <c r="A1249" s="446"/>
      <c r="B1249" s="446"/>
      <c r="C1249" s="156" t="s">
        <v>53</v>
      </c>
      <c r="D1249" s="357">
        <f>SUM(F1256:F1290)</f>
        <v>300000</v>
      </c>
      <c r="E1249" s="446"/>
      <c r="F1249" s="70"/>
      <c r="G1249" s="78"/>
      <c r="H1249" s="70"/>
      <c r="I1249" s="70"/>
      <c r="J1249" s="446"/>
      <c r="K1249" s="446"/>
    </row>
    <row r="1250" spans="1:11">
      <c r="A1250" s="446"/>
      <c r="B1250" s="446"/>
      <c r="C1250" s="70"/>
      <c r="D1250" s="31"/>
      <c r="E1250" s="92"/>
      <c r="F1250" s="92"/>
      <c r="G1250" s="92"/>
      <c r="H1250" s="75"/>
      <c r="I1250" s="75"/>
      <c r="J1250" s="75"/>
      <c r="K1250" s="446"/>
    </row>
    <row r="1251" spans="1:11">
      <c r="A1251" s="446"/>
      <c r="B1251" s="446"/>
      <c r="C1251" s="70"/>
      <c r="D1251" s="31"/>
      <c r="E1251" s="92"/>
      <c r="F1251" s="92"/>
      <c r="G1251" s="92"/>
      <c r="H1251" s="75"/>
      <c r="I1251" s="75"/>
      <c r="J1251" s="75"/>
      <c r="K1251" s="446"/>
    </row>
    <row r="1252" spans="1:11" ht="15.75">
      <c r="A1252" s="446"/>
      <c r="B1252" s="446"/>
      <c r="C1252" s="201" t="s">
        <v>392</v>
      </c>
      <c r="D1252" s="353" t="s">
        <v>1878</v>
      </c>
      <c r="E1252" s="92"/>
      <c r="F1252" s="92"/>
      <c r="G1252" s="92"/>
      <c r="H1252" s="75"/>
      <c r="I1252" s="75"/>
      <c r="J1252" s="75"/>
      <c r="K1252" s="446"/>
    </row>
    <row r="1253" spans="1:11" ht="18.75">
      <c r="A1253" s="446"/>
      <c r="B1253" s="446"/>
      <c r="C1253" s="207" t="str">
        <f>IFERROR(VLOOKUP(D1252,'1. Desarrollo e Innov. Curricu.'!$E:$F,2,FALSE),IFERROR(VLOOKUP(D1252,'2. Investigación Científica'!$E:$F,2,FALSE),IFERROR(VLOOKUP(D1252,'3. Vinculación Univ. Sociedad'!$E:$F,2,FALSE),IFERROR(VLOOKUP(D1252,'4. Docencia y Profesorado Univ.'!$E:$F,2,FALSE),IFERROR(VLOOKUP(D1252,'5. Estudiantes y Graduados'!$E:$F,2,FALSE),IFERROR(VLOOKUP(D1252,'11. Gestion Administrativa'!$E:$F,2,FALSE),IFERROR(VLOOKUP(D1252,'13. Gestión Académica'!$E:$F,2,FALSE),IFERROR(VLOOKUP(D1252,'8. Asegura. de la Calid. y M'!$E:$F,2,FALSE),IFERROR(VLOOKUP(D1252,'6. Gestión del Conocimiento'!$E:$F,2,FALSE),IFERROR(VLOOKUP(D1252,'15. Gobernabilidad y Proceso...'!$E:$F,2,FALSE),IFERROR(VLOOKUP(D1252,'12. Gestión del Talento Humano'!$E:$F,2,FALSE),IFERROR(VLOOKUP(D1252,'14. Internacional... de la E.S.'!$E:$F,2,FALSE),IFERROR(VLOOKUP(D1252,'10. Posgrado'!$E:$F,2,FALSE),IFERROR(VLOOKUP(D1252,'17. Gestión TIC'!$E:$F,2,FALSE),IFERROR(VLOOKUP(D1252,'16. Desa. del Sistema Educ.Sup.'!$E:$F,2,FALSE),IFERROR(VLOOKUP(D1252,'9. Cultura de Inno. Insti...'!$E:$F,2,FALSE),VLOOKUP(D1252,'7. Lo Esencial de la Reforma U.'!$E:$F,2,0)))))))))))))))))</f>
        <v>1.  SEGUIMIENTO DE PROYECTO AQUAPHONICS PARA LA NUTRICION COMUNITARIA, Y REPLICA (EN LA SOCIEDAD…)</v>
      </c>
      <c r="D1253" s="31"/>
      <c r="E1253" s="92"/>
      <c r="F1253" s="92"/>
      <c r="G1253" s="92"/>
      <c r="H1253" s="75"/>
      <c r="I1253" s="75"/>
      <c r="J1253" s="75"/>
      <c r="K1253" s="446"/>
    </row>
    <row r="1254" spans="1:11" ht="15.75" thickBot="1">
      <c r="A1254" s="446"/>
      <c r="B1254" s="446"/>
      <c r="C1254" s="446"/>
      <c r="D1254" s="446"/>
      <c r="E1254" s="446"/>
      <c r="F1254" s="92"/>
      <c r="G1254" s="75"/>
      <c r="H1254" s="75"/>
      <c r="I1254" s="75"/>
      <c r="J1254" s="446"/>
      <c r="K1254" s="446"/>
    </row>
    <row r="1255" spans="1:11" ht="30.75" thickBot="1">
      <c r="A1255" s="446"/>
      <c r="B1255" s="446"/>
      <c r="C1255" s="128" t="s">
        <v>44</v>
      </c>
      <c r="D1255" s="128" t="s">
        <v>55</v>
      </c>
      <c r="E1255" s="135" t="s">
        <v>57</v>
      </c>
      <c r="F1255" s="134" t="s">
        <v>27</v>
      </c>
      <c r="G1255" s="132" t="s">
        <v>131</v>
      </c>
      <c r="H1255" s="135" t="s">
        <v>46</v>
      </c>
      <c r="I1255" s="132" t="s">
        <v>132</v>
      </c>
      <c r="J1255" s="132" t="s">
        <v>410</v>
      </c>
      <c r="K1255" s="132" t="s">
        <v>411</v>
      </c>
    </row>
    <row r="1256" spans="1:11">
      <c r="A1256" s="446"/>
      <c r="B1256" s="446"/>
      <c r="C1256" s="217" t="s">
        <v>439</v>
      </c>
      <c r="D1256" s="218"/>
      <c r="E1256" s="216">
        <f>HLOOKUP(C1256,$AH$2:$BU$3,2,0)</f>
        <v>620</v>
      </c>
      <c r="F1256" s="96">
        <f t="shared" ref="F1256:F1289" si="58">D1256*E1256</f>
        <v>0</v>
      </c>
      <c r="G1256" s="160"/>
      <c r="H1256" s="141"/>
      <c r="I1256" s="129" t="e">
        <f>VLOOKUP(H1256,Presupuesto!$B$11:$C$565,2,0)</f>
        <v>#N/A</v>
      </c>
      <c r="J1256" s="215" t="s">
        <v>471</v>
      </c>
      <c r="K1256" s="97" t="s">
        <v>394</v>
      </c>
    </row>
    <row r="1257" spans="1:11">
      <c r="A1257" s="446"/>
      <c r="B1257" s="446"/>
      <c r="C1257" s="140"/>
      <c r="D1257" s="157"/>
      <c r="E1257" s="122"/>
      <c r="F1257" s="96">
        <f t="shared" si="58"/>
        <v>0</v>
      </c>
      <c r="G1257" s="160"/>
      <c r="H1257" s="141"/>
      <c r="I1257" s="129" t="e">
        <f>VLOOKUP(H1257,Presupuesto!$B$11:$C$565,2,0)</f>
        <v>#N/A</v>
      </c>
      <c r="J1257" s="97" t="str">
        <f>$J$854</f>
        <v>Desarrollo del Sistema de Educación Superior</v>
      </c>
      <c r="K1257" s="97" t="s">
        <v>412</v>
      </c>
    </row>
    <row r="1258" spans="1:11">
      <c r="A1258" s="446"/>
      <c r="B1258" s="446"/>
      <c r="C1258" s="140"/>
      <c r="D1258" s="157"/>
      <c r="E1258" s="122"/>
      <c r="F1258" s="96">
        <f t="shared" si="58"/>
        <v>0</v>
      </c>
      <c r="G1258" s="160"/>
      <c r="H1258" s="141"/>
      <c r="I1258" s="129" t="e">
        <f>VLOOKUP(H1258,Presupuesto!$B$11:$C$565,2,0)</f>
        <v>#N/A</v>
      </c>
      <c r="J1258" s="97" t="str">
        <f t="shared" ref="J1258:J1289" si="59">$J$854</f>
        <v>Desarrollo del Sistema de Educación Superior</v>
      </c>
      <c r="K1258" s="97" t="s">
        <v>412</v>
      </c>
    </row>
    <row r="1259" spans="1:11">
      <c r="A1259" s="446"/>
      <c r="B1259" s="446"/>
      <c r="C1259" s="140" t="s">
        <v>2080</v>
      </c>
      <c r="D1259" s="157">
        <v>1</v>
      </c>
      <c r="E1259" s="122">
        <v>300000</v>
      </c>
      <c r="F1259" s="96">
        <f t="shared" si="58"/>
        <v>300000</v>
      </c>
      <c r="G1259" s="160" t="s">
        <v>1507</v>
      </c>
      <c r="H1259" s="141" t="s">
        <v>580</v>
      </c>
      <c r="I1259" s="129" t="str">
        <f>VLOOKUP(H1259,Presupuesto!$B$11:$C$565,2,0)</f>
        <v>OTROS SERVICIOS PERSONALES PROYECTO VINCULACION UNAH SOCIEDAD</v>
      </c>
      <c r="J1259" s="97" t="s">
        <v>471</v>
      </c>
      <c r="K1259" s="97" t="s">
        <v>412</v>
      </c>
    </row>
    <row r="1260" spans="1:11">
      <c r="A1260" s="446"/>
      <c r="B1260" s="446"/>
      <c r="C1260" s="140"/>
      <c r="D1260" s="157"/>
      <c r="E1260" s="122"/>
      <c r="F1260" s="96"/>
      <c r="G1260" s="160"/>
      <c r="H1260" s="141"/>
      <c r="I1260" s="129"/>
      <c r="J1260" s="97" t="s">
        <v>1365</v>
      </c>
      <c r="K1260" s="97" t="s">
        <v>412</v>
      </c>
    </row>
    <row r="1261" spans="1:11">
      <c r="A1261" s="446"/>
      <c r="B1261" s="446"/>
      <c r="C1261" s="140"/>
      <c r="D1261" s="157"/>
      <c r="E1261" s="122"/>
      <c r="F1261" s="96">
        <f t="shared" si="58"/>
        <v>0</v>
      </c>
      <c r="G1261" s="160"/>
      <c r="H1261" s="141"/>
      <c r="I1261" s="129" t="e">
        <f>VLOOKUP(H1261,Presupuesto!$B$11:$C$565,2,0)</f>
        <v>#N/A</v>
      </c>
      <c r="J1261" s="97" t="str">
        <f t="shared" si="59"/>
        <v>Desarrollo del Sistema de Educación Superior</v>
      </c>
      <c r="K1261" s="97" t="s">
        <v>401</v>
      </c>
    </row>
    <row r="1262" spans="1:11">
      <c r="A1262" s="446"/>
      <c r="B1262" s="446"/>
      <c r="C1262" s="140"/>
      <c r="D1262" s="157"/>
      <c r="E1262" s="122"/>
      <c r="F1262" s="96">
        <f t="shared" si="58"/>
        <v>0</v>
      </c>
      <c r="G1262" s="160"/>
      <c r="H1262" s="141"/>
      <c r="I1262" s="129" t="e">
        <f>VLOOKUP(H1262,Presupuesto!$B$11:$C$565,2,0)</f>
        <v>#N/A</v>
      </c>
      <c r="J1262" s="97" t="str">
        <f t="shared" si="59"/>
        <v>Desarrollo del Sistema de Educación Superior</v>
      </c>
      <c r="K1262" s="97" t="s">
        <v>412</v>
      </c>
    </row>
    <row r="1263" spans="1:11">
      <c r="A1263" s="446"/>
      <c r="B1263" s="446"/>
      <c r="C1263" s="140"/>
      <c r="D1263" s="157"/>
      <c r="E1263" s="122"/>
      <c r="F1263" s="96">
        <f t="shared" si="58"/>
        <v>0</v>
      </c>
      <c r="G1263" s="160"/>
      <c r="H1263" s="141"/>
      <c r="I1263" s="129" t="e">
        <f>VLOOKUP(H1263,Presupuesto!$B$11:$C$565,2,0)</f>
        <v>#N/A</v>
      </c>
      <c r="J1263" s="97" t="str">
        <f t="shared" si="59"/>
        <v>Desarrollo del Sistema de Educación Superior</v>
      </c>
      <c r="K1263" s="97" t="s">
        <v>412</v>
      </c>
    </row>
    <row r="1264" spans="1:11">
      <c r="A1264" s="446"/>
      <c r="B1264" s="446"/>
      <c r="C1264" s="140"/>
      <c r="D1264" s="157"/>
      <c r="E1264" s="122"/>
      <c r="F1264" s="96">
        <f t="shared" si="58"/>
        <v>0</v>
      </c>
      <c r="G1264" s="160"/>
      <c r="H1264" s="141"/>
      <c r="I1264" s="129" t="e">
        <f>VLOOKUP(H1264,Presupuesto!$B$11:$C$565,2,0)</f>
        <v>#N/A</v>
      </c>
      <c r="J1264" s="97" t="str">
        <f t="shared" si="59"/>
        <v>Desarrollo del Sistema de Educación Superior</v>
      </c>
      <c r="K1264" s="97" t="s">
        <v>412</v>
      </c>
    </row>
    <row r="1265" spans="1:11">
      <c r="A1265" s="446"/>
      <c r="B1265" s="446"/>
      <c r="C1265" s="140"/>
      <c r="D1265" s="157"/>
      <c r="E1265" s="122"/>
      <c r="F1265" s="96">
        <f t="shared" si="58"/>
        <v>0</v>
      </c>
      <c r="G1265" s="160"/>
      <c r="H1265" s="141"/>
      <c r="I1265" s="129" t="e">
        <f>VLOOKUP(H1265,Presupuesto!$B$11:$C$565,2,0)</f>
        <v>#N/A</v>
      </c>
      <c r="J1265" s="97" t="str">
        <f t="shared" si="59"/>
        <v>Desarrollo del Sistema de Educación Superior</v>
      </c>
      <c r="K1265" s="97" t="s">
        <v>412</v>
      </c>
    </row>
    <row r="1266" spans="1:11">
      <c r="A1266" s="446"/>
      <c r="B1266" s="446"/>
      <c r="C1266" s="140"/>
      <c r="D1266" s="157"/>
      <c r="E1266" s="122"/>
      <c r="F1266" s="96">
        <f t="shared" si="58"/>
        <v>0</v>
      </c>
      <c r="G1266" s="160"/>
      <c r="H1266" s="141"/>
      <c r="I1266" s="129" t="e">
        <f>VLOOKUP(H1266,Presupuesto!$B$11:$C$565,2,0)</f>
        <v>#N/A</v>
      </c>
      <c r="J1266" s="97" t="str">
        <f t="shared" si="59"/>
        <v>Desarrollo del Sistema de Educación Superior</v>
      </c>
      <c r="K1266" s="97" t="s">
        <v>412</v>
      </c>
    </row>
    <row r="1267" spans="1:11">
      <c r="A1267" s="446"/>
      <c r="B1267" s="446"/>
      <c r="C1267" s="140"/>
      <c r="D1267" s="157"/>
      <c r="E1267" s="122"/>
      <c r="F1267" s="96">
        <f t="shared" si="58"/>
        <v>0</v>
      </c>
      <c r="G1267" s="160"/>
      <c r="H1267" s="141"/>
      <c r="I1267" s="129" t="e">
        <f>VLOOKUP(H1267,Presupuesto!$B$11:$C$565,2,0)</f>
        <v>#N/A</v>
      </c>
      <c r="J1267" s="97" t="str">
        <f t="shared" si="59"/>
        <v>Desarrollo del Sistema de Educación Superior</v>
      </c>
      <c r="K1267" s="97" t="s">
        <v>412</v>
      </c>
    </row>
    <row r="1268" spans="1:11">
      <c r="A1268" s="446"/>
      <c r="B1268" s="446"/>
      <c r="C1268" s="140"/>
      <c r="D1268" s="157"/>
      <c r="E1268" s="122"/>
      <c r="F1268" s="96">
        <f t="shared" si="58"/>
        <v>0</v>
      </c>
      <c r="G1268" s="160"/>
      <c r="H1268" s="141"/>
      <c r="I1268" s="129" t="e">
        <f>VLOOKUP(H1268,Presupuesto!$B$11:$C$565,2,0)</f>
        <v>#N/A</v>
      </c>
      <c r="J1268" s="97" t="str">
        <f t="shared" si="59"/>
        <v>Desarrollo del Sistema de Educación Superior</v>
      </c>
      <c r="K1268" s="97" t="s">
        <v>412</v>
      </c>
    </row>
    <row r="1269" spans="1:11">
      <c r="A1269" s="446"/>
      <c r="B1269" s="446"/>
      <c r="C1269" s="140"/>
      <c r="D1269" s="157"/>
      <c r="E1269" s="122"/>
      <c r="F1269" s="96">
        <f t="shared" si="58"/>
        <v>0</v>
      </c>
      <c r="G1269" s="160"/>
      <c r="H1269" s="141"/>
      <c r="I1269" s="129" t="e">
        <f>VLOOKUP(H1269,Presupuesto!$B$11:$C$565,2,0)</f>
        <v>#N/A</v>
      </c>
      <c r="J1269" s="97" t="str">
        <f t="shared" si="59"/>
        <v>Desarrollo del Sistema de Educación Superior</v>
      </c>
      <c r="K1269" s="97" t="s">
        <v>412</v>
      </c>
    </row>
    <row r="1270" spans="1:11">
      <c r="A1270" s="446"/>
      <c r="B1270" s="446"/>
      <c r="C1270" s="140"/>
      <c r="D1270" s="157"/>
      <c r="E1270" s="122"/>
      <c r="F1270" s="96">
        <f t="shared" si="58"/>
        <v>0</v>
      </c>
      <c r="G1270" s="160"/>
      <c r="H1270" s="141"/>
      <c r="I1270" s="129" t="e">
        <f>VLOOKUP(H1270,Presupuesto!$B$11:$C$565,2,0)</f>
        <v>#N/A</v>
      </c>
      <c r="J1270" s="97" t="str">
        <f t="shared" si="59"/>
        <v>Desarrollo del Sistema de Educación Superior</v>
      </c>
      <c r="K1270" s="97" t="s">
        <v>412</v>
      </c>
    </row>
    <row r="1271" spans="1:11">
      <c r="A1271" s="446"/>
      <c r="B1271" s="446"/>
      <c r="C1271" s="140"/>
      <c r="D1271" s="157"/>
      <c r="E1271" s="122"/>
      <c r="F1271" s="96">
        <f t="shared" si="58"/>
        <v>0</v>
      </c>
      <c r="G1271" s="160"/>
      <c r="H1271" s="141"/>
      <c r="I1271" s="129" t="e">
        <f>VLOOKUP(H1271,Presupuesto!$B$11:$C$565,2,0)</f>
        <v>#N/A</v>
      </c>
      <c r="J1271" s="97" t="str">
        <f t="shared" si="59"/>
        <v>Desarrollo del Sistema de Educación Superior</v>
      </c>
      <c r="K1271" s="97" t="s">
        <v>412</v>
      </c>
    </row>
    <row r="1272" spans="1:11">
      <c r="A1272" s="446"/>
      <c r="B1272" s="446"/>
      <c r="C1272" s="140"/>
      <c r="D1272" s="157"/>
      <c r="E1272" s="122"/>
      <c r="F1272" s="96">
        <f t="shared" si="58"/>
        <v>0</v>
      </c>
      <c r="G1272" s="160"/>
      <c r="H1272" s="141"/>
      <c r="I1272" s="129" t="e">
        <f>VLOOKUP(H1272,Presupuesto!$B$11:$C$565,2,0)</f>
        <v>#N/A</v>
      </c>
      <c r="J1272" s="97" t="str">
        <f t="shared" si="59"/>
        <v>Desarrollo del Sistema de Educación Superior</v>
      </c>
      <c r="K1272" s="97" t="s">
        <v>412</v>
      </c>
    </row>
    <row r="1273" spans="1:11">
      <c r="A1273" s="446"/>
      <c r="B1273" s="446"/>
      <c r="C1273" s="140"/>
      <c r="D1273" s="157"/>
      <c r="E1273" s="122"/>
      <c r="F1273" s="96">
        <f t="shared" si="58"/>
        <v>0</v>
      </c>
      <c r="G1273" s="160"/>
      <c r="H1273" s="141"/>
      <c r="I1273" s="129" t="e">
        <f>VLOOKUP(H1273,Presupuesto!$B$11:$C$565,2,0)</f>
        <v>#N/A</v>
      </c>
      <c r="J1273" s="97" t="str">
        <f t="shared" si="59"/>
        <v>Desarrollo del Sistema de Educación Superior</v>
      </c>
      <c r="K1273" s="97" t="s">
        <v>412</v>
      </c>
    </row>
    <row r="1274" spans="1:11">
      <c r="A1274" s="446"/>
      <c r="B1274" s="446"/>
      <c r="C1274" s="140"/>
      <c r="D1274" s="157"/>
      <c r="E1274" s="122"/>
      <c r="F1274" s="96">
        <f t="shared" si="58"/>
        <v>0</v>
      </c>
      <c r="G1274" s="160"/>
      <c r="H1274" s="141"/>
      <c r="I1274" s="129" t="e">
        <f>VLOOKUP(H1274,Presupuesto!$B$11:$C$565,2,0)</f>
        <v>#N/A</v>
      </c>
      <c r="J1274" s="97" t="str">
        <f t="shared" si="59"/>
        <v>Desarrollo del Sistema de Educación Superior</v>
      </c>
      <c r="K1274" s="97" t="s">
        <v>412</v>
      </c>
    </row>
    <row r="1275" spans="1:11">
      <c r="A1275" s="446"/>
      <c r="B1275" s="446"/>
      <c r="C1275" s="140"/>
      <c r="D1275" s="157"/>
      <c r="E1275" s="122"/>
      <c r="F1275" s="96">
        <f t="shared" si="58"/>
        <v>0</v>
      </c>
      <c r="G1275" s="160"/>
      <c r="H1275" s="141"/>
      <c r="I1275" s="129" t="e">
        <f>VLOOKUP(H1275,Presupuesto!$B$11:$C$565,2,0)</f>
        <v>#N/A</v>
      </c>
      <c r="J1275" s="97" t="str">
        <f t="shared" si="59"/>
        <v>Desarrollo del Sistema de Educación Superior</v>
      </c>
      <c r="K1275" s="97" t="s">
        <v>412</v>
      </c>
    </row>
    <row r="1276" spans="1:11">
      <c r="A1276" s="446"/>
      <c r="B1276" s="446"/>
      <c r="C1276" s="140"/>
      <c r="D1276" s="157"/>
      <c r="E1276" s="122"/>
      <c r="F1276" s="96">
        <f t="shared" si="58"/>
        <v>0</v>
      </c>
      <c r="G1276" s="160"/>
      <c r="H1276" s="141"/>
      <c r="I1276" s="129" t="e">
        <f>VLOOKUP(H1276,Presupuesto!$B$11:$C$565,2,0)</f>
        <v>#N/A</v>
      </c>
      <c r="J1276" s="97" t="str">
        <f t="shared" si="59"/>
        <v>Desarrollo del Sistema de Educación Superior</v>
      </c>
      <c r="K1276" s="97" t="s">
        <v>412</v>
      </c>
    </row>
    <row r="1277" spans="1:11">
      <c r="A1277" s="446"/>
      <c r="B1277" s="446"/>
      <c r="C1277" s="140"/>
      <c r="D1277" s="157"/>
      <c r="E1277" s="122"/>
      <c r="F1277" s="96">
        <f t="shared" si="58"/>
        <v>0</v>
      </c>
      <c r="G1277" s="160"/>
      <c r="H1277" s="141"/>
      <c r="I1277" s="129" t="e">
        <f>VLOOKUP(H1277,Presupuesto!$B$11:$C$565,2,0)</f>
        <v>#N/A</v>
      </c>
      <c r="J1277" s="97" t="str">
        <f t="shared" si="59"/>
        <v>Desarrollo del Sistema de Educación Superior</v>
      </c>
      <c r="K1277" s="97" t="s">
        <v>412</v>
      </c>
    </row>
    <row r="1278" spans="1:11">
      <c r="A1278" s="446"/>
      <c r="B1278" s="446"/>
      <c r="C1278" s="142"/>
      <c r="D1278" s="150"/>
      <c r="E1278" s="117"/>
      <c r="F1278" s="96">
        <f t="shared" si="58"/>
        <v>0</v>
      </c>
      <c r="G1278" s="160"/>
      <c r="H1278" s="143"/>
      <c r="I1278" s="129" t="e">
        <f>VLOOKUP(H1278,Presupuesto!$B$11:$C$565,2,0)</f>
        <v>#N/A</v>
      </c>
      <c r="J1278" s="97" t="str">
        <f t="shared" si="59"/>
        <v>Desarrollo del Sistema de Educación Superior</v>
      </c>
      <c r="K1278" s="97" t="s">
        <v>412</v>
      </c>
    </row>
    <row r="1279" spans="1:11">
      <c r="A1279" s="446"/>
      <c r="B1279" s="446"/>
      <c r="C1279" s="142"/>
      <c r="D1279" s="150"/>
      <c r="E1279" s="117"/>
      <c r="F1279" s="96">
        <f t="shared" si="58"/>
        <v>0</v>
      </c>
      <c r="G1279" s="160"/>
      <c r="H1279" s="143"/>
      <c r="I1279" s="129" t="e">
        <f>VLOOKUP(H1279,Presupuesto!$B$11:$C$565,2,0)</f>
        <v>#N/A</v>
      </c>
      <c r="J1279" s="97" t="str">
        <f t="shared" si="59"/>
        <v>Desarrollo del Sistema de Educación Superior</v>
      </c>
      <c r="K1279" s="97" t="s">
        <v>412</v>
      </c>
    </row>
    <row r="1280" spans="1:11">
      <c r="A1280" s="446"/>
      <c r="B1280" s="446"/>
      <c r="C1280" s="142"/>
      <c r="D1280" s="150"/>
      <c r="E1280" s="117"/>
      <c r="F1280" s="96">
        <f t="shared" si="58"/>
        <v>0</v>
      </c>
      <c r="G1280" s="160"/>
      <c r="H1280" s="143"/>
      <c r="I1280" s="129" t="e">
        <f>VLOOKUP(H1280,Presupuesto!$B$11:$C$565,2,0)</f>
        <v>#N/A</v>
      </c>
      <c r="J1280" s="97" t="str">
        <f t="shared" si="59"/>
        <v>Desarrollo del Sistema de Educación Superior</v>
      </c>
      <c r="K1280" s="97" t="s">
        <v>412</v>
      </c>
    </row>
    <row r="1281" spans="1:11">
      <c r="A1281" s="446"/>
      <c r="B1281" s="446"/>
      <c r="C1281" s="142"/>
      <c r="D1281" s="150"/>
      <c r="E1281" s="117"/>
      <c r="F1281" s="96">
        <f t="shared" si="58"/>
        <v>0</v>
      </c>
      <c r="G1281" s="160"/>
      <c r="H1281" s="143"/>
      <c r="I1281" s="129" t="e">
        <f>VLOOKUP(H1281,Presupuesto!$B$11:$C$565,2,0)</f>
        <v>#N/A</v>
      </c>
      <c r="J1281" s="97" t="str">
        <f t="shared" si="59"/>
        <v>Desarrollo del Sistema de Educación Superior</v>
      </c>
      <c r="K1281" s="97" t="s">
        <v>412</v>
      </c>
    </row>
    <row r="1282" spans="1:11">
      <c r="A1282" s="446"/>
      <c r="B1282" s="446"/>
      <c r="C1282" s="142"/>
      <c r="D1282" s="150"/>
      <c r="E1282" s="117"/>
      <c r="F1282" s="96">
        <f t="shared" si="58"/>
        <v>0</v>
      </c>
      <c r="G1282" s="160"/>
      <c r="H1282" s="143"/>
      <c r="I1282" s="129" t="e">
        <f>VLOOKUP(H1282,Presupuesto!$B$11:$C$565,2,0)</f>
        <v>#N/A</v>
      </c>
      <c r="J1282" s="97" t="str">
        <f t="shared" si="59"/>
        <v>Desarrollo del Sistema de Educación Superior</v>
      </c>
      <c r="K1282" s="97" t="s">
        <v>412</v>
      </c>
    </row>
    <row r="1283" spans="1:11">
      <c r="A1283" s="446"/>
      <c r="B1283" s="446"/>
      <c r="C1283" s="142"/>
      <c r="D1283" s="150"/>
      <c r="E1283" s="117"/>
      <c r="F1283" s="96">
        <f t="shared" si="58"/>
        <v>0</v>
      </c>
      <c r="G1283" s="160"/>
      <c r="H1283" s="143"/>
      <c r="I1283" s="129" t="e">
        <f>VLOOKUP(H1283,Presupuesto!$B$11:$C$565,2,0)</f>
        <v>#N/A</v>
      </c>
      <c r="J1283" s="97" t="str">
        <f t="shared" si="59"/>
        <v>Desarrollo del Sistema de Educación Superior</v>
      </c>
      <c r="K1283" s="97" t="s">
        <v>412</v>
      </c>
    </row>
    <row r="1284" spans="1:11">
      <c r="A1284" s="446"/>
      <c r="B1284" s="446"/>
      <c r="C1284" s="142"/>
      <c r="D1284" s="150"/>
      <c r="E1284" s="117"/>
      <c r="F1284" s="96">
        <f t="shared" si="58"/>
        <v>0</v>
      </c>
      <c r="G1284" s="160"/>
      <c r="H1284" s="143"/>
      <c r="I1284" s="129" t="e">
        <f>VLOOKUP(H1284,Presupuesto!$B$11:$C$565,2,0)</f>
        <v>#N/A</v>
      </c>
      <c r="J1284" s="97" t="str">
        <f t="shared" si="59"/>
        <v>Desarrollo del Sistema de Educación Superior</v>
      </c>
      <c r="K1284" s="97" t="s">
        <v>412</v>
      </c>
    </row>
    <row r="1285" spans="1:11">
      <c r="A1285" s="446"/>
      <c r="B1285" s="446"/>
      <c r="C1285" s="142"/>
      <c r="D1285" s="150"/>
      <c r="E1285" s="117"/>
      <c r="F1285" s="96">
        <f t="shared" si="58"/>
        <v>0</v>
      </c>
      <c r="G1285" s="160"/>
      <c r="H1285" s="143"/>
      <c r="I1285" s="129" t="e">
        <f>VLOOKUP(H1285,Presupuesto!$B$11:$C$565,2,0)</f>
        <v>#N/A</v>
      </c>
      <c r="J1285" s="97" t="str">
        <f t="shared" si="59"/>
        <v>Desarrollo del Sistema de Educación Superior</v>
      </c>
      <c r="K1285" s="97" t="s">
        <v>412</v>
      </c>
    </row>
    <row r="1286" spans="1:11">
      <c r="A1286" s="446"/>
      <c r="B1286" s="446"/>
      <c r="C1286" s="144"/>
      <c r="D1286" s="150"/>
      <c r="E1286" s="117"/>
      <c r="F1286" s="96">
        <f t="shared" si="58"/>
        <v>0</v>
      </c>
      <c r="G1286" s="160"/>
      <c r="H1286" s="145"/>
      <c r="I1286" s="129" t="e">
        <f>VLOOKUP(H1286,Presupuesto!$B$11:$C$565,2,0)</f>
        <v>#N/A</v>
      </c>
      <c r="J1286" s="97" t="str">
        <f t="shared" si="59"/>
        <v>Desarrollo del Sistema de Educación Superior</v>
      </c>
      <c r="K1286" s="97" t="s">
        <v>403</v>
      </c>
    </row>
    <row r="1287" spans="1:11">
      <c r="A1287" s="446"/>
      <c r="B1287" s="446"/>
      <c r="C1287" s="144"/>
      <c r="D1287" s="150"/>
      <c r="E1287" s="117"/>
      <c r="F1287" s="96">
        <f t="shared" si="58"/>
        <v>0</v>
      </c>
      <c r="G1287" s="160"/>
      <c r="H1287" s="145"/>
      <c r="I1287" s="129" t="e">
        <f>VLOOKUP(H1287,Presupuesto!$B$11:$C$565,2,0)</f>
        <v>#N/A</v>
      </c>
      <c r="J1287" s="97" t="str">
        <f t="shared" si="59"/>
        <v>Desarrollo del Sistema de Educación Superior</v>
      </c>
      <c r="K1287" s="97" t="s">
        <v>412</v>
      </c>
    </row>
    <row r="1288" spans="1:11">
      <c r="A1288" s="446"/>
      <c r="B1288" s="446"/>
      <c r="C1288" s="144"/>
      <c r="D1288" s="150"/>
      <c r="E1288" s="117"/>
      <c r="F1288" s="96">
        <f t="shared" si="58"/>
        <v>0</v>
      </c>
      <c r="G1288" s="160"/>
      <c r="H1288" s="145"/>
      <c r="I1288" s="129" t="e">
        <f>VLOOKUP(H1288,Presupuesto!$B$11:$C$565,2,0)</f>
        <v>#N/A</v>
      </c>
      <c r="J1288" s="97" t="str">
        <f t="shared" si="59"/>
        <v>Desarrollo del Sistema de Educación Superior</v>
      </c>
      <c r="K1288" s="97" t="s">
        <v>412</v>
      </c>
    </row>
    <row r="1289" spans="1:11">
      <c r="A1289" s="446"/>
      <c r="B1289" s="446"/>
      <c r="C1289" s="144"/>
      <c r="D1289" s="150"/>
      <c r="E1289" s="117"/>
      <c r="F1289" s="96">
        <f t="shared" si="58"/>
        <v>0</v>
      </c>
      <c r="G1289" s="160"/>
      <c r="H1289" s="145"/>
      <c r="I1289" s="129" t="e">
        <f>VLOOKUP(H1289,Presupuesto!$B$11:$C$565,2,0)</f>
        <v>#N/A</v>
      </c>
      <c r="J1289" s="97" t="str">
        <f t="shared" si="59"/>
        <v>Desarrollo del Sistema de Educación Superior</v>
      </c>
      <c r="K1289" s="97" t="s">
        <v>412</v>
      </c>
    </row>
    <row r="1295" spans="1:11" ht="15.75" thickBot="1"/>
    <row r="1296" spans="1:11" ht="15.75" thickBot="1">
      <c r="A1296" s="446"/>
      <c r="B1296" s="446"/>
      <c r="C1296" s="156" t="s">
        <v>53</v>
      </c>
      <c r="D1296" s="357">
        <f>SUM(F1303:F1337)</f>
        <v>30000</v>
      </c>
      <c r="E1296" s="446"/>
      <c r="F1296" s="70"/>
      <c r="G1296" s="78"/>
      <c r="H1296" s="70"/>
      <c r="I1296" s="70"/>
      <c r="J1296" s="446"/>
      <c r="K1296" s="446"/>
    </row>
    <row r="1297" spans="1:11">
      <c r="A1297" s="446"/>
      <c r="B1297" s="446"/>
      <c r="C1297" s="70"/>
      <c r="D1297" s="31"/>
      <c r="E1297" s="92"/>
      <c r="F1297" s="92"/>
      <c r="G1297" s="92"/>
      <c r="H1297" s="75"/>
      <c r="I1297" s="75"/>
      <c r="J1297" s="75"/>
      <c r="K1297" s="446"/>
    </row>
    <row r="1298" spans="1:11">
      <c r="A1298" s="446"/>
      <c r="B1298" s="446"/>
      <c r="C1298" s="70"/>
      <c r="D1298" s="31"/>
      <c r="E1298" s="92"/>
      <c r="F1298" s="92"/>
      <c r="G1298" s="92"/>
      <c r="H1298" s="75"/>
      <c r="I1298" s="75"/>
      <c r="J1298" s="75"/>
      <c r="K1298" s="446"/>
    </row>
    <row r="1299" spans="1:11" ht="15.75">
      <c r="A1299" s="446"/>
      <c r="B1299" s="446"/>
      <c r="C1299" s="201" t="s">
        <v>392</v>
      </c>
      <c r="D1299" s="353" t="s">
        <v>2001</v>
      </c>
      <c r="E1299" s="92"/>
      <c r="F1299" s="92"/>
      <c r="G1299" s="92"/>
      <c r="H1299" s="75"/>
      <c r="I1299" s="75"/>
      <c r="J1299" s="75"/>
      <c r="K1299" s="446"/>
    </row>
    <row r="1300" spans="1:11" ht="18.75">
      <c r="A1300" s="446"/>
      <c r="B1300" s="446"/>
      <c r="C1300" s="207" t="str">
        <f>IFERROR(VLOOKUP(D1299,'1. Desarrollo e Innov. Curricu.'!$E:$F,2,FALSE),IFERROR(VLOOKUP(D1299,'2. Investigación Científica'!$E:$F,2,FALSE),IFERROR(VLOOKUP(D1299,'3. Vinculación Univ. Sociedad'!$E:$F,2,FALSE),IFERROR(VLOOKUP(D1299,'4. Docencia y Profesorado Univ.'!$E:$F,2,FALSE),IFERROR(VLOOKUP(D1299,'5. Estudiantes y Graduados'!$E:$F,2,FALSE),IFERROR(VLOOKUP(D1299,'11. Gestion Administrativa'!$E:$F,2,FALSE),IFERROR(VLOOKUP(D1299,'13. Gestión Académica'!$E:$F,2,FALSE),IFERROR(VLOOKUP(D1299,'8. Asegura. de la Calid. y M'!$E:$F,2,FALSE),IFERROR(VLOOKUP(D1299,'6. Gestión del Conocimiento'!$E:$F,2,FALSE),IFERROR(VLOOKUP(D1299,'15. Gobernabilidad y Proceso...'!$E:$F,2,FALSE),IFERROR(VLOOKUP(D1299,'12. Gestión del Talento Humano'!$E:$F,2,FALSE),IFERROR(VLOOKUP(D1299,'14. Internacional... de la E.S.'!$E:$F,2,FALSE),IFERROR(VLOOKUP(D1299,'10. Posgrado'!$E:$F,2,FALSE),IFERROR(VLOOKUP(D1299,'17. Gestión TIC'!$E:$F,2,FALSE),IFERROR(VLOOKUP(D1299,'16. Desa. del Sistema Educ.Sup.'!$E:$F,2,FALSE),IFERROR(VLOOKUP(D1299,'9. Cultura de Inno. Insti...'!$E:$F,2,FALSE),VLOOKUP(D1299,'7. Lo Esencial de la Reforma U.'!$E:$F,2,0)))))))))))))))))</f>
        <v>3. FERIAS DEL EMPRENDEDOR</v>
      </c>
      <c r="D1300" s="31"/>
      <c r="E1300" s="92"/>
      <c r="F1300" s="92"/>
      <c r="G1300" s="92"/>
      <c r="H1300" s="75"/>
      <c r="I1300" s="75"/>
      <c r="J1300" s="75"/>
      <c r="K1300" s="446"/>
    </row>
    <row r="1301" spans="1:11" ht="15.75" thickBot="1">
      <c r="A1301" s="446"/>
      <c r="B1301" s="446"/>
      <c r="C1301" s="446"/>
      <c r="D1301" s="446"/>
      <c r="E1301" s="446"/>
      <c r="F1301" s="92"/>
      <c r="G1301" s="75"/>
      <c r="H1301" s="75"/>
      <c r="I1301" s="75"/>
      <c r="J1301" s="446"/>
      <c r="K1301" s="446"/>
    </row>
    <row r="1302" spans="1:11" ht="30.75" thickBot="1">
      <c r="A1302" s="446"/>
      <c r="B1302" s="446"/>
      <c r="C1302" s="128" t="s">
        <v>44</v>
      </c>
      <c r="D1302" s="128" t="s">
        <v>55</v>
      </c>
      <c r="E1302" s="135" t="s">
        <v>57</v>
      </c>
      <c r="F1302" s="134" t="s">
        <v>27</v>
      </c>
      <c r="G1302" s="132" t="s">
        <v>131</v>
      </c>
      <c r="H1302" s="135" t="s">
        <v>46</v>
      </c>
      <c r="I1302" s="132" t="s">
        <v>132</v>
      </c>
      <c r="J1302" s="132" t="s">
        <v>410</v>
      </c>
      <c r="K1302" s="132" t="s">
        <v>411</v>
      </c>
    </row>
    <row r="1303" spans="1:11">
      <c r="A1303" s="446"/>
      <c r="B1303" s="446"/>
      <c r="C1303" s="217" t="s">
        <v>439</v>
      </c>
      <c r="D1303" s="218"/>
      <c r="E1303" s="216">
        <f>HLOOKUP(C1303,$AH$2:$BU$3,2,0)</f>
        <v>620</v>
      </c>
      <c r="F1303" s="96">
        <f t="shared" ref="F1303:F1306" si="60">D1303*E1303</f>
        <v>0</v>
      </c>
      <c r="G1303" s="160"/>
      <c r="H1303" s="141"/>
      <c r="I1303" s="129" t="e">
        <f>VLOOKUP(H1303,Presupuesto!$B$11:$C$565,2,0)</f>
        <v>#N/A</v>
      </c>
      <c r="J1303" s="215" t="s">
        <v>1365</v>
      </c>
      <c r="K1303" s="97" t="s">
        <v>394</v>
      </c>
    </row>
    <row r="1304" spans="1:11">
      <c r="A1304" s="446"/>
      <c r="B1304" s="446"/>
      <c r="C1304" s="140"/>
      <c r="D1304" s="157"/>
      <c r="E1304" s="122"/>
      <c r="F1304" s="96">
        <f t="shared" si="60"/>
        <v>0</v>
      </c>
      <c r="G1304" s="160"/>
      <c r="H1304" s="141"/>
      <c r="I1304" s="129" t="e">
        <f>VLOOKUP(H1304,Presupuesto!$B$11:$C$565,2,0)</f>
        <v>#N/A</v>
      </c>
      <c r="J1304" s="97" t="str">
        <f>$J$854</f>
        <v>Desarrollo del Sistema de Educación Superior</v>
      </c>
      <c r="K1304" s="97" t="s">
        <v>412</v>
      </c>
    </row>
    <row r="1305" spans="1:11">
      <c r="A1305" s="446"/>
      <c r="B1305" s="446"/>
      <c r="C1305" s="140"/>
      <c r="D1305" s="157"/>
      <c r="E1305" s="122"/>
      <c r="F1305" s="96">
        <f t="shared" si="60"/>
        <v>0</v>
      </c>
      <c r="G1305" s="160"/>
      <c r="H1305" s="141"/>
      <c r="I1305" s="129" t="e">
        <f>VLOOKUP(H1305,Presupuesto!$B$11:$C$565,2,0)</f>
        <v>#N/A</v>
      </c>
      <c r="J1305" s="97" t="str">
        <f t="shared" ref="J1305:J1336" si="61">$J$854</f>
        <v>Desarrollo del Sistema de Educación Superior</v>
      </c>
      <c r="K1305" s="97" t="s">
        <v>412</v>
      </c>
    </row>
    <row r="1306" spans="1:11">
      <c r="A1306" s="446"/>
      <c r="B1306" s="446"/>
      <c r="C1306" s="140" t="s">
        <v>2082</v>
      </c>
      <c r="D1306" s="157">
        <v>3</v>
      </c>
      <c r="E1306" s="122">
        <v>10000</v>
      </c>
      <c r="F1306" s="96">
        <f t="shared" si="60"/>
        <v>30000</v>
      </c>
      <c r="G1306" s="160" t="s">
        <v>129</v>
      </c>
      <c r="H1306" s="141" t="s">
        <v>782</v>
      </c>
      <c r="I1306" s="129" t="str">
        <f>VLOOKUP(H1306,Presupuesto!$B$11:$C$565,2,0)</f>
        <v>REUNIONES Y EVENTOS ESPECIALES</v>
      </c>
      <c r="J1306" s="97" t="s">
        <v>1366</v>
      </c>
      <c r="K1306" s="97" t="s">
        <v>396</v>
      </c>
    </row>
    <row r="1307" spans="1:11">
      <c r="A1307" s="446"/>
      <c r="B1307" s="446"/>
      <c r="C1307" s="140"/>
      <c r="D1307" s="157"/>
      <c r="E1307" s="122"/>
      <c r="F1307" s="96"/>
      <c r="G1307" s="160"/>
      <c r="H1307" s="141"/>
      <c r="I1307" s="129"/>
      <c r="J1307" s="97" t="s">
        <v>1365</v>
      </c>
      <c r="K1307" s="97" t="s">
        <v>412</v>
      </c>
    </row>
    <row r="1308" spans="1:11">
      <c r="A1308" s="446"/>
      <c r="B1308" s="446"/>
      <c r="C1308" s="140"/>
      <c r="D1308" s="157"/>
      <c r="E1308" s="122"/>
      <c r="F1308" s="96">
        <f t="shared" ref="F1308:F1336" si="62">D1308*E1308</f>
        <v>0</v>
      </c>
      <c r="G1308" s="160"/>
      <c r="H1308" s="141"/>
      <c r="I1308" s="129" t="e">
        <f>VLOOKUP(H1308,Presupuesto!$B$11:$C$565,2,0)</f>
        <v>#N/A</v>
      </c>
      <c r="J1308" s="97" t="str">
        <f t="shared" si="61"/>
        <v>Desarrollo del Sistema de Educación Superior</v>
      </c>
      <c r="K1308" s="97" t="s">
        <v>401</v>
      </c>
    </row>
    <row r="1309" spans="1:11">
      <c r="A1309" s="446"/>
      <c r="B1309" s="446"/>
      <c r="C1309" s="140"/>
      <c r="D1309" s="157"/>
      <c r="E1309" s="122"/>
      <c r="F1309" s="96">
        <f t="shared" si="62"/>
        <v>0</v>
      </c>
      <c r="G1309" s="160"/>
      <c r="H1309" s="141"/>
      <c r="I1309" s="129" t="e">
        <f>VLOOKUP(H1309,Presupuesto!$B$11:$C$565,2,0)</f>
        <v>#N/A</v>
      </c>
      <c r="J1309" s="97" t="str">
        <f t="shared" si="61"/>
        <v>Desarrollo del Sistema de Educación Superior</v>
      </c>
      <c r="K1309" s="97" t="s">
        <v>412</v>
      </c>
    </row>
    <row r="1310" spans="1:11">
      <c r="A1310" s="446"/>
      <c r="B1310" s="446"/>
      <c r="C1310" s="140"/>
      <c r="D1310" s="157"/>
      <c r="E1310" s="122"/>
      <c r="F1310" s="96">
        <f t="shared" si="62"/>
        <v>0</v>
      </c>
      <c r="G1310" s="160"/>
      <c r="H1310" s="141"/>
      <c r="I1310" s="129" t="e">
        <f>VLOOKUP(H1310,Presupuesto!$B$11:$C$565,2,0)</f>
        <v>#N/A</v>
      </c>
      <c r="J1310" s="97" t="str">
        <f t="shared" si="61"/>
        <v>Desarrollo del Sistema de Educación Superior</v>
      </c>
      <c r="K1310" s="97" t="s">
        <v>412</v>
      </c>
    </row>
    <row r="1311" spans="1:11">
      <c r="A1311" s="446"/>
      <c r="B1311" s="446"/>
      <c r="C1311" s="140"/>
      <c r="D1311" s="157"/>
      <c r="E1311" s="122"/>
      <c r="F1311" s="96">
        <f t="shared" si="62"/>
        <v>0</v>
      </c>
      <c r="G1311" s="160"/>
      <c r="H1311" s="141"/>
      <c r="I1311" s="129" t="e">
        <f>VLOOKUP(H1311,Presupuesto!$B$11:$C$565,2,0)</f>
        <v>#N/A</v>
      </c>
      <c r="J1311" s="97" t="str">
        <f t="shared" si="61"/>
        <v>Desarrollo del Sistema de Educación Superior</v>
      </c>
      <c r="K1311" s="97" t="s">
        <v>412</v>
      </c>
    </row>
    <row r="1312" spans="1:11">
      <c r="A1312" s="446"/>
      <c r="B1312" s="446"/>
      <c r="C1312" s="140"/>
      <c r="D1312" s="157"/>
      <c r="E1312" s="122"/>
      <c r="F1312" s="96">
        <f t="shared" si="62"/>
        <v>0</v>
      </c>
      <c r="G1312" s="160"/>
      <c r="H1312" s="141"/>
      <c r="I1312" s="129" t="e">
        <f>VLOOKUP(H1312,Presupuesto!$B$11:$C$565,2,0)</f>
        <v>#N/A</v>
      </c>
      <c r="J1312" s="97" t="str">
        <f t="shared" si="61"/>
        <v>Desarrollo del Sistema de Educación Superior</v>
      </c>
      <c r="K1312" s="97" t="s">
        <v>412</v>
      </c>
    </row>
    <row r="1313" spans="1:11">
      <c r="A1313" s="446"/>
      <c r="B1313" s="446"/>
      <c r="C1313" s="140"/>
      <c r="D1313" s="157"/>
      <c r="E1313" s="122"/>
      <c r="F1313" s="96">
        <f t="shared" si="62"/>
        <v>0</v>
      </c>
      <c r="G1313" s="160"/>
      <c r="H1313" s="141"/>
      <c r="I1313" s="129" t="e">
        <f>VLOOKUP(H1313,Presupuesto!$B$11:$C$565,2,0)</f>
        <v>#N/A</v>
      </c>
      <c r="J1313" s="97" t="str">
        <f t="shared" si="61"/>
        <v>Desarrollo del Sistema de Educación Superior</v>
      </c>
      <c r="K1313" s="97" t="s">
        <v>412</v>
      </c>
    </row>
    <row r="1314" spans="1:11">
      <c r="A1314" s="446"/>
      <c r="B1314" s="446"/>
      <c r="C1314" s="140"/>
      <c r="D1314" s="157"/>
      <c r="E1314" s="122"/>
      <c r="F1314" s="96">
        <f t="shared" si="62"/>
        <v>0</v>
      </c>
      <c r="G1314" s="160"/>
      <c r="H1314" s="141"/>
      <c r="I1314" s="129" t="e">
        <f>VLOOKUP(H1314,Presupuesto!$B$11:$C$565,2,0)</f>
        <v>#N/A</v>
      </c>
      <c r="J1314" s="97" t="str">
        <f t="shared" si="61"/>
        <v>Desarrollo del Sistema de Educación Superior</v>
      </c>
      <c r="K1314" s="97" t="s">
        <v>412</v>
      </c>
    </row>
    <row r="1315" spans="1:11">
      <c r="A1315" s="446"/>
      <c r="B1315" s="446"/>
      <c r="C1315" s="140"/>
      <c r="D1315" s="157"/>
      <c r="E1315" s="122"/>
      <c r="F1315" s="96">
        <f t="shared" si="62"/>
        <v>0</v>
      </c>
      <c r="G1315" s="160"/>
      <c r="H1315" s="141"/>
      <c r="I1315" s="129" t="e">
        <f>VLOOKUP(H1315,Presupuesto!$B$11:$C$565,2,0)</f>
        <v>#N/A</v>
      </c>
      <c r="J1315" s="97" t="str">
        <f t="shared" si="61"/>
        <v>Desarrollo del Sistema de Educación Superior</v>
      </c>
      <c r="K1315" s="97" t="s">
        <v>412</v>
      </c>
    </row>
    <row r="1316" spans="1:11">
      <c r="A1316" s="446"/>
      <c r="B1316" s="446"/>
      <c r="C1316" s="140"/>
      <c r="D1316" s="157"/>
      <c r="E1316" s="122"/>
      <c r="F1316" s="96">
        <f t="shared" si="62"/>
        <v>0</v>
      </c>
      <c r="G1316" s="160"/>
      <c r="H1316" s="141"/>
      <c r="I1316" s="129" t="e">
        <f>VLOOKUP(H1316,Presupuesto!$B$11:$C$565,2,0)</f>
        <v>#N/A</v>
      </c>
      <c r="J1316" s="97" t="str">
        <f t="shared" si="61"/>
        <v>Desarrollo del Sistema de Educación Superior</v>
      </c>
      <c r="K1316" s="97" t="s">
        <v>412</v>
      </c>
    </row>
    <row r="1317" spans="1:11">
      <c r="A1317" s="446"/>
      <c r="B1317" s="446"/>
      <c r="C1317" s="140"/>
      <c r="D1317" s="157"/>
      <c r="E1317" s="122"/>
      <c r="F1317" s="96">
        <f t="shared" si="62"/>
        <v>0</v>
      </c>
      <c r="G1317" s="160"/>
      <c r="H1317" s="141"/>
      <c r="I1317" s="129" t="e">
        <f>VLOOKUP(H1317,Presupuesto!$B$11:$C$565,2,0)</f>
        <v>#N/A</v>
      </c>
      <c r="J1317" s="97" t="str">
        <f t="shared" si="61"/>
        <v>Desarrollo del Sistema de Educación Superior</v>
      </c>
      <c r="K1317" s="97" t="s">
        <v>412</v>
      </c>
    </row>
    <row r="1318" spans="1:11">
      <c r="A1318" s="446"/>
      <c r="B1318" s="446"/>
      <c r="C1318" s="140"/>
      <c r="D1318" s="157"/>
      <c r="E1318" s="122"/>
      <c r="F1318" s="96">
        <f t="shared" si="62"/>
        <v>0</v>
      </c>
      <c r="G1318" s="160"/>
      <c r="H1318" s="141"/>
      <c r="I1318" s="129" t="e">
        <f>VLOOKUP(H1318,Presupuesto!$B$11:$C$565,2,0)</f>
        <v>#N/A</v>
      </c>
      <c r="J1318" s="97" t="str">
        <f t="shared" si="61"/>
        <v>Desarrollo del Sistema de Educación Superior</v>
      </c>
      <c r="K1318" s="97" t="s">
        <v>412</v>
      </c>
    </row>
    <row r="1319" spans="1:11">
      <c r="A1319" s="446"/>
      <c r="B1319" s="446"/>
      <c r="C1319" s="140"/>
      <c r="D1319" s="157"/>
      <c r="E1319" s="122"/>
      <c r="F1319" s="96">
        <f t="shared" si="62"/>
        <v>0</v>
      </c>
      <c r="G1319" s="160"/>
      <c r="H1319" s="141"/>
      <c r="I1319" s="129" t="e">
        <f>VLOOKUP(H1319,Presupuesto!$B$11:$C$565,2,0)</f>
        <v>#N/A</v>
      </c>
      <c r="J1319" s="97" t="str">
        <f t="shared" si="61"/>
        <v>Desarrollo del Sistema de Educación Superior</v>
      </c>
      <c r="K1319" s="97" t="s">
        <v>412</v>
      </c>
    </row>
    <row r="1320" spans="1:11">
      <c r="A1320" s="446"/>
      <c r="B1320" s="446"/>
      <c r="C1320" s="140"/>
      <c r="D1320" s="157"/>
      <c r="E1320" s="122"/>
      <c r="F1320" s="96">
        <f t="shared" si="62"/>
        <v>0</v>
      </c>
      <c r="G1320" s="160"/>
      <c r="H1320" s="141"/>
      <c r="I1320" s="129" t="e">
        <f>VLOOKUP(H1320,Presupuesto!$B$11:$C$565,2,0)</f>
        <v>#N/A</v>
      </c>
      <c r="J1320" s="97" t="str">
        <f t="shared" si="61"/>
        <v>Desarrollo del Sistema de Educación Superior</v>
      </c>
      <c r="K1320" s="97" t="s">
        <v>412</v>
      </c>
    </row>
    <row r="1321" spans="1:11">
      <c r="A1321" s="446"/>
      <c r="B1321" s="446"/>
      <c r="C1321" s="140"/>
      <c r="D1321" s="157"/>
      <c r="E1321" s="122"/>
      <c r="F1321" s="96">
        <f t="shared" si="62"/>
        <v>0</v>
      </c>
      <c r="G1321" s="160"/>
      <c r="H1321" s="141"/>
      <c r="I1321" s="129" t="e">
        <f>VLOOKUP(H1321,Presupuesto!$B$11:$C$565,2,0)</f>
        <v>#N/A</v>
      </c>
      <c r="J1321" s="97" t="str">
        <f t="shared" si="61"/>
        <v>Desarrollo del Sistema de Educación Superior</v>
      </c>
      <c r="K1321" s="97" t="s">
        <v>412</v>
      </c>
    </row>
    <row r="1322" spans="1:11">
      <c r="A1322" s="446"/>
      <c r="B1322" s="446"/>
      <c r="C1322" s="140"/>
      <c r="D1322" s="157"/>
      <c r="E1322" s="122"/>
      <c r="F1322" s="96">
        <f t="shared" si="62"/>
        <v>0</v>
      </c>
      <c r="G1322" s="160"/>
      <c r="H1322" s="141"/>
      <c r="I1322" s="129" t="e">
        <f>VLOOKUP(H1322,Presupuesto!$B$11:$C$565,2,0)</f>
        <v>#N/A</v>
      </c>
      <c r="J1322" s="97" t="str">
        <f t="shared" si="61"/>
        <v>Desarrollo del Sistema de Educación Superior</v>
      </c>
      <c r="K1322" s="97" t="s">
        <v>412</v>
      </c>
    </row>
    <row r="1323" spans="1:11">
      <c r="A1323" s="446"/>
      <c r="B1323" s="446"/>
      <c r="C1323" s="140"/>
      <c r="D1323" s="157"/>
      <c r="E1323" s="122"/>
      <c r="F1323" s="96">
        <f t="shared" si="62"/>
        <v>0</v>
      </c>
      <c r="G1323" s="160"/>
      <c r="H1323" s="141"/>
      <c r="I1323" s="129" t="e">
        <f>VLOOKUP(H1323,Presupuesto!$B$11:$C$565,2,0)</f>
        <v>#N/A</v>
      </c>
      <c r="J1323" s="97" t="str">
        <f t="shared" si="61"/>
        <v>Desarrollo del Sistema de Educación Superior</v>
      </c>
      <c r="K1323" s="97" t="s">
        <v>412</v>
      </c>
    </row>
    <row r="1324" spans="1:11">
      <c r="A1324" s="446"/>
      <c r="B1324" s="446"/>
      <c r="C1324" s="140"/>
      <c r="D1324" s="157"/>
      <c r="E1324" s="122"/>
      <c r="F1324" s="96">
        <f t="shared" si="62"/>
        <v>0</v>
      </c>
      <c r="G1324" s="160"/>
      <c r="H1324" s="141"/>
      <c r="I1324" s="129" t="e">
        <f>VLOOKUP(H1324,Presupuesto!$B$11:$C$565,2,0)</f>
        <v>#N/A</v>
      </c>
      <c r="J1324" s="97" t="str">
        <f t="shared" si="61"/>
        <v>Desarrollo del Sistema de Educación Superior</v>
      </c>
      <c r="K1324" s="97" t="s">
        <v>412</v>
      </c>
    </row>
    <row r="1325" spans="1:11">
      <c r="A1325" s="446"/>
      <c r="B1325" s="446"/>
      <c r="C1325" s="142"/>
      <c r="D1325" s="150"/>
      <c r="E1325" s="117"/>
      <c r="F1325" s="96">
        <f t="shared" si="62"/>
        <v>0</v>
      </c>
      <c r="G1325" s="160"/>
      <c r="H1325" s="143"/>
      <c r="I1325" s="129" t="e">
        <f>VLOOKUP(H1325,Presupuesto!$B$11:$C$565,2,0)</f>
        <v>#N/A</v>
      </c>
      <c r="J1325" s="97" t="str">
        <f t="shared" si="61"/>
        <v>Desarrollo del Sistema de Educación Superior</v>
      </c>
      <c r="K1325" s="97" t="s">
        <v>412</v>
      </c>
    </row>
    <row r="1326" spans="1:11">
      <c r="A1326" s="446"/>
      <c r="B1326" s="446"/>
      <c r="C1326" s="142"/>
      <c r="D1326" s="150"/>
      <c r="E1326" s="117"/>
      <c r="F1326" s="96">
        <f t="shared" si="62"/>
        <v>0</v>
      </c>
      <c r="G1326" s="160"/>
      <c r="H1326" s="143"/>
      <c r="I1326" s="129" t="e">
        <f>VLOOKUP(H1326,Presupuesto!$B$11:$C$565,2,0)</f>
        <v>#N/A</v>
      </c>
      <c r="J1326" s="97" t="str">
        <f t="shared" si="61"/>
        <v>Desarrollo del Sistema de Educación Superior</v>
      </c>
      <c r="K1326" s="97" t="s">
        <v>412</v>
      </c>
    </row>
    <row r="1327" spans="1:11">
      <c r="A1327" s="446"/>
      <c r="B1327" s="446"/>
      <c r="C1327" s="142"/>
      <c r="D1327" s="150"/>
      <c r="E1327" s="117"/>
      <c r="F1327" s="96">
        <f t="shared" si="62"/>
        <v>0</v>
      </c>
      <c r="G1327" s="160"/>
      <c r="H1327" s="143"/>
      <c r="I1327" s="129" t="e">
        <f>VLOOKUP(H1327,Presupuesto!$B$11:$C$565,2,0)</f>
        <v>#N/A</v>
      </c>
      <c r="J1327" s="97" t="str">
        <f t="shared" si="61"/>
        <v>Desarrollo del Sistema de Educación Superior</v>
      </c>
      <c r="K1327" s="97" t="s">
        <v>412</v>
      </c>
    </row>
    <row r="1328" spans="1:11">
      <c r="A1328" s="446"/>
      <c r="B1328" s="446"/>
      <c r="C1328" s="142"/>
      <c r="D1328" s="150"/>
      <c r="E1328" s="117"/>
      <c r="F1328" s="96">
        <f t="shared" si="62"/>
        <v>0</v>
      </c>
      <c r="G1328" s="160"/>
      <c r="H1328" s="143"/>
      <c r="I1328" s="129" t="e">
        <f>VLOOKUP(H1328,Presupuesto!$B$11:$C$565,2,0)</f>
        <v>#N/A</v>
      </c>
      <c r="J1328" s="97" t="str">
        <f t="shared" si="61"/>
        <v>Desarrollo del Sistema de Educación Superior</v>
      </c>
      <c r="K1328" s="97" t="s">
        <v>412</v>
      </c>
    </row>
    <row r="1329" spans="1:11">
      <c r="A1329" s="446"/>
      <c r="B1329" s="446"/>
      <c r="C1329" s="142"/>
      <c r="D1329" s="150"/>
      <c r="E1329" s="117"/>
      <c r="F1329" s="96">
        <f t="shared" si="62"/>
        <v>0</v>
      </c>
      <c r="G1329" s="160"/>
      <c r="H1329" s="143"/>
      <c r="I1329" s="129" t="e">
        <f>VLOOKUP(H1329,Presupuesto!$B$11:$C$565,2,0)</f>
        <v>#N/A</v>
      </c>
      <c r="J1329" s="97" t="str">
        <f t="shared" si="61"/>
        <v>Desarrollo del Sistema de Educación Superior</v>
      </c>
      <c r="K1329" s="97" t="s">
        <v>412</v>
      </c>
    </row>
    <row r="1330" spans="1:11">
      <c r="A1330" s="446"/>
      <c r="B1330" s="446"/>
      <c r="C1330" s="142"/>
      <c r="D1330" s="150"/>
      <c r="E1330" s="117"/>
      <c r="F1330" s="96">
        <f t="shared" si="62"/>
        <v>0</v>
      </c>
      <c r="G1330" s="160"/>
      <c r="H1330" s="143"/>
      <c r="I1330" s="129" t="e">
        <f>VLOOKUP(H1330,Presupuesto!$B$11:$C$565,2,0)</f>
        <v>#N/A</v>
      </c>
      <c r="J1330" s="97" t="str">
        <f t="shared" si="61"/>
        <v>Desarrollo del Sistema de Educación Superior</v>
      </c>
      <c r="K1330" s="97" t="s">
        <v>412</v>
      </c>
    </row>
    <row r="1331" spans="1:11">
      <c r="A1331" s="446"/>
      <c r="B1331" s="446"/>
      <c r="C1331" s="142"/>
      <c r="D1331" s="150"/>
      <c r="E1331" s="117"/>
      <c r="F1331" s="96">
        <f t="shared" si="62"/>
        <v>0</v>
      </c>
      <c r="G1331" s="160"/>
      <c r="H1331" s="143"/>
      <c r="I1331" s="129" t="e">
        <f>VLOOKUP(H1331,Presupuesto!$B$11:$C$565,2,0)</f>
        <v>#N/A</v>
      </c>
      <c r="J1331" s="97" t="str">
        <f t="shared" si="61"/>
        <v>Desarrollo del Sistema de Educación Superior</v>
      </c>
      <c r="K1331" s="97" t="s">
        <v>412</v>
      </c>
    </row>
    <row r="1332" spans="1:11">
      <c r="A1332" s="446"/>
      <c r="B1332" s="446"/>
      <c r="C1332" s="142"/>
      <c r="D1332" s="150"/>
      <c r="E1332" s="117"/>
      <c r="F1332" s="96">
        <f t="shared" si="62"/>
        <v>0</v>
      </c>
      <c r="G1332" s="160"/>
      <c r="H1332" s="143"/>
      <c r="I1332" s="129" t="e">
        <f>VLOOKUP(H1332,Presupuesto!$B$11:$C$565,2,0)</f>
        <v>#N/A</v>
      </c>
      <c r="J1332" s="97" t="str">
        <f t="shared" si="61"/>
        <v>Desarrollo del Sistema de Educación Superior</v>
      </c>
      <c r="K1332" s="97" t="s">
        <v>412</v>
      </c>
    </row>
    <row r="1333" spans="1:11">
      <c r="A1333" s="446"/>
      <c r="B1333" s="446"/>
      <c r="C1333" s="144"/>
      <c r="D1333" s="150"/>
      <c r="E1333" s="117"/>
      <c r="F1333" s="96">
        <f t="shared" si="62"/>
        <v>0</v>
      </c>
      <c r="G1333" s="160"/>
      <c r="H1333" s="145"/>
      <c r="I1333" s="129" t="e">
        <f>VLOOKUP(H1333,Presupuesto!$B$11:$C$565,2,0)</f>
        <v>#N/A</v>
      </c>
      <c r="J1333" s="97" t="str">
        <f t="shared" si="61"/>
        <v>Desarrollo del Sistema de Educación Superior</v>
      </c>
      <c r="K1333" s="97" t="s">
        <v>403</v>
      </c>
    </row>
    <row r="1334" spans="1:11">
      <c r="A1334" s="446"/>
      <c r="B1334" s="446"/>
      <c r="C1334" s="144"/>
      <c r="D1334" s="150"/>
      <c r="E1334" s="117"/>
      <c r="F1334" s="96">
        <f t="shared" si="62"/>
        <v>0</v>
      </c>
      <c r="G1334" s="160"/>
      <c r="H1334" s="145"/>
      <c r="I1334" s="129" t="e">
        <f>VLOOKUP(H1334,Presupuesto!$B$11:$C$565,2,0)</f>
        <v>#N/A</v>
      </c>
      <c r="J1334" s="97" t="str">
        <f t="shared" si="61"/>
        <v>Desarrollo del Sistema de Educación Superior</v>
      </c>
      <c r="K1334" s="97" t="s">
        <v>412</v>
      </c>
    </row>
    <row r="1335" spans="1:11">
      <c r="A1335" s="446"/>
      <c r="B1335" s="446"/>
      <c r="C1335" s="144"/>
      <c r="D1335" s="150"/>
      <c r="E1335" s="117"/>
      <c r="F1335" s="96">
        <f t="shared" si="62"/>
        <v>0</v>
      </c>
      <c r="G1335" s="160"/>
      <c r="H1335" s="145"/>
      <c r="I1335" s="129" t="e">
        <f>VLOOKUP(H1335,Presupuesto!$B$11:$C$565,2,0)</f>
        <v>#N/A</v>
      </c>
      <c r="J1335" s="97" t="str">
        <f t="shared" si="61"/>
        <v>Desarrollo del Sistema de Educación Superior</v>
      </c>
      <c r="K1335" s="97" t="s">
        <v>412</v>
      </c>
    </row>
    <row r="1336" spans="1:11">
      <c r="A1336" s="446"/>
      <c r="B1336" s="446"/>
      <c r="C1336" s="144"/>
      <c r="D1336" s="150"/>
      <c r="E1336" s="117"/>
      <c r="F1336" s="96">
        <f t="shared" si="62"/>
        <v>0</v>
      </c>
      <c r="G1336" s="160"/>
      <c r="H1336" s="145"/>
      <c r="I1336" s="129" t="e">
        <f>VLOOKUP(H1336,Presupuesto!$B$11:$C$565,2,0)</f>
        <v>#N/A</v>
      </c>
      <c r="J1336" s="97" t="str">
        <f t="shared" si="61"/>
        <v>Desarrollo del Sistema de Educación Superior</v>
      </c>
      <c r="K1336" s="97" t="s">
        <v>412</v>
      </c>
    </row>
    <row r="1338" spans="1:11" ht="15.75" thickBot="1"/>
    <row r="1339" spans="1:11" ht="15.75" thickBot="1">
      <c r="A1339" s="446"/>
      <c r="B1339" s="446"/>
      <c r="C1339" s="156" t="s">
        <v>53</v>
      </c>
      <c r="D1339" s="357">
        <f>SUM(F1346:F1380)</f>
        <v>12000</v>
      </c>
      <c r="E1339" s="446"/>
      <c r="F1339" s="70"/>
      <c r="G1339" s="78"/>
      <c r="H1339" s="70"/>
      <c r="I1339" s="70"/>
      <c r="J1339" s="446"/>
      <c r="K1339" s="446"/>
    </row>
    <row r="1340" spans="1:11">
      <c r="A1340" s="446"/>
      <c r="B1340" s="446"/>
      <c r="C1340" s="70"/>
      <c r="D1340" s="31"/>
      <c r="E1340" s="92"/>
      <c r="F1340" s="92"/>
      <c r="G1340" s="92"/>
      <c r="H1340" s="75"/>
      <c r="I1340" s="75"/>
      <c r="J1340" s="75"/>
      <c r="K1340" s="446"/>
    </row>
    <row r="1341" spans="1:11">
      <c r="A1341" s="446"/>
      <c r="B1341" s="446"/>
      <c r="C1341" s="70"/>
      <c r="D1341" s="31"/>
      <c r="E1341" s="92"/>
      <c r="F1341" s="92"/>
      <c r="G1341" s="92"/>
      <c r="H1341" s="75"/>
      <c r="I1341" s="75"/>
      <c r="J1341" s="75"/>
      <c r="K1341" s="446"/>
    </row>
    <row r="1342" spans="1:11" ht="15.75">
      <c r="A1342" s="446"/>
      <c r="B1342" s="446"/>
      <c r="C1342" s="201" t="s">
        <v>392</v>
      </c>
      <c r="D1342" s="353" t="s">
        <v>1807</v>
      </c>
      <c r="E1342" s="92"/>
      <c r="F1342" s="92"/>
      <c r="G1342" s="92"/>
      <c r="H1342" s="75"/>
      <c r="I1342" s="75"/>
      <c r="J1342" s="75"/>
      <c r="K1342" s="446"/>
    </row>
    <row r="1343" spans="1:11" ht="18.75">
      <c r="A1343" s="446"/>
      <c r="B1343" s="446"/>
      <c r="C1343" s="207" t="str">
        <f>IFERROR(VLOOKUP(D1342,'1. Desarrollo e Innov. Curricu.'!$E:$F,2,FALSE),IFERROR(VLOOKUP(D1342,'2. Investigación Científica'!$E:$F,2,FALSE),IFERROR(VLOOKUP(D1342,'3. Vinculación Univ. Sociedad'!$E:$F,2,FALSE),IFERROR(VLOOKUP(D1342,'4. Docencia y Profesorado Univ.'!$E:$F,2,FALSE),IFERROR(VLOOKUP(D1342,'5. Estudiantes y Graduados'!$E:$F,2,FALSE),IFERROR(VLOOKUP(D1342,'11. Gestion Administrativa'!$E:$F,2,FALSE),IFERROR(VLOOKUP(D1342,'13. Gestión Académica'!$E:$F,2,FALSE),IFERROR(VLOOKUP(D1342,'8. Asegura. de la Calid. y M'!$E:$F,2,FALSE),IFERROR(VLOOKUP(D1342,'6. Gestión del Conocimiento'!$E:$F,2,FALSE),IFERROR(VLOOKUP(D1342,'15. Gobernabilidad y Proceso...'!$E:$F,2,FALSE),IFERROR(VLOOKUP(D1342,'12. Gestión del Talento Humano'!$E:$F,2,FALSE),IFERROR(VLOOKUP(D1342,'14. Internacional... de la E.S.'!$E:$F,2,FALSE),IFERROR(VLOOKUP(D1342,'10. Posgrado'!$E:$F,2,FALSE),IFERROR(VLOOKUP(D1342,'17. Gestión TIC'!$E:$F,2,FALSE),IFERROR(VLOOKUP(D1342,'16. Desa. del Sistema Educ.Sup.'!$E:$F,2,FALSE),IFERROR(VLOOKUP(D1342,'9. Cultura de Inno. Insti...'!$E:$F,2,FALSE),VLOOKUP(D1342,'7. Lo Esencial de la Reforma U.'!$E:$F,2,0)))))))))))))))))</f>
        <v>2. Dar seguimiento a la gestión para la creación del telecentros de Campamento</v>
      </c>
      <c r="D1343" s="31"/>
      <c r="E1343" s="92"/>
      <c r="F1343" s="92"/>
      <c r="G1343" s="92"/>
      <c r="H1343" s="75"/>
      <c r="I1343" s="75"/>
      <c r="J1343" s="75"/>
      <c r="K1343" s="446"/>
    </row>
    <row r="1344" spans="1:11" ht="15.75" thickBot="1">
      <c r="A1344" s="446"/>
      <c r="B1344" s="446"/>
      <c r="C1344" s="446"/>
      <c r="D1344" s="446"/>
      <c r="E1344" s="446"/>
      <c r="F1344" s="92"/>
      <c r="G1344" s="75"/>
      <c r="H1344" s="75"/>
      <c r="I1344" s="75"/>
      <c r="J1344" s="446"/>
      <c r="K1344" s="446"/>
    </row>
    <row r="1345" spans="1:11" ht="30.75" thickBot="1">
      <c r="A1345" s="446"/>
      <c r="B1345" s="446"/>
      <c r="C1345" s="128" t="s">
        <v>44</v>
      </c>
      <c r="D1345" s="128" t="s">
        <v>55</v>
      </c>
      <c r="E1345" s="135" t="s">
        <v>57</v>
      </c>
      <c r="F1345" s="134" t="s">
        <v>27</v>
      </c>
      <c r="G1345" s="132" t="s">
        <v>131</v>
      </c>
      <c r="H1345" s="135" t="s">
        <v>46</v>
      </c>
      <c r="I1345" s="132" t="s">
        <v>132</v>
      </c>
      <c r="J1345" s="132" t="s">
        <v>410</v>
      </c>
      <c r="K1345" s="132" t="s">
        <v>411</v>
      </c>
    </row>
    <row r="1346" spans="1:11">
      <c r="A1346" s="446"/>
      <c r="B1346" s="446"/>
      <c r="C1346" s="217" t="s">
        <v>439</v>
      </c>
      <c r="D1346" s="218"/>
      <c r="E1346" s="216">
        <f>HLOOKUP(C1346,$AH$2:$BU$3,2,0)</f>
        <v>620</v>
      </c>
      <c r="F1346" s="96">
        <f t="shared" ref="F1346:F1349" si="63">D1346*E1346</f>
        <v>0</v>
      </c>
      <c r="G1346" s="160"/>
      <c r="H1346" s="141"/>
      <c r="I1346" s="129" t="e">
        <f>VLOOKUP(H1346,Presupuesto!$B$11:$C$565,2,0)</f>
        <v>#N/A</v>
      </c>
      <c r="J1346" s="215" t="s">
        <v>1365</v>
      </c>
      <c r="K1346" s="97" t="s">
        <v>394</v>
      </c>
    </row>
    <row r="1347" spans="1:11">
      <c r="A1347" s="446"/>
      <c r="B1347" s="446"/>
      <c r="C1347" s="140"/>
      <c r="D1347" s="157"/>
      <c r="E1347" s="122"/>
      <c r="F1347" s="96">
        <f t="shared" si="63"/>
        <v>0</v>
      </c>
      <c r="G1347" s="160"/>
      <c r="H1347" s="141"/>
      <c r="I1347" s="129" t="e">
        <f>VLOOKUP(H1347,Presupuesto!$B$11:$C$565,2,0)</f>
        <v>#N/A</v>
      </c>
      <c r="J1347" s="97" t="str">
        <f>$J$854</f>
        <v>Desarrollo del Sistema de Educación Superior</v>
      </c>
      <c r="K1347" s="97" t="s">
        <v>412</v>
      </c>
    </row>
    <row r="1348" spans="1:11">
      <c r="A1348" s="446"/>
      <c r="B1348" s="446"/>
      <c r="C1348" s="140"/>
      <c r="D1348" s="157"/>
      <c r="E1348" s="122"/>
      <c r="F1348" s="96">
        <f t="shared" si="63"/>
        <v>0</v>
      </c>
      <c r="G1348" s="160"/>
      <c r="H1348" s="141"/>
      <c r="I1348" s="129" t="e">
        <f>VLOOKUP(H1348,Presupuesto!$B$11:$C$565,2,0)</f>
        <v>#N/A</v>
      </c>
      <c r="J1348" s="97" t="str">
        <f t="shared" ref="J1348:J1379" si="64">$J$854</f>
        <v>Desarrollo del Sistema de Educación Superior</v>
      </c>
      <c r="K1348" s="97" t="s">
        <v>412</v>
      </c>
    </row>
    <row r="1349" spans="1:11">
      <c r="A1349" s="446"/>
      <c r="B1349" s="446"/>
      <c r="C1349" s="140" t="s">
        <v>2091</v>
      </c>
      <c r="D1349" s="157">
        <v>1</v>
      </c>
      <c r="E1349" s="122">
        <v>12000</v>
      </c>
      <c r="F1349" s="96">
        <f t="shared" si="63"/>
        <v>12000</v>
      </c>
      <c r="G1349" s="160" t="s">
        <v>129</v>
      </c>
      <c r="H1349" s="141" t="s">
        <v>768</v>
      </c>
      <c r="I1349" s="129" t="str">
        <f>VLOOKUP(H1349,Presupuesto!$B$11:$C$565,2,0)</f>
        <v>TRANSPORTE Y OTROS GASTOS DE VIAJE</v>
      </c>
      <c r="J1349" s="97" t="s">
        <v>1366</v>
      </c>
      <c r="K1349" s="97" t="s">
        <v>396</v>
      </c>
    </row>
    <row r="1350" spans="1:11">
      <c r="A1350" s="446"/>
      <c r="B1350" s="446"/>
      <c r="C1350" s="140"/>
      <c r="D1350" s="157"/>
      <c r="E1350" s="122"/>
      <c r="F1350" s="96"/>
      <c r="G1350" s="160"/>
      <c r="H1350" s="141"/>
      <c r="I1350" s="129"/>
      <c r="J1350" s="97" t="s">
        <v>472</v>
      </c>
      <c r="K1350" s="97" t="s">
        <v>412</v>
      </c>
    </row>
    <row r="1351" spans="1:11">
      <c r="A1351" s="446"/>
      <c r="B1351" s="446"/>
      <c r="C1351" s="140"/>
      <c r="D1351" s="157"/>
      <c r="E1351" s="122"/>
      <c r="F1351" s="96">
        <f t="shared" ref="F1351:F1379" si="65">D1351*E1351</f>
        <v>0</v>
      </c>
      <c r="G1351" s="160"/>
      <c r="H1351" s="141"/>
      <c r="I1351" s="129" t="e">
        <f>VLOOKUP(H1351,Presupuesto!$B$11:$C$565,2,0)</f>
        <v>#N/A</v>
      </c>
      <c r="J1351" s="97" t="str">
        <f t="shared" si="64"/>
        <v>Desarrollo del Sistema de Educación Superior</v>
      </c>
      <c r="K1351" s="97" t="s">
        <v>401</v>
      </c>
    </row>
    <row r="1352" spans="1:11">
      <c r="A1352" s="446"/>
      <c r="B1352" s="446"/>
      <c r="C1352" s="140"/>
      <c r="D1352" s="157"/>
      <c r="E1352" s="122"/>
      <c r="F1352" s="96">
        <f t="shared" si="65"/>
        <v>0</v>
      </c>
      <c r="G1352" s="160"/>
      <c r="H1352" s="141"/>
      <c r="I1352" s="129" t="e">
        <f>VLOOKUP(H1352,Presupuesto!$B$11:$C$565,2,0)</f>
        <v>#N/A</v>
      </c>
      <c r="J1352" s="97" t="str">
        <f t="shared" si="64"/>
        <v>Desarrollo del Sistema de Educación Superior</v>
      </c>
      <c r="K1352" s="97" t="s">
        <v>412</v>
      </c>
    </row>
    <row r="1353" spans="1:11">
      <c r="A1353" s="446"/>
      <c r="B1353" s="446"/>
      <c r="C1353" s="140"/>
      <c r="D1353" s="157"/>
      <c r="E1353" s="122"/>
      <c r="F1353" s="96">
        <f t="shared" si="65"/>
        <v>0</v>
      </c>
      <c r="G1353" s="160"/>
      <c r="H1353" s="141"/>
      <c r="I1353" s="129" t="e">
        <f>VLOOKUP(H1353,Presupuesto!$B$11:$C$565,2,0)</f>
        <v>#N/A</v>
      </c>
      <c r="J1353" s="97" t="str">
        <f t="shared" si="64"/>
        <v>Desarrollo del Sistema de Educación Superior</v>
      </c>
      <c r="K1353" s="97" t="s">
        <v>412</v>
      </c>
    </row>
    <row r="1354" spans="1:11">
      <c r="A1354" s="446"/>
      <c r="B1354" s="446"/>
      <c r="C1354" s="140"/>
      <c r="D1354" s="157"/>
      <c r="E1354" s="122"/>
      <c r="F1354" s="96">
        <f t="shared" si="65"/>
        <v>0</v>
      </c>
      <c r="G1354" s="160"/>
      <c r="H1354" s="141"/>
      <c r="I1354" s="129" t="e">
        <f>VLOOKUP(H1354,Presupuesto!$B$11:$C$565,2,0)</f>
        <v>#N/A</v>
      </c>
      <c r="J1354" s="97" t="str">
        <f t="shared" si="64"/>
        <v>Desarrollo del Sistema de Educación Superior</v>
      </c>
      <c r="K1354" s="97" t="s">
        <v>412</v>
      </c>
    </row>
    <row r="1355" spans="1:11">
      <c r="A1355" s="446"/>
      <c r="B1355" s="446"/>
      <c r="C1355" s="140"/>
      <c r="D1355" s="157"/>
      <c r="E1355" s="122"/>
      <c r="F1355" s="96">
        <f t="shared" si="65"/>
        <v>0</v>
      </c>
      <c r="G1355" s="160"/>
      <c r="H1355" s="141"/>
      <c r="I1355" s="129" t="e">
        <f>VLOOKUP(H1355,Presupuesto!$B$11:$C$565,2,0)</f>
        <v>#N/A</v>
      </c>
      <c r="J1355" s="97" t="str">
        <f t="shared" si="64"/>
        <v>Desarrollo del Sistema de Educación Superior</v>
      </c>
      <c r="K1355" s="97" t="s">
        <v>412</v>
      </c>
    </row>
    <row r="1356" spans="1:11">
      <c r="A1356" s="446"/>
      <c r="B1356" s="446"/>
      <c r="C1356" s="140"/>
      <c r="D1356" s="157"/>
      <c r="E1356" s="122"/>
      <c r="F1356" s="96">
        <f t="shared" si="65"/>
        <v>0</v>
      </c>
      <c r="G1356" s="160"/>
      <c r="H1356" s="141"/>
      <c r="I1356" s="129" t="e">
        <f>VLOOKUP(H1356,Presupuesto!$B$11:$C$565,2,0)</f>
        <v>#N/A</v>
      </c>
      <c r="J1356" s="97" t="str">
        <f t="shared" si="64"/>
        <v>Desarrollo del Sistema de Educación Superior</v>
      </c>
      <c r="K1356" s="97" t="s">
        <v>412</v>
      </c>
    </row>
    <row r="1357" spans="1:11">
      <c r="A1357" s="446"/>
      <c r="B1357" s="446"/>
      <c r="C1357" s="140"/>
      <c r="D1357" s="157"/>
      <c r="E1357" s="122"/>
      <c r="F1357" s="96">
        <f t="shared" si="65"/>
        <v>0</v>
      </c>
      <c r="G1357" s="160"/>
      <c r="H1357" s="141"/>
      <c r="I1357" s="129" t="e">
        <f>VLOOKUP(H1357,Presupuesto!$B$11:$C$565,2,0)</f>
        <v>#N/A</v>
      </c>
      <c r="J1357" s="97" t="str">
        <f t="shared" si="64"/>
        <v>Desarrollo del Sistema de Educación Superior</v>
      </c>
      <c r="K1357" s="97" t="s">
        <v>412</v>
      </c>
    </row>
    <row r="1358" spans="1:11">
      <c r="A1358" s="446"/>
      <c r="B1358" s="446"/>
      <c r="C1358" s="140"/>
      <c r="D1358" s="157"/>
      <c r="E1358" s="122"/>
      <c r="F1358" s="96">
        <f t="shared" si="65"/>
        <v>0</v>
      </c>
      <c r="G1358" s="160"/>
      <c r="H1358" s="141"/>
      <c r="I1358" s="129" t="e">
        <f>VLOOKUP(H1358,Presupuesto!$B$11:$C$565,2,0)</f>
        <v>#N/A</v>
      </c>
      <c r="J1358" s="97" t="str">
        <f t="shared" si="64"/>
        <v>Desarrollo del Sistema de Educación Superior</v>
      </c>
      <c r="K1358" s="97" t="s">
        <v>412</v>
      </c>
    </row>
    <row r="1359" spans="1:11">
      <c r="A1359" s="446"/>
      <c r="B1359" s="446"/>
      <c r="C1359" s="140"/>
      <c r="D1359" s="157"/>
      <c r="E1359" s="122"/>
      <c r="F1359" s="96">
        <f t="shared" si="65"/>
        <v>0</v>
      </c>
      <c r="G1359" s="160"/>
      <c r="H1359" s="141"/>
      <c r="I1359" s="129" t="e">
        <f>VLOOKUP(H1359,Presupuesto!$B$11:$C$565,2,0)</f>
        <v>#N/A</v>
      </c>
      <c r="J1359" s="97" t="str">
        <f t="shared" si="64"/>
        <v>Desarrollo del Sistema de Educación Superior</v>
      </c>
      <c r="K1359" s="97" t="s">
        <v>412</v>
      </c>
    </row>
    <row r="1360" spans="1:11">
      <c r="A1360" s="446"/>
      <c r="B1360" s="446"/>
      <c r="C1360" s="140"/>
      <c r="D1360" s="157"/>
      <c r="E1360" s="122"/>
      <c r="F1360" s="96">
        <f t="shared" si="65"/>
        <v>0</v>
      </c>
      <c r="G1360" s="160"/>
      <c r="H1360" s="141"/>
      <c r="I1360" s="129" t="e">
        <f>VLOOKUP(H1360,Presupuesto!$B$11:$C$565,2,0)</f>
        <v>#N/A</v>
      </c>
      <c r="J1360" s="97" t="str">
        <f t="shared" si="64"/>
        <v>Desarrollo del Sistema de Educación Superior</v>
      </c>
      <c r="K1360" s="97" t="s">
        <v>412</v>
      </c>
    </row>
    <row r="1361" spans="1:11">
      <c r="A1361" s="446"/>
      <c r="B1361" s="446"/>
      <c r="C1361" s="140"/>
      <c r="D1361" s="157"/>
      <c r="E1361" s="122"/>
      <c r="F1361" s="96">
        <f t="shared" si="65"/>
        <v>0</v>
      </c>
      <c r="G1361" s="160"/>
      <c r="H1361" s="141"/>
      <c r="I1361" s="129" t="e">
        <f>VLOOKUP(H1361,Presupuesto!$B$11:$C$565,2,0)</f>
        <v>#N/A</v>
      </c>
      <c r="J1361" s="97" t="str">
        <f t="shared" si="64"/>
        <v>Desarrollo del Sistema de Educación Superior</v>
      </c>
      <c r="K1361" s="97" t="s">
        <v>412</v>
      </c>
    </row>
    <row r="1362" spans="1:11">
      <c r="A1362" s="446"/>
      <c r="B1362" s="446"/>
      <c r="C1362" s="140"/>
      <c r="D1362" s="157"/>
      <c r="E1362" s="122"/>
      <c r="F1362" s="96">
        <f t="shared" si="65"/>
        <v>0</v>
      </c>
      <c r="G1362" s="160"/>
      <c r="H1362" s="141"/>
      <c r="I1362" s="129" t="e">
        <f>VLOOKUP(H1362,Presupuesto!$B$11:$C$565,2,0)</f>
        <v>#N/A</v>
      </c>
      <c r="J1362" s="97" t="str">
        <f t="shared" si="64"/>
        <v>Desarrollo del Sistema de Educación Superior</v>
      </c>
      <c r="K1362" s="97" t="s">
        <v>412</v>
      </c>
    </row>
    <row r="1363" spans="1:11">
      <c r="A1363" s="446"/>
      <c r="B1363" s="446"/>
      <c r="C1363" s="140"/>
      <c r="D1363" s="157"/>
      <c r="E1363" s="122"/>
      <c r="F1363" s="96">
        <f t="shared" si="65"/>
        <v>0</v>
      </c>
      <c r="G1363" s="160"/>
      <c r="H1363" s="141"/>
      <c r="I1363" s="129" t="e">
        <f>VLOOKUP(H1363,Presupuesto!$B$11:$C$565,2,0)</f>
        <v>#N/A</v>
      </c>
      <c r="J1363" s="97" t="str">
        <f t="shared" si="64"/>
        <v>Desarrollo del Sistema de Educación Superior</v>
      </c>
      <c r="K1363" s="97" t="s">
        <v>412</v>
      </c>
    </row>
    <row r="1364" spans="1:11">
      <c r="A1364" s="446"/>
      <c r="B1364" s="446"/>
      <c r="C1364" s="140"/>
      <c r="D1364" s="157"/>
      <c r="E1364" s="122"/>
      <c r="F1364" s="96">
        <f t="shared" si="65"/>
        <v>0</v>
      </c>
      <c r="G1364" s="160"/>
      <c r="H1364" s="141"/>
      <c r="I1364" s="129" t="e">
        <f>VLOOKUP(H1364,Presupuesto!$B$11:$C$565,2,0)</f>
        <v>#N/A</v>
      </c>
      <c r="J1364" s="97" t="str">
        <f t="shared" si="64"/>
        <v>Desarrollo del Sistema de Educación Superior</v>
      </c>
      <c r="K1364" s="97" t="s">
        <v>412</v>
      </c>
    </row>
    <row r="1365" spans="1:11">
      <c r="A1365" s="446"/>
      <c r="B1365" s="446"/>
      <c r="C1365" s="140"/>
      <c r="D1365" s="157"/>
      <c r="E1365" s="122"/>
      <c r="F1365" s="96">
        <f t="shared" si="65"/>
        <v>0</v>
      </c>
      <c r="G1365" s="160"/>
      <c r="H1365" s="141"/>
      <c r="I1365" s="129" t="e">
        <f>VLOOKUP(H1365,Presupuesto!$B$11:$C$565,2,0)</f>
        <v>#N/A</v>
      </c>
      <c r="J1365" s="97" t="str">
        <f t="shared" si="64"/>
        <v>Desarrollo del Sistema de Educación Superior</v>
      </c>
      <c r="K1365" s="97" t="s">
        <v>412</v>
      </c>
    </row>
    <row r="1366" spans="1:11">
      <c r="A1366" s="446"/>
      <c r="B1366" s="446"/>
      <c r="C1366" s="140"/>
      <c r="D1366" s="157"/>
      <c r="E1366" s="122"/>
      <c r="F1366" s="96">
        <f t="shared" si="65"/>
        <v>0</v>
      </c>
      <c r="G1366" s="160"/>
      <c r="H1366" s="141"/>
      <c r="I1366" s="129" t="e">
        <f>VLOOKUP(H1366,Presupuesto!$B$11:$C$565,2,0)</f>
        <v>#N/A</v>
      </c>
      <c r="J1366" s="97" t="str">
        <f t="shared" si="64"/>
        <v>Desarrollo del Sistema de Educación Superior</v>
      </c>
      <c r="K1366" s="97" t="s">
        <v>412</v>
      </c>
    </row>
    <row r="1367" spans="1:11">
      <c r="A1367" s="446"/>
      <c r="B1367" s="446"/>
      <c r="C1367" s="140"/>
      <c r="D1367" s="157"/>
      <c r="E1367" s="122"/>
      <c r="F1367" s="96">
        <f t="shared" si="65"/>
        <v>0</v>
      </c>
      <c r="G1367" s="160"/>
      <c r="H1367" s="141"/>
      <c r="I1367" s="129" t="e">
        <f>VLOOKUP(H1367,Presupuesto!$B$11:$C$565,2,0)</f>
        <v>#N/A</v>
      </c>
      <c r="J1367" s="97" t="str">
        <f t="shared" si="64"/>
        <v>Desarrollo del Sistema de Educación Superior</v>
      </c>
      <c r="K1367" s="97" t="s">
        <v>412</v>
      </c>
    </row>
    <row r="1368" spans="1:11">
      <c r="A1368" s="446"/>
      <c r="B1368" s="446"/>
      <c r="C1368" s="142"/>
      <c r="D1368" s="150"/>
      <c r="E1368" s="117"/>
      <c r="F1368" s="96">
        <f t="shared" si="65"/>
        <v>0</v>
      </c>
      <c r="G1368" s="160"/>
      <c r="H1368" s="143"/>
      <c r="I1368" s="129" t="e">
        <f>VLOOKUP(H1368,Presupuesto!$B$11:$C$565,2,0)</f>
        <v>#N/A</v>
      </c>
      <c r="J1368" s="97" t="str">
        <f t="shared" si="64"/>
        <v>Desarrollo del Sistema de Educación Superior</v>
      </c>
      <c r="K1368" s="97" t="s">
        <v>412</v>
      </c>
    </row>
    <row r="1369" spans="1:11">
      <c r="A1369" s="446"/>
      <c r="B1369" s="446"/>
      <c r="C1369" s="142"/>
      <c r="D1369" s="150"/>
      <c r="E1369" s="117"/>
      <c r="F1369" s="96">
        <f t="shared" si="65"/>
        <v>0</v>
      </c>
      <c r="G1369" s="160"/>
      <c r="H1369" s="143"/>
      <c r="I1369" s="129" t="e">
        <f>VLOOKUP(H1369,Presupuesto!$B$11:$C$565,2,0)</f>
        <v>#N/A</v>
      </c>
      <c r="J1369" s="97" t="str">
        <f t="shared" si="64"/>
        <v>Desarrollo del Sistema de Educación Superior</v>
      </c>
      <c r="K1369" s="97" t="s">
        <v>412</v>
      </c>
    </row>
    <row r="1370" spans="1:11">
      <c r="A1370" s="446"/>
      <c r="B1370" s="446"/>
      <c r="C1370" s="142"/>
      <c r="D1370" s="150"/>
      <c r="E1370" s="117"/>
      <c r="F1370" s="96">
        <f t="shared" si="65"/>
        <v>0</v>
      </c>
      <c r="G1370" s="160"/>
      <c r="H1370" s="143"/>
      <c r="I1370" s="129" t="e">
        <f>VLOOKUP(H1370,Presupuesto!$B$11:$C$565,2,0)</f>
        <v>#N/A</v>
      </c>
      <c r="J1370" s="97" t="str">
        <f t="shared" si="64"/>
        <v>Desarrollo del Sistema de Educación Superior</v>
      </c>
      <c r="K1370" s="97" t="s">
        <v>412</v>
      </c>
    </row>
    <row r="1371" spans="1:11">
      <c r="A1371" s="446"/>
      <c r="B1371" s="446"/>
      <c r="C1371" s="142"/>
      <c r="D1371" s="150"/>
      <c r="E1371" s="117"/>
      <c r="F1371" s="96">
        <f t="shared" si="65"/>
        <v>0</v>
      </c>
      <c r="G1371" s="160"/>
      <c r="H1371" s="143"/>
      <c r="I1371" s="129" t="e">
        <f>VLOOKUP(H1371,Presupuesto!$B$11:$C$565,2,0)</f>
        <v>#N/A</v>
      </c>
      <c r="J1371" s="97" t="str">
        <f t="shared" si="64"/>
        <v>Desarrollo del Sistema de Educación Superior</v>
      </c>
      <c r="K1371" s="97" t="s">
        <v>412</v>
      </c>
    </row>
    <row r="1372" spans="1:11">
      <c r="A1372" s="446"/>
      <c r="B1372" s="446"/>
      <c r="C1372" s="142"/>
      <c r="D1372" s="150"/>
      <c r="E1372" s="117"/>
      <c r="F1372" s="96">
        <f t="shared" si="65"/>
        <v>0</v>
      </c>
      <c r="G1372" s="160"/>
      <c r="H1372" s="143"/>
      <c r="I1372" s="129" t="e">
        <f>VLOOKUP(H1372,Presupuesto!$B$11:$C$565,2,0)</f>
        <v>#N/A</v>
      </c>
      <c r="J1372" s="97" t="str">
        <f t="shared" si="64"/>
        <v>Desarrollo del Sistema de Educación Superior</v>
      </c>
      <c r="K1372" s="97" t="s">
        <v>412</v>
      </c>
    </row>
    <row r="1373" spans="1:11">
      <c r="A1373" s="446"/>
      <c r="B1373" s="446"/>
      <c r="C1373" s="142"/>
      <c r="D1373" s="150"/>
      <c r="E1373" s="117"/>
      <c r="F1373" s="96">
        <f t="shared" si="65"/>
        <v>0</v>
      </c>
      <c r="G1373" s="160"/>
      <c r="H1373" s="143"/>
      <c r="I1373" s="129" t="e">
        <f>VLOOKUP(H1373,Presupuesto!$B$11:$C$565,2,0)</f>
        <v>#N/A</v>
      </c>
      <c r="J1373" s="97" t="str">
        <f t="shared" si="64"/>
        <v>Desarrollo del Sistema de Educación Superior</v>
      </c>
      <c r="K1373" s="97" t="s">
        <v>412</v>
      </c>
    </row>
    <row r="1374" spans="1:11">
      <c r="A1374" s="446"/>
      <c r="B1374" s="446"/>
      <c r="C1374" s="142"/>
      <c r="D1374" s="150"/>
      <c r="E1374" s="117"/>
      <c r="F1374" s="96">
        <f t="shared" si="65"/>
        <v>0</v>
      </c>
      <c r="G1374" s="160"/>
      <c r="H1374" s="143"/>
      <c r="I1374" s="129" t="e">
        <f>VLOOKUP(H1374,Presupuesto!$B$11:$C$565,2,0)</f>
        <v>#N/A</v>
      </c>
      <c r="J1374" s="97" t="str">
        <f t="shared" si="64"/>
        <v>Desarrollo del Sistema de Educación Superior</v>
      </c>
      <c r="K1374" s="97" t="s">
        <v>412</v>
      </c>
    </row>
    <row r="1375" spans="1:11">
      <c r="A1375" s="446"/>
      <c r="B1375" s="446"/>
      <c r="C1375" s="142"/>
      <c r="D1375" s="150"/>
      <c r="E1375" s="117"/>
      <c r="F1375" s="96">
        <f t="shared" si="65"/>
        <v>0</v>
      </c>
      <c r="G1375" s="160"/>
      <c r="H1375" s="143"/>
      <c r="I1375" s="129" t="e">
        <f>VLOOKUP(H1375,Presupuesto!$B$11:$C$565,2,0)</f>
        <v>#N/A</v>
      </c>
      <c r="J1375" s="97" t="str">
        <f t="shared" si="64"/>
        <v>Desarrollo del Sistema de Educación Superior</v>
      </c>
      <c r="K1375" s="97" t="s">
        <v>412</v>
      </c>
    </row>
    <row r="1376" spans="1:11">
      <c r="A1376" s="446"/>
      <c r="B1376" s="446"/>
      <c r="C1376" s="144"/>
      <c r="D1376" s="150"/>
      <c r="E1376" s="117"/>
      <c r="F1376" s="96">
        <f t="shared" si="65"/>
        <v>0</v>
      </c>
      <c r="G1376" s="160"/>
      <c r="H1376" s="145"/>
      <c r="I1376" s="129" t="e">
        <f>VLOOKUP(H1376,Presupuesto!$B$11:$C$565,2,0)</f>
        <v>#N/A</v>
      </c>
      <c r="J1376" s="97" t="str">
        <f t="shared" si="64"/>
        <v>Desarrollo del Sistema de Educación Superior</v>
      </c>
      <c r="K1376" s="97" t="s">
        <v>403</v>
      </c>
    </row>
    <row r="1377" spans="1:11">
      <c r="A1377" s="446"/>
      <c r="B1377" s="446"/>
      <c r="C1377" s="144"/>
      <c r="D1377" s="150"/>
      <c r="E1377" s="117"/>
      <c r="F1377" s="96">
        <f t="shared" si="65"/>
        <v>0</v>
      </c>
      <c r="G1377" s="160"/>
      <c r="H1377" s="145"/>
      <c r="I1377" s="129" t="e">
        <f>VLOOKUP(H1377,Presupuesto!$B$11:$C$565,2,0)</f>
        <v>#N/A</v>
      </c>
      <c r="J1377" s="97" t="str">
        <f t="shared" si="64"/>
        <v>Desarrollo del Sistema de Educación Superior</v>
      </c>
      <c r="K1377" s="97" t="s">
        <v>412</v>
      </c>
    </row>
    <row r="1378" spans="1:11">
      <c r="A1378" s="446"/>
      <c r="B1378" s="446"/>
      <c r="C1378" s="144"/>
      <c r="D1378" s="150"/>
      <c r="E1378" s="117"/>
      <c r="F1378" s="96">
        <f t="shared" si="65"/>
        <v>0</v>
      </c>
      <c r="G1378" s="160"/>
      <c r="H1378" s="145"/>
      <c r="I1378" s="129" t="e">
        <f>VLOOKUP(H1378,Presupuesto!$B$11:$C$565,2,0)</f>
        <v>#N/A</v>
      </c>
      <c r="J1378" s="97" t="str">
        <f t="shared" si="64"/>
        <v>Desarrollo del Sistema de Educación Superior</v>
      </c>
      <c r="K1378" s="97" t="s">
        <v>412</v>
      </c>
    </row>
    <row r="1379" spans="1:11">
      <c r="A1379" s="446"/>
      <c r="B1379" s="446"/>
      <c r="C1379" s="144"/>
      <c r="D1379" s="150"/>
      <c r="E1379" s="117"/>
      <c r="F1379" s="96">
        <f t="shared" si="65"/>
        <v>0</v>
      </c>
      <c r="G1379" s="160"/>
      <c r="H1379" s="145"/>
      <c r="I1379" s="129" t="e">
        <f>VLOOKUP(H1379,Presupuesto!$B$11:$C$565,2,0)</f>
        <v>#N/A</v>
      </c>
      <c r="J1379" s="97" t="str">
        <f t="shared" si="64"/>
        <v>Desarrollo del Sistema de Educación Superior</v>
      </c>
      <c r="K1379" s="97" t="s">
        <v>412</v>
      </c>
    </row>
    <row r="1381" spans="1:11" ht="15.75" thickBot="1"/>
    <row r="1382" spans="1:11" ht="15.75" thickBot="1">
      <c r="A1382" s="446"/>
      <c r="B1382" s="446"/>
      <c r="C1382" s="156" t="s">
        <v>53</v>
      </c>
      <c r="D1382" s="357">
        <f>SUM(F1389:F1423)</f>
        <v>90000</v>
      </c>
      <c r="E1382" s="446"/>
      <c r="F1382" s="70"/>
      <c r="G1382" s="78"/>
      <c r="H1382" s="70"/>
      <c r="I1382" s="70"/>
      <c r="J1382" s="446"/>
      <c r="K1382" s="446"/>
    </row>
    <row r="1383" spans="1:11">
      <c r="A1383" s="446"/>
      <c r="B1383" s="446"/>
      <c r="C1383" s="70"/>
      <c r="D1383" s="31"/>
      <c r="E1383" s="92"/>
      <c r="F1383" s="92"/>
      <c r="G1383" s="92"/>
      <c r="H1383" s="75"/>
      <c r="I1383" s="75"/>
      <c r="J1383" s="75"/>
      <c r="K1383" s="446"/>
    </row>
    <row r="1384" spans="1:11">
      <c r="A1384" s="446"/>
      <c r="B1384" s="446"/>
      <c r="C1384" s="70"/>
      <c r="D1384" s="31"/>
      <c r="E1384" s="92"/>
      <c r="F1384" s="92"/>
      <c r="G1384" s="92"/>
      <c r="H1384" s="75"/>
      <c r="I1384" s="75"/>
      <c r="J1384" s="75"/>
      <c r="K1384" s="446"/>
    </row>
    <row r="1385" spans="1:11" ht="15.75">
      <c r="A1385" s="446"/>
      <c r="B1385" s="446"/>
      <c r="C1385" s="201" t="s">
        <v>392</v>
      </c>
      <c r="D1385" s="353" t="s">
        <v>2083</v>
      </c>
      <c r="E1385" s="92"/>
      <c r="F1385" s="92"/>
      <c r="G1385" s="92"/>
      <c r="H1385" s="75"/>
      <c r="I1385" s="75"/>
      <c r="J1385" s="75"/>
      <c r="K1385" s="446"/>
    </row>
    <row r="1386" spans="1:11" ht="18.75">
      <c r="A1386" s="446"/>
      <c r="B1386" s="446"/>
      <c r="C1386" s="207" t="str">
        <f>IFERROR(VLOOKUP(D1385,'1. Desarrollo e Innov. Curricu.'!$E:$F,2,FALSE),IFERROR(VLOOKUP(D1385,'2. Investigación Científica'!$E:$F,2,FALSE),IFERROR(VLOOKUP(D1385,'3. Vinculación Univ. Sociedad'!$E:$F,2,FALSE),IFERROR(VLOOKUP(D1385,'4. Docencia y Profesorado Univ.'!$E:$F,2,FALSE),IFERROR(VLOOKUP(D1385,'5. Estudiantes y Graduados'!$E:$F,2,FALSE),IFERROR(VLOOKUP(D1385,'11. Gestion Administrativa'!$E:$F,2,FALSE),IFERROR(VLOOKUP(D1385,'13. Gestión Académica'!$E:$F,2,FALSE),IFERROR(VLOOKUP(D1385,'8. Asegura. de la Calid. y M'!$E:$F,2,FALSE),IFERROR(VLOOKUP(D1385,'6. Gestión del Conocimiento'!$E:$F,2,FALSE),IFERROR(VLOOKUP(D1385,'15. Gobernabilidad y Proceso...'!$E:$F,2,FALSE),IFERROR(VLOOKUP(D1385,'12. Gestión del Talento Humano'!$E:$F,2,FALSE),IFERROR(VLOOKUP(D1385,'14. Internacional... de la E.S.'!$E:$F,2,FALSE),IFERROR(VLOOKUP(D1385,'10. Posgrado'!$E:$F,2,FALSE),IFERROR(VLOOKUP(D1385,'17. Gestión TIC'!$E:$F,2,FALSE),IFERROR(VLOOKUP(D1385,'16. Desa. del Sistema Educ.Sup.'!$E:$F,2,FALSE),IFERROR(VLOOKUP(D1385,'9. Cultura de Inno. Insti...'!$E:$F,2,FALSE),VLOOKUP(D1385,'7. Lo Esencial de la Reforma U.'!$E:$F,2,0)))))))))))))))))</f>
        <v>3. Establecer convenios con otras universidades para propiciar la movilidad docente.</v>
      </c>
      <c r="D1386" s="31"/>
      <c r="E1386" s="92"/>
      <c r="F1386" s="92"/>
      <c r="G1386" s="92"/>
      <c r="H1386" s="75"/>
      <c r="I1386" s="75"/>
      <c r="J1386" s="75"/>
      <c r="K1386" s="446"/>
    </row>
    <row r="1387" spans="1:11" ht="15.75" thickBot="1">
      <c r="A1387" s="446"/>
      <c r="B1387" s="446"/>
      <c r="C1387" s="446"/>
      <c r="D1387" s="446"/>
      <c r="E1387" s="446"/>
      <c r="F1387" s="92"/>
      <c r="G1387" s="75"/>
      <c r="H1387" s="75"/>
      <c r="I1387" s="75"/>
      <c r="J1387" s="446"/>
      <c r="K1387" s="446"/>
    </row>
    <row r="1388" spans="1:11" ht="30.75" thickBot="1">
      <c r="A1388" s="446"/>
      <c r="B1388" s="446"/>
      <c r="C1388" s="128" t="s">
        <v>44</v>
      </c>
      <c r="D1388" s="128" t="s">
        <v>55</v>
      </c>
      <c r="E1388" s="135" t="s">
        <v>57</v>
      </c>
      <c r="F1388" s="134" t="s">
        <v>27</v>
      </c>
      <c r="G1388" s="132" t="s">
        <v>131</v>
      </c>
      <c r="H1388" s="135" t="s">
        <v>46</v>
      </c>
      <c r="I1388" s="132" t="s">
        <v>132</v>
      </c>
      <c r="J1388" s="132" t="s">
        <v>410</v>
      </c>
      <c r="K1388" s="132" t="s">
        <v>411</v>
      </c>
    </row>
    <row r="1389" spans="1:11">
      <c r="A1389" s="446"/>
      <c r="B1389" s="446"/>
      <c r="C1389" s="217" t="s">
        <v>439</v>
      </c>
      <c r="D1389" s="218"/>
      <c r="E1389" s="216">
        <f>HLOOKUP(C1389,$AH$2:$BU$3,2,0)</f>
        <v>620</v>
      </c>
      <c r="F1389" s="96">
        <f t="shared" ref="F1389:F1392" si="66">D1389*E1389</f>
        <v>0</v>
      </c>
      <c r="G1389" s="160"/>
      <c r="H1389" s="141"/>
      <c r="I1389" s="129" t="e">
        <f>VLOOKUP(H1389,Presupuesto!$B$11:$C$565,2,0)</f>
        <v>#N/A</v>
      </c>
      <c r="J1389" s="215" t="s">
        <v>1365</v>
      </c>
      <c r="K1389" s="97" t="s">
        <v>394</v>
      </c>
    </row>
    <row r="1390" spans="1:11">
      <c r="A1390" s="446"/>
      <c r="B1390" s="446"/>
      <c r="C1390" s="140"/>
      <c r="D1390" s="157"/>
      <c r="E1390" s="122"/>
      <c r="F1390" s="96">
        <f t="shared" si="66"/>
        <v>0</v>
      </c>
      <c r="G1390" s="160"/>
      <c r="H1390" s="141"/>
      <c r="I1390" s="129" t="e">
        <f>VLOOKUP(H1390,Presupuesto!$B$11:$C$565,2,0)</f>
        <v>#N/A</v>
      </c>
      <c r="J1390" s="97" t="str">
        <f>$J$854</f>
        <v>Desarrollo del Sistema de Educación Superior</v>
      </c>
      <c r="K1390" s="97" t="s">
        <v>412</v>
      </c>
    </row>
    <row r="1391" spans="1:11">
      <c r="A1391" s="446"/>
      <c r="B1391" s="446"/>
      <c r="C1391" s="140"/>
      <c r="D1391" s="157"/>
      <c r="E1391" s="122"/>
      <c r="F1391" s="96">
        <f t="shared" si="66"/>
        <v>0</v>
      </c>
      <c r="G1391" s="160"/>
      <c r="H1391" s="141"/>
      <c r="I1391" s="129" t="e">
        <f>VLOOKUP(H1391,Presupuesto!$B$11:$C$565,2,0)</f>
        <v>#N/A</v>
      </c>
      <c r="J1391" s="97" t="str">
        <f t="shared" ref="J1391:J1422" si="67">$J$854</f>
        <v>Desarrollo del Sistema de Educación Superior</v>
      </c>
      <c r="K1391" s="97" t="s">
        <v>412</v>
      </c>
    </row>
    <row r="1392" spans="1:11">
      <c r="A1392" s="446"/>
      <c r="B1392" s="446"/>
      <c r="C1392" s="140" t="s">
        <v>2092</v>
      </c>
      <c r="D1392" s="157">
        <v>1</v>
      </c>
      <c r="E1392" s="122">
        <v>90000</v>
      </c>
      <c r="F1392" s="96">
        <f t="shared" si="66"/>
        <v>90000</v>
      </c>
      <c r="G1392" s="160" t="s">
        <v>129</v>
      </c>
      <c r="H1392" s="141" t="s">
        <v>768</v>
      </c>
      <c r="I1392" s="129" t="str">
        <f>VLOOKUP(H1392,Presupuesto!$B$11:$C$565,2,0)</f>
        <v>TRANSPORTE Y OTROS GASTOS DE VIAJE</v>
      </c>
      <c r="J1392" s="97" t="s">
        <v>472</v>
      </c>
      <c r="K1392" s="97" t="s">
        <v>396</v>
      </c>
    </row>
    <row r="1393" spans="1:11">
      <c r="A1393" s="446"/>
      <c r="B1393" s="446"/>
      <c r="C1393" s="140"/>
      <c r="D1393" s="157"/>
      <c r="E1393" s="122"/>
      <c r="F1393" s="96"/>
      <c r="G1393" s="160"/>
      <c r="H1393" s="141"/>
      <c r="I1393" s="129"/>
      <c r="J1393" s="97" t="s">
        <v>472</v>
      </c>
      <c r="K1393" s="97" t="s">
        <v>412</v>
      </c>
    </row>
    <row r="1394" spans="1:11">
      <c r="A1394" s="446"/>
      <c r="B1394" s="446"/>
      <c r="C1394" s="140"/>
      <c r="D1394" s="157"/>
      <c r="E1394" s="122"/>
      <c r="F1394" s="96">
        <f t="shared" ref="F1394:F1422" si="68">D1394*E1394</f>
        <v>0</v>
      </c>
      <c r="G1394" s="160"/>
      <c r="H1394" s="141"/>
      <c r="I1394" s="129" t="e">
        <f>VLOOKUP(H1394,Presupuesto!$B$11:$C$565,2,0)</f>
        <v>#N/A</v>
      </c>
      <c r="J1394" s="97" t="str">
        <f t="shared" si="67"/>
        <v>Desarrollo del Sistema de Educación Superior</v>
      </c>
      <c r="K1394" s="97" t="s">
        <v>401</v>
      </c>
    </row>
    <row r="1395" spans="1:11">
      <c r="A1395" s="446"/>
      <c r="B1395" s="446"/>
      <c r="C1395" s="140"/>
      <c r="D1395" s="157"/>
      <c r="E1395" s="122"/>
      <c r="F1395" s="96">
        <f t="shared" si="68"/>
        <v>0</v>
      </c>
      <c r="G1395" s="160"/>
      <c r="H1395" s="141"/>
      <c r="I1395" s="129" t="e">
        <f>VLOOKUP(H1395,Presupuesto!$B$11:$C$565,2,0)</f>
        <v>#N/A</v>
      </c>
      <c r="J1395" s="97" t="str">
        <f t="shared" si="67"/>
        <v>Desarrollo del Sistema de Educación Superior</v>
      </c>
      <c r="K1395" s="97" t="s">
        <v>412</v>
      </c>
    </row>
    <row r="1396" spans="1:11">
      <c r="A1396" s="446"/>
      <c r="B1396" s="446"/>
      <c r="C1396" s="140"/>
      <c r="D1396" s="157"/>
      <c r="E1396" s="122"/>
      <c r="F1396" s="96">
        <f t="shared" si="68"/>
        <v>0</v>
      </c>
      <c r="G1396" s="160"/>
      <c r="H1396" s="141"/>
      <c r="I1396" s="129" t="e">
        <f>VLOOKUP(H1396,Presupuesto!$B$11:$C$565,2,0)</f>
        <v>#N/A</v>
      </c>
      <c r="J1396" s="97" t="str">
        <f t="shared" si="67"/>
        <v>Desarrollo del Sistema de Educación Superior</v>
      </c>
      <c r="K1396" s="97" t="s">
        <v>412</v>
      </c>
    </row>
    <row r="1397" spans="1:11">
      <c r="A1397" s="446"/>
      <c r="B1397" s="446"/>
      <c r="C1397" s="140"/>
      <c r="D1397" s="157"/>
      <c r="E1397" s="122"/>
      <c r="F1397" s="96">
        <f t="shared" si="68"/>
        <v>0</v>
      </c>
      <c r="G1397" s="160"/>
      <c r="H1397" s="141"/>
      <c r="I1397" s="129" t="e">
        <f>VLOOKUP(H1397,Presupuesto!$B$11:$C$565,2,0)</f>
        <v>#N/A</v>
      </c>
      <c r="J1397" s="97" t="str">
        <f t="shared" si="67"/>
        <v>Desarrollo del Sistema de Educación Superior</v>
      </c>
      <c r="K1397" s="97" t="s">
        <v>412</v>
      </c>
    </row>
    <row r="1398" spans="1:11">
      <c r="A1398" s="446"/>
      <c r="B1398" s="446"/>
      <c r="C1398" s="140"/>
      <c r="D1398" s="157"/>
      <c r="E1398" s="122"/>
      <c r="F1398" s="96">
        <f t="shared" si="68"/>
        <v>0</v>
      </c>
      <c r="G1398" s="160"/>
      <c r="H1398" s="141"/>
      <c r="I1398" s="129" t="e">
        <f>VLOOKUP(H1398,Presupuesto!$B$11:$C$565,2,0)</f>
        <v>#N/A</v>
      </c>
      <c r="J1398" s="97" t="str">
        <f t="shared" si="67"/>
        <v>Desarrollo del Sistema de Educación Superior</v>
      </c>
      <c r="K1398" s="97" t="s">
        <v>412</v>
      </c>
    </row>
    <row r="1399" spans="1:11">
      <c r="A1399" s="446"/>
      <c r="B1399" s="446"/>
      <c r="C1399" s="140"/>
      <c r="D1399" s="157"/>
      <c r="E1399" s="122"/>
      <c r="F1399" s="96">
        <f t="shared" si="68"/>
        <v>0</v>
      </c>
      <c r="G1399" s="160"/>
      <c r="H1399" s="141"/>
      <c r="I1399" s="129" t="e">
        <f>VLOOKUP(H1399,Presupuesto!$B$11:$C$565,2,0)</f>
        <v>#N/A</v>
      </c>
      <c r="J1399" s="97" t="str">
        <f t="shared" si="67"/>
        <v>Desarrollo del Sistema de Educación Superior</v>
      </c>
      <c r="K1399" s="97" t="s">
        <v>412</v>
      </c>
    </row>
    <row r="1400" spans="1:11">
      <c r="A1400" s="446"/>
      <c r="B1400" s="446"/>
      <c r="C1400" s="140"/>
      <c r="D1400" s="157"/>
      <c r="E1400" s="122"/>
      <c r="F1400" s="96">
        <f t="shared" si="68"/>
        <v>0</v>
      </c>
      <c r="G1400" s="160"/>
      <c r="H1400" s="141"/>
      <c r="I1400" s="129" t="e">
        <f>VLOOKUP(H1400,Presupuesto!$B$11:$C$565,2,0)</f>
        <v>#N/A</v>
      </c>
      <c r="J1400" s="97" t="str">
        <f t="shared" si="67"/>
        <v>Desarrollo del Sistema de Educación Superior</v>
      </c>
      <c r="K1400" s="97" t="s">
        <v>412</v>
      </c>
    </row>
    <row r="1401" spans="1:11">
      <c r="A1401" s="446"/>
      <c r="B1401" s="446"/>
      <c r="C1401" s="140"/>
      <c r="D1401" s="157"/>
      <c r="E1401" s="122"/>
      <c r="F1401" s="96">
        <f t="shared" si="68"/>
        <v>0</v>
      </c>
      <c r="G1401" s="160"/>
      <c r="H1401" s="141"/>
      <c r="I1401" s="129" t="e">
        <f>VLOOKUP(H1401,Presupuesto!$B$11:$C$565,2,0)</f>
        <v>#N/A</v>
      </c>
      <c r="J1401" s="97" t="str">
        <f t="shared" si="67"/>
        <v>Desarrollo del Sistema de Educación Superior</v>
      </c>
      <c r="K1401" s="97" t="s">
        <v>412</v>
      </c>
    </row>
    <row r="1402" spans="1:11">
      <c r="A1402" s="446"/>
      <c r="B1402" s="446"/>
      <c r="C1402" s="140"/>
      <c r="D1402" s="157"/>
      <c r="E1402" s="122"/>
      <c r="F1402" s="96">
        <f t="shared" si="68"/>
        <v>0</v>
      </c>
      <c r="G1402" s="160"/>
      <c r="H1402" s="141"/>
      <c r="I1402" s="129" t="e">
        <f>VLOOKUP(H1402,Presupuesto!$B$11:$C$565,2,0)</f>
        <v>#N/A</v>
      </c>
      <c r="J1402" s="97" t="str">
        <f t="shared" si="67"/>
        <v>Desarrollo del Sistema de Educación Superior</v>
      </c>
      <c r="K1402" s="97" t="s">
        <v>412</v>
      </c>
    </row>
    <row r="1403" spans="1:11">
      <c r="A1403" s="446"/>
      <c r="B1403" s="446"/>
      <c r="C1403" s="140"/>
      <c r="D1403" s="157"/>
      <c r="E1403" s="122"/>
      <c r="F1403" s="96">
        <f t="shared" si="68"/>
        <v>0</v>
      </c>
      <c r="G1403" s="160"/>
      <c r="H1403" s="141"/>
      <c r="I1403" s="129" t="e">
        <f>VLOOKUP(H1403,Presupuesto!$B$11:$C$565,2,0)</f>
        <v>#N/A</v>
      </c>
      <c r="J1403" s="97" t="str">
        <f t="shared" si="67"/>
        <v>Desarrollo del Sistema de Educación Superior</v>
      </c>
      <c r="K1403" s="97" t="s">
        <v>412</v>
      </c>
    </row>
    <row r="1404" spans="1:11">
      <c r="A1404" s="446"/>
      <c r="B1404" s="446"/>
      <c r="C1404" s="140"/>
      <c r="D1404" s="157"/>
      <c r="E1404" s="122"/>
      <c r="F1404" s="96">
        <f t="shared" si="68"/>
        <v>0</v>
      </c>
      <c r="G1404" s="160"/>
      <c r="H1404" s="141"/>
      <c r="I1404" s="129" t="e">
        <f>VLOOKUP(H1404,Presupuesto!$B$11:$C$565,2,0)</f>
        <v>#N/A</v>
      </c>
      <c r="J1404" s="97" t="str">
        <f t="shared" si="67"/>
        <v>Desarrollo del Sistema de Educación Superior</v>
      </c>
      <c r="K1404" s="97" t="s">
        <v>412</v>
      </c>
    </row>
    <row r="1405" spans="1:11">
      <c r="A1405" s="446"/>
      <c r="B1405" s="446"/>
      <c r="C1405" s="140"/>
      <c r="D1405" s="157"/>
      <c r="E1405" s="122"/>
      <c r="F1405" s="96">
        <f t="shared" si="68"/>
        <v>0</v>
      </c>
      <c r="G1405" s="160"/>
      <c r="H1405" s="141"/>
      <c r="I1405" s="129" t="e">
        <f>VLOOKUP(H1405,Presupuesto!$B$11:$C$565,2,0)</f>
        <v>#N/A</v>
      </c>
      <c r="J1405" s="97" t="str">
        <f t="shared" si="67"/>
        <v>Desarrollo del Sistema de Educación Superior</v>
      </c>
      <c r="K1405" s="97" t="s">
        <v>412</v>
      </c>
    </row>
    <row r="1406" spans="1:11">
      <c r="A1406" s="446"/>
      <c r="B1406" s="446"/>
      <c r="C1406" s="140"/>
      <c r="D1406" s="157"/>
      <c r="E1406" s="122"/>
      <c r="F1406" s="96">
        <f t="shared" si="68"/>
        <v>0</v>
      </c>
      <c r="G1406" s="160"/>
      <c r="H1406" s="141"/>
      <c r="I1406" s="129" t="e">
        <f>VLOOKUP(H1406,Presupuesto!$B$11:$C$565,2,0)</f>
        <v>#N/A</v>
      </c>
      <c r="J1406" s="97" t="str">
        <f t="shared" si="67"/>
        <v>Desarrollo del Sistema de Educación Superior</v>
      </c>
      <c r="K1406" s="97" t="s">
        <v>412</v>
      </c>
    </row>
    <row r="1407" spans="1:11">
      <c r="A1407" s="446"/>
      <c r="B1407" s="446"/>
      <c r="C1407" s="140"/>
      <c r="D1407" s="157"/>
      <c r="E1407" s="122"/>
      <c r="F1407" s="96">
        <f t="shared" si="68"/>
        <v>0</v>
      </c>
      <c r="G1407" s="160"/>
      <c r="H1407" s="141"/>
      <c r="I1407" s="129" t="e">
        <f>VLOOKUP(H1407,Presupuesto!$B$11:$C$565,2,0)</f>
        <v>#N/A</v>
      </c>
      <c r="J1407" s="97" t="str">
        <f t="shared" si="67"/>
        <v>Desarrollo del Sistema de Educación Superior</v>
      </c>
      <c r="K1407" s="97" t="s">
        <v>412</v>
      </c>
    </row>
    <row r="1408" spans="1:11">
      <c r="A1408" s="446"/>
      <c r="B1408" s="446"/>
      <c r="C1408" s="140"/>
      <c r="D1408" s="157"/>
      <c r="E1408" s="122"/>
      <c r="F1408" s="96">
        <f t="shared" si="68"/>
        <v>0</v>
      </c>
      <c r="G1408" s="160"/>
      <c r="H1408" s="141"/>
      <c r="I1408" s="129" t="e">
        <f>VLOOKUP(H1408,Presupuesto!$B$11:$C$565,2,0)</f>
        <v>#N/A</v>
      </c>
      <c r="J1408" s="97" t="str">
        <f t="shared" si="67"/>
        <v>Desarrollo del Sistema de Educación Superior</v>
      </c>
      <c r="K1408" s="97" t="s">
        <v>412</v>
      </c>
    </row>
    <row r="1409" spans="1:11">
      <c r="A1409" s="446"/>
      <c r="B1409" s="446"/>
      <c r="C1409" s="140"/>
      <c r="D1409" s="157"/>
      <c r="E1409" s="122"/>
      <c r="F1409" s="96">
        <f t="shared" si="68"/>
        <v>0</v>
      </c>
      <c r="G1409" s="160"/>
      <c r="H1409" s="141"/>
      <c r="I1409" s="129" t="e">
        <f>VLOOKUP(H1409,Presupuesto!$B$11:$C$565,2,0)</f>
        <v>#N/A</v>
      </c>
      <c r="J1409" s="97" t="str">
        <f t="shared" si="67"/>
        <v>Desarrollo del Sistema de Educación Superior</v>
      </c>
      <c r="K1409" s="97" t="s">
        <v>412</v>
      </c>
    </row>
    <row r="1410" spans="1:11">
      <c r="A1410" s="446"/>
      <c r="B1410" s="446"/>
      <c r="C1410" s="140"/>
      <c r="D1410" s="157"/>
      <c r="E1410" s="122"/>
      <c r="F1410" s="96">
        <f t="shared" si="68"/>
        <v>0</v>
      </c>
      <c r="G1410" s="160"/>
      <c r="H1410" s="141"/>
      <c r="I1410" s="129" t="e">
        <f>VLOOKUP(H1410,Presupuesto!$B$11:$C$565,2,0)</f>
        <v>#N/A</v>
      </c>
      <c r="J1410" s="97" t="str">
        <f t="shared" si="67"/>
        <v>Desarrollo del Sistema de Educación Superior</v>
      </c>
      <c r="K1410" s="97" t="s">
        <v>412</v>
      </c>
    </row>
    <row r="1411" spans="1:11">
      <c r="A1411" s="446"/>
      <c r="B1411" s="446"/>
      <c r="C1411" s="142"/>
      <c r="D1411" s="150"/>
      <c r="E1411" s="117"/>
      <c r="F1411" s="96">
        <f t="shared" si="68"/>
        <v>0</v>
      </c>
      <c r="G1411" s="160"/>
      <c r="H1411" s="143"/>
      <c r="I1411" s="129" t="e">
        <f>VLOOKUP(H1411,Presupuesto!$B$11:$C$565,2,0)</f>
        <v>#N/A</v>
      </c>
      <c r="J1411" s="97" t="str">
        <f t="shared" si="67"/>
        <v>Desarrollo del Sistema de Educación Superior</v>
      </c>
      <c r="K1411" s="97" t="s">
        <v>412</v>
      </c>
    </row>
    <row r="1412" spans="1:11">
      <c r="A1412" s="446"/>
      <c r="B1412" s="446"/>
      <c r="C1412" s="142"/>
      <c r="D1412" s="150"/>
      <c r="E1412" s="117"/>
      <c r="F1412" s="96">
        <f t="shared" si="68"/>
        <v>0</v>
      </c>
      <c r="G1412" s="160"/>
      <c r="H1412" s="143"/>
      <c r="I1412" s="129" t="e">
        <f>VLOOKUP(H1412,Presupuesto!$B$11:$C$565,2,0)</f>
        <v>#N/A</v>
      </c>
      <c r="J1412" s="97" t="str">
        <f t="shared" si="67"/>
        <v>Desarrollo del Sistema de Educación Superior</v>
      </c>
      <c r="K1412" s="97" t="s">
        <v>412</v>
      </c>
    </row>
    <row r="1413" spans="1:11">
      <c r="A1413" s="446"/>
      <c r="B1413" s="446"/>
      <c r="C1413" s="142"/>
      <c r="D1413" s="150"/>
      <c r="E1413" s="117"/>
      <c r="F1413" s="96">
        <f t="shared" si="68"/>
        <v>0</v>
      </c>
      <c r="G1413" s="160"/>
      <c r="H1413" s="143"/>
      <c r="I1413" s="129" t="e">
        <f>VLOOKUP(H1413,Presupuesto!$B$11:$C$565,2,0)</f>
        <v>#N/A</v>
      </c>
      <c r="J1413" s="97" t="str">
        <f t="shared" si="67"/>
        <v>Desarrollo del Sistema de Educación Superior</v>
      </c>
      <c r="K1413" s="97" t="s">
        <v>412</v>
      </c>
    </row>
    <row r="1414" spans="1:11">
      <c r="A1414" s="446"/>
      <c r="B1414" s="446"/>
      <c r="C1414" s="142"/>
      <c r="D1414" s="150"/>
      <c r="E1414" s="117"/>
      <c r="F1414" s="96">
        <f t="shared" si="68"/>
        <v>0</v>
      </c>
      <c r="G1414" s="160"/>
      <c r="H1414" s="143"/>
      <c r="I1414" s="129" t="e">
        <f>VLOOKUP(H1414,Presupuesto!$B$11:$C$565,2,0)</f>
        <v>#N/A</v>
      </c>
      <c r="J1414" s="97" t="str">
        <f t="shared" si="67"/>
        <v>Desarrollo del Sistema de Educación Superior</v>
      </c>
      <c r="K1414" s="97" t="s">
        <v>412</v>
      </c>
    </row>
    <row r="1415" spans="1:11">
      <c r="A1415" s="446"/>
      <c r="B1415" s="446"/>
      <c r="C1415" s="142"/>
      <c r="D1415" s="150"/>
      <c r="E1415" s="117"/>
      <c r="F1415" s="96">
        <f t="shared" si="68"/>
        <v>0</v>
      </c>
      <c r="G1415" s="160"/>
      <c r="H1415" s="143"/>
      <c r="I1415" s="129" t="e">
        <f>VLOOKUP(H1415,Presupuesto!$B$11:$C$565,2,0)</f>
        <v>#N/A</v>
      </c>
      <c r="J1415" s="97" t="str">
        <f t="shared" si="67"/>
        <v>Desarrollo del Sistema de Educación Superior</v>
      </c>
      <c r="K1415" s="97" t="s">
        <v>412</v>
      </c>
    </row>
    <row r="1416" spans="1:11">
      <c r="A1416" s="446"/>
      <c r="B1416" s="446"/>
      <c r="C1416" s="142"/>
      <c r="D1416" s="150"/>
      <c r="E1416" s="117"/>
      <c r="F1416" s="96">
        <f t="shared" si="68"/>
        <v>0</v>
      </c>
      <c r="G1416" s="160"/>
      <c r="H1416" s="143"/>
      <c r="I1416" s="129" t="e">
        <f>VLOOKUP(H1416,Presupuesto!$B$11:$C$565,2,0)</f>
        <v>#N/A</v>
      </c>
      <c r="J1416" s="97" t="str">
        <f t="shared" si="67"/>
        <v>Desarrollo del Sistema de Educación Superior</v>
      </c>
      <c r="K1416" s="97" t="s">
        <v>412</v>
      </c>
    </row>
    <row r="1417" spans="1:11">
      <c r="A1417" s="446"/>
      <c r="B1417" s="446"/>
      <c r="C1417" s="142"/>
      <c r="D1417" s="150"/>
      <c r="E1417" s="117"/>
      <c r="F1417" s="96">
        <f t="shared" si="68"/>
        <v>0</v>
      </c>
      <c r="G1417" s="160"/>
      <c r="H1417" s="143"/>
      <c r="I1417" s="129" t="e">
        <f>VLOOKUP(H1417,Presupuesto!$B$11:$C$565,2,0)</f>
        <v>#N/A</v>
      </c>
      <c r="J1417" s="97" t="str">
        <f t="shared" si="67"/>
        <v>Desarrollo del Sistema de Educación Superior</v>
      </c>
      <c r="K1417" s="97" t="s">
        <v>412</v>
      </c>
    </row>
    <row r="1418" spans="1:11">
      <c r="A1418" s="446"/>
      <c r="B1418" s="446"/>
      <c r="C1418" s="142"/>
      <c r="D1418" s="150"/>
      <c r="E1418" s="117"/>
      <c r="F1418" s="96">
        <f t="shared" si="68"/>
        <v>0</v>
      </c>
      <c r="G1418" s="160"/>
      <c r="H1418" s="143"/>
      <c r="I1418" s="129" t="e">
        <f>VLOOKUP(H1418,Presupuesto!$B$11:$C$565,2,0)</f>
        <v>#N/A</v>
      </c>
      <c r="J1418" s="97" t="str">
        <f t="shared" si="67"/>
        <v>Desarrollo del Sistema de Educación Superior</v>
      </c>
      <c r="K1418" s="97" t="s">
        <v>412</v>
      </c>
    </row>
    <row r="1419" spans="1:11">
      <c r="A1419" s="446"/>
      <c r="B1419" s="446"/>
      <c r="C1419" s="144"/>
      <c r="D1419" s="150"/>
      <c r="E1419" s="117"/>
      <c r="F1419" s="96">
        <f t="shared" si="68"/>
        <v>0</v>
      </c>
      <c r="G1419" s="160"/>
      <c r="H1419" s="145"/>
      <c r="I1419" s="129" t="e">
        <f>VLOOKUP(H1419,Presupuesto!$B$11:$C$565,2,0)</f>
        <v>#N/A</v>
      </c>
      <c r="J1419" s="97" t="str">
        <f t="shared" si="67"/>
        <v>Desarrollo del Sistema de Educación Superior</v>
      </c>
      <c r="K1419" s="97" t="s">
        <v>403</v>
      </c>
    </row>
    <row r="1420" spans="1:11">
      <c r="A1420" s="446"/>
      <c r="B1420" s="446"/>
      <c r="C1420" s="144"/>
      <c r="D1420" s="150"/>
      <c r="E1420" s="117"/>
      <c r="F1420" s="96">
        <f t="shared" si="68"/>
        <v>0</v>
      </c>
      <c r="G1420" s="160"/>
      <c r="H1420" s="145"/>
      <c r="I1420" s="129" t="e">
        <f>VLOOKUP(H1420,Presupuesto!$B$11:$C$565,2,0)</f>
        <v>#N/A</v>
      </c>
      <c r="J1420" s="97" t="str">
        <f t="shared" si="67"/>
        <v>Desarrollo del Sistema de Educación Superior</v>
      </c>
      <c r="K1420" s="97" t="s">
        <v>412</v>
      </c>
    </row>
    <row r="1421" spans="1:11">
      <c r="A1421" s="446"/>
      <c r="B1421" s="446"/>
      <c r="C1421" s="144"/>
      <c r="D1421" s="150"/>
      <c r="E1421" s="117"/>
      <c r="F1421" s="96">
        <f t="shared" si="68"/>
        <v>0</v>
      </c>
      <c r="G1421" s="160"/>
      <c r="H1421" s="145"/>
      <c r="I1421" s="129" t="e">
        <f>VLOOKUP(H1421,Presupuesto!$B$11:$C$565,2,0)</f>
        <v>#N/A</v>
      </c>
      <c r="J1421" s="97" t="str">
        <f t="shared" si="67"/>
        <v>Desarrollo del Sistema de Educación Superior</v>
      </c>
      <c r="K1421" s="97" t="s">
        <v>412</v>
      </c>
    </row>
    <row r="1422" spans="1:11">
      <c r="A1422" s="446"/>
      <c r="B1422" s="446"/>
      <c r="C1422" s="144"/>
      <c r="D1422" s="150"/>
      <c r="E1422" s="117"/>
      <c r="F1422" s="96">
        <f t="shared" si="68"/>
        <v>0</v>
      </c>
      <c r="G1422" s="160"/>
      <c r="H1422" s="145"/>
      <c r="I1422" s="129" t="e">
        <f>VLOOKUP(H1422,Presupuesto!$B$11:$C$565,2,0)</f>
        <v>#N/A</v>
      </c>
      <c r="J1422" s="97" t="str">
        <f t="shared" si="67"/>
        <v>Desarrollo del Sistema de Educación Superior</v>
      </c>
      <c r="K1422" s="97" t="s">
        <v>412</v>
      </c>
    </row>
    <row r="1424" spans="1:11" ht="15.75" thickBot="1"/>
    <row r="1425" spans="1:11" ht="15.75" thickBot="1">
      <c r="A1425" s="446"/>
      <c r="B1425" s="446"/>
      <c r="C1425" s="156" t="s">
        <v>53</v>
      </c>
      <c r="D1425" s="357">
        <f>SUM(F1432:F1466)</f>
        <v>40000</v>
      </c>
      <c r="E1425" s="446"/>
      <c r="F1425" s="70"/>
      <c r="G1425" s="78"/>
      <c r="H1425" s="70"/>
      <c r="I1425" s="70"/>
      <c r="J1425" s="446"/>
      <c r="K1425" s="446"/>
    </row>
    <row r="1426" spans="1:11">
      <c r="A1426" s="446"/>
      <c r="B1426" s="446"/>
      <c r="C1426" s="70"/>
      <c r="D1426" s="31"/>
      <c r="E1426" s="92"/>
      <c r="F1426" s="92"/>
      <c r="G1426" s="92"/>
      <c r="H1426" s="75"/>
      <c r="I1426" s="75"/>
      <c r="J1426" s="75"/>
      <c r="K1426" s="446"/>
    </row>
    <row r="1427" spans="1:11">
      <c r="A1427" s="446"/>
      <c r="B1427" s="446"/>
      <c r="C1427" s="70"/>
      <c r="D1427" s="31"/>
      <c r="E1427" s="92"/>
      <c r="F1427" s="92"/>
      <c r="G1427" s="92"/>
      <c r="H1427" s="75"/>
      <c r="I1427" s="75"/>
      <c r="J1427" s="75"/>
      <c r="K1427" s="446"/>
    </row>
    <row r="1428" spans="1:11" ht="15.75">
      <c r="A1428" s="446"/>
      <c r="B1428" s="446"/>
      <c r="C1428" s="201" t="s">
        <v>392</v>
      </c>
      <c r="D1428" s="353" t="s">
        <v>1808</v>
      </c>
      <c r="E1428" s="92"/>
      <c r="F1428" s="92"/>
      <c r="G1428" s="92"/>
      <c r="H1428" s="75"/>
      <c r="I1428" s="75"/>
      <c r="J1428" s="75"/>
      <c r="K1428" s="446"/>
    </row>
    <row r="1429" spans="1:11" ht="18.75">
      <c r="A1429" s="446"/>
      <c r="B1429" s="446"/>
      <c r="C1429" s="207" t="str">
        <f>IFERROR(VLOOKUP(D1428,'1. Desarrollo e Innov. Curricu.'!$E:$F,2,FALSE),IFERROR(VLOOKUP(D1428,'2. Investigación Científica'!$E:$F,2,FALSE),IFERROR(VLOOKUP(D1428,'3. Vinculación Univ. Sociedad'!$E:$F,2,FALSE),IFERROR(VLOOKUP(D1428,'4. Docencia y Profesorado Univ.'!$E:$F,2,FALSE),IFERROR(VLOOKUP(D1428,'5. Estudiantes y Graduados'!$E:$F,2,FALSE),IFERROR(VLOOKUP(D1428,'11. Gestion Administrativa'!$E:$F,2,FALSE),IFERROR(VLOOKUP(D1428,'13. Gestión Académica'!$E:$F,2,FALSE),IFERROR(VLOOKUP(D1428,'8. Asegura. de la Calid. y M'!$E:$F,2,FALSE),IFERROR(VLOOKUP(D1428,'6. Gestión del Conocimiento'!$E:$F,2,FALSE),IFERROR(VLOOKUP(D1428,'15. Gobernabilidad y Proceso...'!$E:$F,2,FALSE),IFERROR(VLOOKUP(D1428,'12. Gestión del Talento Humano'!$E:$F,2,FALSE),IFERROR(VLOOKUP(D1428,'14. Internacional... de la E.S.'!$E:$F,2,FALSE),IFERROR(VLOOKUP(D1428,'10. Posgrado'!$E:$F,2,FALSE),IFERROR(VLOOKUP(D1428,'17. Gestión TIC'!$E:$F,2,FALSE),IFERROR(VLOOKUP(D1428,'16. Desa. del Sistema Educ.Sup.'!$E:$F,2,FALSE),IFERROR(VLOOKUP(D1428,'9. Cultura de Inno. Insti...'!$E:$F,2,FALSE),VLOOKUP(D1428,'7. Lo Esencial de la Reforma U.'!$E:$F,2,0)))))))))))))))))</f>
        <v>1.Gestionar la creación de nuevas carreras y ampliación de la red educativa</v>
      </c>
      <c r="D1429" s="31"/>
      <c r="E1429" s="92"/>
      <c r="F1429" s="92"/>
      <c r="G1429" s="92"/>
      <c r="H1429" s="75"/>
      <c r="I1429" s="75"/>
      <c r="J1429" s="75"/>
      <c r="K1429" s="446"/>
    </row>
    <row r="1430" spans="1:11" ht="15.75" thickBot="1">
      <c r="A1430" s="446"/>
      <c r="B1430" s="446"/>
      <c r="C1430" s="446"/>
      <c r="D1430" s="446"/>
      <c r="E1430" s="446"/>
      <c r="F1430" s="92"/>
      <c r="G1430" s="75"/>
      <c r="H1430" s="75"/>
      <c r="I1430" s="75"/>
      <c r="J1430" s="446"/>
      <c r="K1430" s="446"/>
    </row>
    <row r="1431" spans="1:11" ht="30.75" thickBot="1">
      <c r="A1431" s="446"/>
      <c r="B1431" s="446"/>
      <c r="C1431" s="128" t="s">
        <v>44</v>
      </c>
      <c r="D1431" s="128" t="s">
        <v>55</v>
      </c>
      <c r="E1431" s="135" t="s">
        <v>57</v>
      </c>
      <c r="F1431" s="134" t="s">
        <v>27</v>
      </c>
      <c r="G1431" s="132" t="s">
        <v>131</v>
      </c>
      <c r="H1431" s="135" t="s">
        <v>46</v>
      </c>
      <c r="I1431" s="132" t="s">
        <v>132</v>
      </c>
      <c r="J1431" s="132" t="s">
        <v>410</v>
      </c>
      <c r="K1431" s="132" t="s">
        <v>411</v>
      </c>
    </row>
    <row r="1432" spans="1:11">
      <c r="A1432" s="446"/>
      <c r="B1432" s="446"/>
      <c r="C1432" s="217" t="s">
        <v>439</v>
      </c>
      <c r="D1432" s="218"/>
      <c r="E1432" s="216">
        <f>HLOOKUP(C1432,$AH$2:$BU$3,2,0)</f>
        <v>620</v>
      </c>
      <c r="F1432" s="96">
        <f t="shared" ref="F1432:F1435" si="69">D1432*E1432</f>
        <v>0</v>
      </c>
      <c r="G1432" s="160"/>
      <c r="H1432" s="141"/>
      <c r="I1432" s="129" t="e">
        <f>VLOOKUP(H1432,Presupuesto!$B$11:$C$565,2,0)</f>
        <v>#N/A</v>
      </c>
      <c r="J1432" s="215" t="s">
        <v>1365</v>
      </c>
      <c r="K1432" s="97" t="s">
        <v>394</v>
      </c>
    </row>
    <row r="1433" spans="1:11">
      <c r="A1433" s="446"/>
      <c r="B1433" s="446"/>
      <c r="C1433" s="140"/>
      <c r="D1433" s="157"/>
      <c r="E1433" s="122"/>
      <c r="F1433" s="96">
        <f t="shared" si="69"/>
        <v>0</v>
      </c>
      <c r="G1433" s="160"/>
      <c r="H1433" s="141"/>
      <c r="I1433" s="129" t="e">
        <f>VLOOKUP(H1433,Presupuesto!$B$11:$C$565,2,0)</f>
        <v>#N/A</v>
      </c>
      <c r="J1433" s="97" t="str">
        <f>$J$854</f>
        <v>Desarrollo del Sistema de Educación Superior</v>
      </c>
      <c r="K1433" s="97" t="s">
        <v>412</v>
      </c>
    </row>
    <row r="1434" spans="1:11">
      <c r="A1434" s="446"/>
      <c r="B1434" s="446"/>
      <c r="C1434" s="140"/>
      <c r="D1434" s="157"/>
      <c r="E1434" s="122"/>
      <c r="F1434" s="96">
        <f t="shared" si="69"/>
        <v>0</v>
      </c>
      <c r="G1434" s="160"/>
      <c r="H1434" s="141"/>
      <c r="I1434" s="129" t="e">
        <f>VLOOKUP(H1434,Presupuesto!$B$11:$C$565,2,0)</f>
        <v>#N/A</v>
      </c>
      <c r="J1434" s="97" t="str">
        <f t="shared" ref="J1434:J1465" si="70">$J$854</f>
        <v>Desarrollo del Sistema de Educación Superior</v>
      </c>
      <c r="K1434" s="97" t="s">
        <v>412</v>
      </c>
    </row>
    <row r="1435" spans="1:11">
      <c r="A1435" s="446"/>
      <c r="B1435" s="446"/>
      <c r="C1435" s="140" t="s">
        <v>2093</v>
      </c>
      <c r="D1435" s="157">
        <v>1</v>
      </c>
      <c r="E1435" s="122">
        <v>40000</v>
      </c>
      <c r="F1435" s="96">
        <f t="shared" si="69"/>
        <v>40000</v>
      </c>
      <c r="G1435" s="160" t="s">
        <v>129</v>
      </c>
      <c r="H1435" s="141" t="s">
        <v>995</v>
      </c>
      <c r="I1435" s="129" t="str">
        <f>VLOOKUP(H1435,Presupuesto!$B$11:$C$565,2,0)</f>
        <v>OTROS</v>
      </c>
      <c r="J1435" s="97" t="s">
        <v>472</v>
      </c>
      <c r="K1435" s="97" t="s">
        <v>396</v>
      </c>
    </row>
    <row r="1436" spans="1:11">
      <c r="A1436" s="446"/>
      <c r="B1436" s="446"/>
      <c r="C1436" s="140"/>
      <c r="D1436" s="157"/>
      <c r="E1436" s="122"/>
      <c r="F1436" s="96"/>
      <c r="G1436" s="160"/>
      <c r="H1436" s="141"/>
      <c r="I1436" s="129"/>
      <c r="J1436" s="97" t="s">
        <v>472</v>
      </c>
      <c r="K1436" s="97" t="s">
        <v>412</v>
      </c>
    </row>
    <row r="1437" spans="1:11">
      <c r="A1437" s="446"/>
      <c r="B1437" s="446"/>
      <c r="C1437" s="140"/>
      <c r="D1437" s="157"/>
      <c r="E1437" s="122"/>
      <c r="F1437" s="96">
        <f t="shared" ref="F1437:F1465" si="71">D1437*E1437</f>
        <v>0</v>
      </c>
      <c r="G1437" s="160"/>
      <c r="H1437" s="141"/>
      <c r="I1437" s="129" t="e">
        <f>VLOOKUP(H1437,Presupuesto!$B$11:$C$565,2,0)</f>
        <v>#N/A</v>
      </c>
      <c r="J1437" s="97" t="str">
        <f t="shared" si="70"/>
        <v>Desarrollo del Sistema de Educación Superior</v>
      </c>
      <c r="K1437" s="97" t="s">
        <v>401</v>
      </c>
    </row>
    <row r="1438" spans="1:11">
      <c r="A1438" s="446"/>
      <c r="B1438" s="446"/>
      <c r="C1438" s="140"/>
      <c r="D1438" s="157"/>
      <c r="E1438" s="122"/>
      <c r="F1438" s="96">
        <f t="shared" si="71"/>
        <v>0</v>
      </c>
      <c r="G1438" s="160"/>
      <c r="H1438" s="141"/>
      <c r="I1438" s="129" t="e">
        <f>VLOOKUP(H1438,Presupuesto!$B$11:$C$565,2,0)</f>
        <v>#N/A</v>
      </c>
      <c r="J1438" s="97" t="str">
        <f t="shared" si="70"/>
        <v>Desarrollo del Sistema de Educación Superior</v>
      </c>
      <c r="K1438" s="97" t="s">
        <v>412</v>
      </c>
    </row>
    <row r="1439" spans="1:11">
      <c r="A1439" s="446"/>
      <c r="B1439" s="446"/>
      <c r="C1439" s="140"/>
      <c r="D1439" s="157"/>
      <c r="E1439" s="122"/>
      <c r="F1439" s="96">
        <f t="shared" si="71"/>
        <v>0</v>
      </c>
      <c r="G1439" s="160"/>
      <c r="H1439" s="141"/>
      <c r="I1439" s="129" t="e">
        <f>VLOOKUP(H1439,Presupuesto!$B$11:$C$565,2,0)</f>
        <v>#N/A</v>
      </c>
      <c r="J1439" s="97" t="str">
        <f t="shared" si="70"/>
        <v>Desarrollo del Sistema de Educación Superior</v>
      </c>
      <c r="K1439" s="97" t="s">
        <v>412</v>
      </c>
    </row>
    <row r="1440" spans="1:11">
      <c r="A1440" s="446"/>
      <c r="B1440" s="446"/>
      <c r="C1440" s="140"/>
      <c r="D1440" s="157"/>
      <c r="E1440" s="122"/>
      <c r="F1440" s="96">
        <f t="shared" si="71"/>
        <v>0</v>
      </c>
      <c r="G1440" s="160"/>
      <c r="H1440" s="141"/>
      <c r="I1440" s="129" t="e">
        <f>VLOOKUP(H1440,Presupuesto!$B$11:$C$565,2,0)</f>
        <v>#N/A</v>
      </c>
      <c r="J1440" s="97" t="str">
        <f t="shared" si="70"/>
        <v>Desarrollo del Sistema de Educación Superior</v>
      </c>
      <c r="K1440" s="97" t="s">
        <v>412</v>
      </c>
    </row>
    <row r="1441" spans="1:11">
      <c r="A1441" s="446"/>
      <c r="B1441" s="446"/>
      <c r="C1441" s="140"/>
      <c r="D1441" s="157"/>
      <c r="E1441" s="122"/>
      <c r="F1441" s="96">
        <f t="shared" si="71"/>
        <v>0</v>
      </c>
      <c r="G1441" s="160"/>
      <c r="H1441" s="141"/>
      <c r="I1441" s="129" t="e">
        <f>VLOOKUP(H1441,Presupuesto!$B$11:$C$565,2,0)</f>
        <v>#N/A</v>
      </c>
      <c r="J1441" s="97" t="str">
        <f t="shared" si="70"/>
        <v>Desarrollo del Sistema de Educación Superior</v>
      </c>
      <c r="K1441" s="97" t="s">
        <v>412</v>
      </c>
    </row>
    <row r="1442" spans="1:11">
      <c r="A1442" s="446"/>
      <c r="B1442" s="446"/>
      <c r="C1442" s="140"/>
      <c r="D1442" s="157"/>
      <c r="E1442" s="122"/>
      <c r="F1442" s="96">
        <f t="shared" si="71"/>
        <v>0</v>
      </c>
      <c r="G1442" s="160"/>
      <c r="H1442" s="141"/>
      <c r="I1442" s="129" t="e">
        <f>VLOOKUP(H1442,Presupuesto!$B$11:$C$565,2,0)</f>
        <v>#N/A</v>
      </c>
      <c r="J1442" s="97" t="str">
        <f t="shared" si="70"/>
        <v>Desarrollo del Sistema de Educación Superior</v>
      </c>
      <c r="K1442" s="97" t="s">
        <v>412</v>
      </c>
    </row>
    <row r="1443" spans="1:11">
      <c r="A1443" s="446"/>
      <c r="B1443" s="446"/>
      <c r="C1443" s="140"/>
      <c r="D1443" s="157"/>
      <c r="E1443" s="122"/>
      <c r="F1443" s="96">
        <f t="shared" si="71"/>
        <v>0</v>
      </c>
      <c r="G1443" s="160"/>
      <c r="H1443" s="141"/>
      <c r="I1443" s="129" t="e">
        <f>VLOOKUP(H1443,Presupuesto!$B$11:$C$565,2,0)</f>
        <v>#N/A</v>
      </c>
      <c r="J1443" s="97" t="str">
        <f t="shared" si="70"/>
        <v>Desarrollo del Sistema de Educación Superior</v>
      </c>
      <c r="K1443" s="97" t="s">
        <v>412</v>
      </c>
    </row>
    <row r="1444" spans="1:11">
      <c r="A1444" s="446"/>
      <c r="B1444" s="446"/>
      <c r="C1444" s="140"/>
      <c r="D1444" s="157"/>
      <c r="E1444" s="122"/>
      <c r="F1444" s="96">
        <f t="shared" si="71"/>
        <v>0</v>
      </c>
      <c r="G1444" s="160"/>
      <c r="H1444" s="141"/>
      <c r="I1444" s="129" t="e">
        <f>VLOOKUP(H1444,Presupuesto!$B$11:$C$565,2,0)</f>
        <v>#N/A</v>
      </c>
      <c r="J1444" s="97" t="str">
        <f t="shared" si="70"/>
        <v>Desarrollo del Sistema de Educación Superior</v>
      </c>
      <c r="K1444" s="97" t="s">
        <v>412</v>
      </c>
    </row>
    <row r="1445" spans="1:11">
      <c r="A1445" s="446"/>
      <c r="B1445" s="446"/>
      <c r="C1445" s="140"/>
      <c r="D1445" s="157"/>
      <c r="E1445" s="122"/>
      <c r="F1445" s="96">
        <f t="shared" si="71"/>
        <v>0</v>
      </c>
      <c r="G1445" s="160"/>
      <c r="H1445" s="141"/>
      <c r="I1445" s="129" t="e">
        <f>VLOOKUP(H1445,Presupuesto!$B$11:$C$565,2,0)</f>
        <v>#N/A</v>
      </c>
      <c r="J1445" s="97" t="str">
        <f t="shared" si="70"/>
        <v>Desarrollo del Sistema de Educación Superior</v>
      </c>
      <c r="K1445" s="97" t="s">
        <v>412</v>
      </c>
    </row>
    <row r="1446" spans="1:11">
      <c r="A1446" s="446"/>
      <c r="B1446" s="446"/>
      <c r="C1446" s="140"/>
      <c r="D1446" s="157"/>
      <c r="E1446" s="122"/>
      <c r="F1446" s="96">
        <f t="shared" si="71"/>
        <v>0</v>
      </c>
      <c r="G1446" s="160"/>
      <c r="H1446" s="141"/>
      <c r="I1446" s="129" t="e">
        <f>VLOOKUP(H1446,Presupuesto!$B$11:$C$565,2,0)</f>
        <v>#N/A</v>
      </c>
      <c r="J1446" s="97" t="str">
        <f t="shared" si="70"/>
        <v>Desarrollo del Sistema de Educación Superior</v>
      </c>
      <c r="K1446" s="97" t="s">
        <v>412</v>
      </c>
    </row>
    <row r="1447" spans="1:11">
      <c r="A1447" s="446"/>
      <c r="B1447" s="446"/>
      <c r="C1447" s="140"/>
      <c r="D1447" s="157"/>
      <c r="E1447" s="122"/>
      <c r="F1447" s="96">
        <f t="shared" si="71"/>
        <v>0</v>
      </c>
      <c r="G1447" s="160"/>
      <c r="H1447" s="141"/>
      <c r="I1447" s="129" t="e">
        <f>VLOOKUP(H1447,Presupuesto!$B$11:$C$565,2,0)</f>
        <v>#N/A</v>
      </c>
      <c r="J1447" s="97" t="str">
        <f t="shared" si="70"/>
        <v>Desarrollo del Sistema de Educación Superior</v>
      </c>
      <c r="K1447" s="97" t="s">
        <v>412</v>
      </c>
    </row>
    <row r="1448" spans="1:11">
      <c r="A1448" s="446"/>
      <c r="B1448" s="446"/>
      <c r="C1448" s="140"/>
      <c r="D1448" s="157"/>
      <c r="E1448" s="122"/>
      <c r="F1448" s="96">
        <f t="shared" si="71"/>
        <v>0</v>
      </c>
      <c r="G1448" s="160"/>
      <c r="H1448" s="141"/>
      <c r="I1448" s="129" t="e">
        <f>VLOOKUP(H1448,Presupuesto!$B$11:$C$565,2,0)</f>
        <v>#N/A</v>
      </c>
      <c r="J1448" s="97" t="str">
        <f t="shared" si="70"/>
        <v>Desarrollo del Sistema de Educación Superior</v>
      </c>
      <c r="K1448" s="97" t="s">
        <v>412</v>
      </c>
    </row>
    <row r="1449" spans="1:11">
      <c r="A1449" s="446"/>
      <c r="B1449" s="446"/>
      <c r="C1449" s="140"/>
      <c r="D1449" s="157"/>
      <c r="E1449" s="122"/>
      <c r="F1449" s="96">
        <f t="shared" si="71"/>
        <v>0</v>
      </c>
      <c r="G1449" s="160"/>
      <c r="H1449" s="141"/>
      <c r="I1449" s="129" t="e">
        <f>VLOOKUP(H1449,Presupuesto!$B$11:$C$565,2,0)</f>
        <v>#N/A</v>
      </c>
      <c r="J1449" s="97" t="str">
        <f t="shared" si="70"/>
        <v>Desarrollo del Sistema de Educación Superior</v>
      </c>
      <c r="K1449" s="97" t="s">
        <v>412</v>
      </c>
    </row>
    <row r="1450" spans="1:11">
      <c r="A1450" s="446"/>
      <c r="B1450" s="446"/>
      <c r="C1450" s="140"/>
      <c r="D1450" s="157"/>
      <c r="E1450" s="122"/>
      <c r="F1450" s="96">
        <f t="shared" si="71"/>
        <v>0</v>
      </c>
      <c r="G1450" s="160"/>
      <c r="H1450" s="141"/>
      <c r="I1450" s="129" t="e">
        <f>VLOOKUP(H1450,Presupuesto!$B$11:$C$565,2,0)</f>
        <v>#N/A</v>
      </c>
      <c r="J1450" s="97" t="str">
        <f t="shared" si="70"/>
        <v>Desarrollo del Sistema de Educación Superior</v>
      </c>
      <c r="K1450" s="97" t="s">
        <v>412</v>
      </c>
    </row>
    <row r="1451" spans="1:11">
      <c r="A1451" s="446"/>
      <c r="B1451" s="446"/>
      <c r="C1451" s="140"/>
      <c r="D1451" s="157"/>
      <c r="E1451" s="122"/>
      <c r="F1451" s="96">
        <f t="shared" si="71"/>
        <v>0</v>
      </c>
      <c r="G1451" s="160"/>
      <c r="H1451" s="141"/>
      <c r="I1451" s="129" t="e">
        <f>VLOOKUP(H1451,Presupuesto!$B$11:$C$565,2,0)</f>
        <v>#N/A</v>
      </c>
      <c r="J1451" s="97" t="str">
        <f t="shared" si="70"/>
        <v>Desarrollo del Sistema de Educación Superior</v>
      </c>
      <c r="K1451" s="97" t="s">
        <v>412</v>
      </c>
    </row>
    <row r="1452" spans="1:11">
      <c r="A1452" s="446"/>
      <c r="B1452" s="446"/>
      <c r="C1452" s="140"/>
      <c r="D1452" s="157"/>
      <c r="E1452" s="122"/>
      <c r="F1452" s="96">
        <f t="shared" si="71"/>
        <v>0</v>
      </c>
      <c r="G1452" s="160"/>
      <c r="H1452" s="141"/>
      <c r="I1452" s="129" t="e">
        <f>VLOOKUP(H1452,Presupuesto!$B$11:$C$565,2,0)</f>
        <v>#N/A</v>
      </c>
      <c r="J1452" s="97" t="str">
        <f t="shared" si="70"/>
        <v>Desarrollo del Sistema de Educación Superior</v>
      </c>
      <c r="K1452" s="97" t="s">
        <v>412</v>
      </c>
    </row>
    <row r="1453" spans="1:11">
      <c r="A1453" s="446"/>
      <c r="B1453" s="446"/>
      <c r="C1453" s="140"/>
      <c r="D1453" s="157"/>
      <c r="E1453" s="122"/>
      <c r="F1453" s="96">
        <f t="shared" si="71"/>
        <v>0</v>
      </c>
      <c r="G1453" s="160"/>
      <c r="H1453" s="141"/>
      <c r="I1453" s="129" t="e">
        <f>VLOOKUP(H1453,Presupuesto!$B$11:$C$565,2,0)</f>
        <v>#N/A</v>
      </c>
      <c r="J1453" s="97" t="str">
        <f t="shared" si="70"/>
        <v>Desarrollo del Sistema de Educación Superior</v>
      </c>
      <c r="K1453" s="97" t="s">
        <v>412</v>
      </c>
    </row>
    <row r="1454" spans="1:11">
      <c r="A1454" s="446"/>
      <c r="B1454" s="446"/>
      <c r="C1454" s="142"/>
      <c r="D1454" s="150"/>
      <c r="E1454" s="117"/>
      <c r="F1454" s="96">
        <f t="shared" si="71"/>
        <v>0</v>
      </c>
      <c r="G1454" s="160"/>
      <c r="H1454" s="143"/>
      <c r="I1454" s="129" t="e">
        <f>VLOOKUP(H1454,Presupuesto!$B$11:$C$565,2,0)</f>
        <v>#N/A</v>
      </c>
      <c r="J1454" s="97" t="str">
        <f t="shared" si="70"/>
        <v>Desarrollo del Sistema de Educación Superior</v>
      </c>
      <c r="K1454" s="97" t="s">
        <v>412</v>
      </c>
    </row>
    <row r="1455" spans="1:11">
      <c r="A1455" s="446"/>
      <c r="B1455" s="446"/>
      <c r="C1455" s="142"/>
      <c r="D1455" s="150"/>
      <c r="E1455" s="117"/>
      <c r="F1455" s="96">
        <f t="shared" si="71"/>
        <v>0</v>
      </c>
      <c r="G1455" s="160"/>
      <c r="H1455" s="143"/>
      <c r="I1455" s="129" t="e">
        <f>VLOOKUP(H1455,Presupuesto!$B$11:$C$565,2,0)</f>
        <v>#N/A</v>
      </c>
      <c r="J1455" s="97" t="str">
        <f t="shared" si="70"/>
        <v>Desarrollo del Sistema de Educación Superior</v>
      </c>
      <c r="K1455" s="97" t="s">
        <v>412</v>
      </c>
    </row>
    <row r="1456" spans="1:11">
      <c r="A1456" s="446"/>
      <c r="B1456" s="446"/>
      <c r="C1456" s="142"/>
      <c r="D1456" s="150"/>
      <c r="E1456" s="117"/>
      <c r="F1456" s="96">
        <f t="shared" si="71"/>
        <v>0</v>
      </c>
      <c r="G1456" s="160"/>
      <c r="H1456" s="143"/>
      <c r="I1456" s="129" t="e">
        <f>VLOOKUP(H1456,Presupuesto!$B$11:$C$565,2,0)</f>
        <v>#N/A</v>
      </c>
      <c r="J1456" s="97" t="str">
        <f t="shared" si="70"/>
        <v>Desarrollo del Sistema de Educación Superior</v>
      </c>
      <c r="K1456" s="97" t="s">
        <v>412</v>
      </c>
    </row>
    <row r="1457" spans="1:11">
      <c r="A1457" s="446"/>
      <c r="B1457" s="446"/>
      <c r="C1457" s="142"/>
      <c r="D1457" s="150"/>
      <c r="E1457" s="117"/>
      <c r="F1457" s="96">
        <f t="shared" si="71"/>
        <v>0</v>
      </c>
      <c r="G1457" s="160"/>
      <c r="H1457" s="143"/>
      <c r="I1457" s="129" t="e">
        <f>VLOOKUP(H1457,Presupuesto!$B$11:$C$565,2,0)</f>
        <v>#N/A</v>
      </c>
      <c r="J1457" s="97" t="str">
        <f t="shared" si="70"/>
        <v>Desarrollo del Sistema de Educación Superior</v>
      </c>
      <c r="K1457" s="97" t="s">
        <v>412</v>
      </c>
    </row>
    <row r="1458" spans="1:11">
      <c r="A1458" s="446"/>
      <c r="B1458" s="446"/>
      <c r="C1458" s="142"/>
      <c r="D1458" s="150"/>
      <c r="E1458" s="117"/>
      <c r="F1458" s="96">
        <f t="shared" si="71"/>
        <v>0</v>
      </c>
      <c r="G1458" s="160"/>
      <c r="H1458" s="143"/>
      <c r="I1458" s="129" t="e">
        <f>VLOOKUP(H1458,Presupuesto!$B$11:$C$565,2,0)</f>
        <v>#N/A</v>
      </c>
      <c r="J1458" s="97" t="str">
        <f t="shared" si="70"/>
        <v>Desarrollo del Sistema de Educación Superior</v>
      </c>
      <c r="K1458" s="97" t="s">
        <v>412</v>
      </c>
    </row>
    <row r="1459" spans="1:11">
      <c r="A1459" s="446"/>
      <c r="B1459" s="446"/>
      <c r="C1459" s="142"/>
      <c r="D1459" s="150"/>
      <c r="E1459" s="117"/>
      <c r="F1459" s="96">
        <f t="shared" si="71"/>
        <v>0</v>
      </c>
      <c r="G1459" s="160"/>
      <c r="H1459" s="143"/>
      <c r="I1459" s="129" t="e">
        <f>VLOOKUP(H1459,Presupuesto!$B$11:$C$565,2,0)</f>
        <v>#N/A</v>
      </c>
      <c r="J1459" s="97" t="str">
        <f t="shared" si="70"/>
        <v>Desarrollo del Sistema de Educación Superior</v>
      </c>
      <c r="K1459" s="97" t="s">
        <v>412</v>
      </c>
    </row>
    <row r="1460" spans="1:11">
      <c r="A1460" s="446"/>
      <c r="B1460" s="446"/>
      <c r="C1460" s="142"/>
      <c r="D1460" s="150"/>
      <c r="E1460" s="117"/>
      <c r="F1460" s="96">
        <f t="shared" si="71"/>
        <v>0</v>
      </c>
      <c r="G1460" s="160"/>
      <c r="H1460" s="143"/>
      <c r="I1460" s="129" t="e">
        <f>VLOOKUP(H1460,Presupuesto!$B$11:$C$565,2,0)</f>
        <v>#N/A</v>
      </c>
      <c r="J1460" s="97" t="str">
        <f t="shared" si="70"/>
        <v>Desarrollo del Sistema de Educación Superior</v>
      </c>
      <c r="K1460" s="97" t="s">
        <v>412</v>
      </c>
    </row>
    <row r="1461" spans="1:11">
      <c r="A1461" s="446"/>
      <c r="B1461" s="446"/>
      <c r="C1461" s="142"/>
      <c r="D1461" s="150"/>
      <c r="E1461" s="117"/>
      <c r="F1461" s="96">
        <f t="shared" si="71"/>
        <v>0</v>
      </c>
      <c r="G1461" s="160"/>
      <c r="H1461" s="143"/>
      <c r="I1461" s="129" t="e">
        <f>VLOOKUP(H1461,Presupuesto!$B$11:$C$565,2,0)</f>
        <v>#N/A</v>
      </c>
      <c r="J1461" s="97" t="str">
        <f t="shared" si="70"/>
        <v>Desarrollo del Sistema de Educación Superior</v>
      </c>
      <c r="K1461" s="97" t="s">
        <v>412</v>
      </c>
    </row>
    <row r="1462" spans="1:11">
      <c r="A1462" s="446"/>
      <c r="B1462" s="446"/>
      <c r="C1462" s="144"/>
      <c r="D1462" s="150"/>
      <c r="E1462" s="117"/>
      <c r="F1462" s="96">
        <f t="shared" si="71"/>
        <v>0</v>
      </c>
      <c r="G1462" s="160"/>
      <c r="H1462" s="145"/>
      <c r="I1462" s="129" t="e">
        <f>VLOOKUP(H1462,Presupuesto!$B$11:$C$565,2,0)</f>
        <v>#N/A</v>
      </c>
      <c r="J1462" s="97" t="str">
        <f t="shared" si="70"/>
        <v>Desarrollo del Sistema de Educación Superior</v>
      </c>
      <c r="K1462" s="97" t="s">
        <v>403</v>
      </c>
    </row>
    <row r="1463" spans="1:11">
      <c r="A1463" s="446"/>
      <c r="B1463" s="446"/>
      <c r="C1463" s="144"/>
      <c r="D1463" s="150"/>
      <c r="E1463" s="117"/>
      <c r="F1463" s="96">
        <f t="shared" si="71"/>
        <v>0</v>
      </c>
      <c r="G1463" s="160"/>
      <c r="H1463" s="145"/>
      <c r="I1463" s="129" t="e">
        <f>VLOOKUP(H1463,Presupuesto!$B$11:$C$565,2,0)</f>
        <v>#N/A</v>
      </c>
      <c r="J1463" s="97" t="str">
        <f t="shared" si="70"/>
        <v>Desarrollo del Sistema de Educación Superior</v>
      </c>
      <c r="K1463" s="97" t="s">
        <v>412</v>
      </c>
    </row>
    <row r="1464" spans="1:11">
      <c r="A1464" s="446"/>
      <c r="B1464" s="446"/>
      <c r="C1464" s="144"/>
      <c r="D1464" s="150"/>
      <c r="E1464" s="117"/>
      <c r="F1464" s="96">
        <f t="shared" si="71"/>
        <v>0</v>
      </c>
      <c r="G1464" s="160"/>
      <c r="H1464" s="145"/>
      <c r="I1464" s="129" t="e">
        <f>VLOOKUP(H1464,Presupuesto!$B$11:$C$565,2,0)</f>
        <v>#N/A</v>
      </c>
      <c r="J1464" s="97" t="str">
        <f t="shared" si="70"/>
        <v>Desarrollo del Sistema de Educación Superior</v>
      </c>
      <c r="K1464" s="97" t="s">
        <v>412</v>
      </c>
    </row>
    <row r="1465" spans="1:11">
      <c r="A1465" s="446"/>
      <c r="B1465" s="446"/>
      <c r="C1465" s="144"/>
      <c r="D1465" s="150"/>
      <c r="E1465" s="117"/>
      <c r="F1465" s="96">
        <f t="shared" si="71"/>
        <v>0</v>
      </c>
      <c r="G1465" s="160"/>
      <c r="H1465" s="145"/>
      <c r="I1465" s="129" t="e">
        <f>VLOOKUP(H1465,Presupuesto!$B$11:$C$565,2,0)</f>
        <v>#N/A</v>
      </c>
      <c r="J1465" s="97" t="str">
        <f t="shared" si="70"/>
        <v>Desarrollo del Sistema de Educación Superior</v>
      </c>
      <c r="K1465" s="97" t="s">
        <v>412</v>
      </c>
    </row>
    <row r="1468" spans="1:11" ht="15.75" thickBot="1"/>
    <row r="1469" spans="1:11" ht="15.75" thickBot="1">
      <c r="A1469" s="446"/>
      <c r="B1469" s="446"/>
      <c r="C1469" s="156" t="s">
        <v>53</v>
      </c>
      <c r="D1469" s="357">
        <f>SUM(F1476:F1510)</f>
        <v>20000</v>
      </c>
      <c r="E1469" s="446"/>
      <c r="F1469" s="70"/>
      <c r="G1469" s="78"/>
      <c r="H1469" s="70"/>
      <c r="I1469" s="70"/>
      <c r="J1469" s="446"/>
      <c r="K1469" s="446"/>
    </row>
    <row r="1470" spans="1:11">
      <c r="A1470" s="446"/>
      <c r="B1470" s="446"/>
      <c r="C1470" s="70"/>
      <c r="D1470" s="31"/>
      <c r="E1470" s="92"/>
      <c r="F1470" s="92"/>
      <c r="G1470" s="92"/>
      <c r="H1470" s="75"/>
      <c r="I1470" s="75"/>
      <c r="J1470" s="75"/>
      <c r="K1470" s="446"/>
    </row>
    <row r="1471" spans="1:11">
      <c r="A1471" s="446"/>
      <c r="B1471" s="446"/>
      <c r="C1471" s="70"/>
      <c r="D1471" s="31"/>
      <c r="E1471" s="92"/>
      <c r="F1471" s="92"/>
      <c r="G1471" s="92"/>
      <c r="H1471" s="75"/>
      <c r="I1471" s="75"/>
      <c r="J1471" s="75"/>
      <c r="K1471" s="446"/>
    </row>
    <row r="1472" spans="1:11" ht="15.75">
      <c r="A1472" s="446"/>
      <c r="B1472" s="446"/>
      <c r="C1472" s="201" t="s">
        <v>392</v>
      </c>
      <c r="D1472" s="353" t="s">
        <v>1809</v>
      </c>
      <c r="E1472" s="92"/>
      <c r="F1472" s="92"/>
      <c r="G1472" s="92"/>
      <c r="H1472" s="75"/>
      <c r="I1472" s="75"/>
      <c r="J1472" s="75"/>
      <c r="K1472" s="446"/>
    </row>
    <row r="1473" spans="1:11" ht="18.75">
      <c r="A1473" s="446"/>
      <c r="B1473" s="446"/>
      <c r="C1473" s="207" t="str">
        <f>IFERROR(VLOOKUP(D1472,'1. Desarrollo e Innov. Curricu.'!$E:$F,2,FALSE),IFERROR(VLOOKUP(D1472,'2. Investigación Científica'!$E:$F,2,FALSE),IFERROR(VLOOKUP(D1472,'3. Vinculación Univ. Sociedad'!$E:$F,2,FALSE),IFERROR(VLOOKUP(D1472,'4. Docencia y Profesorado Univ.'!$E:$F,2,FALSE),IFERROR(VLOOKUP(D1472,'5. Estudiantes y Graduados'!$E:$F,2,FALSE),IFERROR(VLOOKUP(D1472,'11. Gestion Administrativa'!$E:$F,2,FALSE),IFERROR(VLOOKUP(D1472,'13. Gestión Académica'!$E:$F,2,FALSE),IFERROR(VLOOKUP(D1472,'8. Asegura. de la Calid. y M'!$E:$F,2,FALSE),IFERROR(VLOOKUP(D1472,'6. Gestión del Conocimiento'!$E:$F,2,FALSE),IFERROR(VLOOKUP(D1472,'15. Gobernabilidad y Proceso...'!$E:$F,2,FALSE),IFERROR(VLOOKUP(D1472,'12. Gestión del Talento Humano'!$E:$F,2,FALSE),IFERROR(VLOOKUP(D1472,'14. Internacional... de la E.S.'!$E:$F,2,FALSE),IFERROR(VLOOKUP(D1472,'10. Posgrado'!$E:$F,2,FALSE),IFERROR(VLOOKUP(D1472,'17. Gestión TIC'!$E:$F,2,FALSE),IFERROR(VLOOKUP(D1472,'16. Desa. del Sistema Educ.Sup.'!$E:$F,2,FALSE),IFERROR(VLOOKUP(D1472,'9. Cultura de Inno. Insti...'!$E:$F,2,FALSE),VLOOKUP(D1472,'7. Lo Esencial de la Reforma U.'!$E:$F,2,0)))))))))))))))))</f>
        <v>1. Llevar a cabo al menos 2 eventos culturales para promover la cultura</v>
      </c>
      <c r="D1473" s="31"/>
      <c r="E1473" s="92"/>
      <c r="F1473" s="92"/>
      <c r="G1473" s="92"/>
      <c r="H1473" s="75"/>
      <c r="I1473" s="75"/>
      <c r="J1473" s="75"/>
      <c r="K1473" s="446"/>
    </row>
    <row r="1474" spans="1:11" ht="15.75" thickBot="1">
      <c r="A1474" s="446"/>
      <c r="B1474" s="446"/>
      <c r="C1474" s="446"/>
      <c r="D1474" s="446"/>
      <c r="E1474" s="446"/>
      <c r="F1474" s="92"/>
      <c r="G1474" s="75"/>
      <c r="H1474" s="75"/>
      <c r="I1474" s="75"/>
      <c r="J1474" s="446"/>
      <c r="K1474" s="446"/>
    </row>
    <row r="1475" spans="1:11" ht="30.75" thickBot="1">
      <c r="A1475" s="446"/>
      <c r="B1475" s="446"/>
      <c r="C1475" s="128" t="s">
        <v>44</v>
      </c>
      <c r="D1475" s="128" t="s">
        <v>55</v>
      </c>
      <c r="E1475" s="135" t="s">
        <v>57</v>
      </c>
      <c r="F1475" s="134" t="s">
        <v>27</v>
      </c>
      <c r="G1475" s="132" t="s">
        <v>131</v>
      </c>
      <c r="H1475" s="135" t="s">
        <v>46</v>
      </c>
      <c r="I1475" s="132" t="s">
        <v>132</v>
      </c>
      <c r="J1475" s="132" t="s">
        <v>410</v>
      </c>
      <c r="K1475" s="132" t="s">
        <v>411</v>
      </c>
    </row>
    <row r="1476" spans="1:11">
      <c r="A1476" s="446"/>
      <c r="B1476" s="446"/>
      <c r="C1476" s="217" t="s">
        <v>439</v>
      </c>
      <c r="D1476" s="218"/>
      <c r="E1476" s="216">
        <f>HLOOKUP(C1476,$AH$2:$BU$3,2,0)</f>
        <v>620</v>
      </c>
      <c r="F1476" s="96">
        <f t="shared" ref="F1476:F1479" si="72">D1476*E1476</f>
        <v>0</v>
      </c>
      <c r="G1476" s="160"/>
      <c r="H1476" s="141"/>
      <c r="I1476" s="129" t="e">
        <f>VLOOKUP(H1476,Presupuesto!$B$11:$C$565,2,0)</f>
        <v>#N/A</v>
      </c>
      <c r="J1476" s="215" t="s">
        <v>1365</v>
      </c>
      <c r="K1476" s="97" t="s">
        <v>394</v>
      </c>
    </row>
    <row r="1477" spans="1:11">
      <c r="A1477" s="446"/>
      <c r="B1477" s="446"/>
      <c r="C1477" s="140"/>
      <c r="D1477" s="157"/>
      <c r="E1477" s="122"/>
      <c r="F1477" s="96">
        <f t="shared" si="72"/>
        <v>0</v>
      </c>
      <c r="G1477" s="160"/>
      <c r="H1477" s="141"/>
      <c r="I1477" s="129" t="e">
        <f>VLOOKUP(H1477,Presupuesto!$B$11:$C$565,2,0)</f>
        <v>#N/A</v>
      </c>
      <c r="J1477" s="97" t="str">
        <f>$J$854</f>
        <v>Desarrollo del Sistema de Educación Superior</v>
      </c>
      <c r="K1477" s="97" t="s">
        <v>412</v>
      </c>
    </row>
    <row r="1478" spans="1:11">
      <c r="A1478" s="446"/>
      <c r="B1478" s="446"/>
      <c r="C1478" s="140"/>
      <c r="D1478" s="157"/>
      <c r="E1478" s="122"/>
      <c r="F1478" s="96">
        <f t="shared" si="72"/>
        <v>0</v>
      </c>
      <c r="G1478" s="160"/>
      <c r="H1478" s="141"/>
      <c r="I1478" s="129" t="e">
        <f>VLOOKUP(H1478,Presupuesto!$B$11:$C$565,2,0)</f>
        <v>#N/A</v>
      </c>
      <c r="J1478" s="97" t="str">
        <f t="shared" ref="J1478:J1509" si="73">$J$854</f>
        <v>Desarrollo del Sistema de Educación Superior</v>
      </c>
      <c r="K1478" s="97" t="s">
        <v>412</v>
      </c>
    </row>
    <row r="1479" spans="1:11">
      <c r="A1479" s="446"/>
      <c r="B1479" s="446"/>
      <c r="C1479" s="140" t="s">
        <v>2094</v>
      </c>
      <c r="D1479" s="157">
        <v>2</v>
      </c>
      <c r="E1479" s="122">
        <v>10000</v>
      </c>
      <c r="F1479" s="96">
        <f t="shared" si="72"/>
        <v>20000</v>
      </c>
      <c r="G1479" s="160" t="s">
        <v>129</v>
      </c>
      <c r="H1479" s="141" t="s">
        <v>782</v>
      </c>
      <c r="I1479" s="129" t="str">
        <f>VLOOKUP(H1479,Presupuesto!$B$11:$C$565,2,0)</f>
        <v>REUNIONES Y EVENTOS ESPECIALES</v>
      </c>
      <c r="J1479" s="97" t="s">
        <v>472</v>
      </c>
      <c r="K1479" s="97" t="s">
        <v>396</v>
      </c>
    </row>
    <row r="1480" spans="1:11">
      <c r="A1480" s="446"/>
      <c r="B1480" s="446"/>
      <c r="C1480" s="140"/>
      <c r="D1480" s="157"/>
      <c r="E1480" s="122"/>
      <c r="F1480" s="96"/>
      <c r="G1480" s="160"/>
      <c r="H1480" s="141"/>
      <c r="I1480" s="129"/>
      <c r="J1480" s="97" t="s">
        <v>472</v>
      </c>
      <c r="K1480" s="97" t="s">
        <v>412</v>
      </c>
    </row>
    <row r="1481" spans="1:11">
      <c r="A1481" s="446"/>
      <c r="B1481" s="446"/>
      <c r="C1481" s="140"/>
      <c r="D1481" s="157"/>
      <c r="E1481" s="122"/>
      <c r="F1481" s="96">
        <f t="shared" ref="F1481:F1509" si="74">D1481*E1481</f>
        <v>0</v>
      </c>
      <c r="G1481" s="160"/>
      <c r="H1481" s="141"/>
      <c r="I1481" s="129" t="e">
        <f>VLOOKUP(H1481,Presupuesto!$B$11:$C$565,2,0)</f>
        <v>#N/A</v>
      </c>
      <c r="J1481" s="97" t="str">
        <f t="shared" si="73"/>
        <v>Desarrollo del Sistema de Educación Superior</v>
      </c>
      <c r="K1481" s="97" t="s">
        <v>401</v>
      </c>
    </row>
    <row r="1482" spans="1:11">
      <c r="A1482" s="446"/>
      <c r="B1482" s="446"/>
      <c r="C1482" s="140"/>
      <c r="D1482" s="157"/>
      <c r="E1482" s="122"/>
      <c r="F1482" s="96">
        <f t="shared" si="74"/>
        <v>0</v>
      </c>
      <c r="G1482" s="160"/>
      <c r="H1482" s="141"/>
      <c r="I1482" s="129" t="e">
        <f>VLOOKUP(H1482,Presupuesto!$B$11:$C$565,2,0)</f>
        <v>#N/A</v>
      </c>
      <c r="J1482" s="97" t="str">
        <f t="shared" si="73"/>
        <v>Desarrollo del Sistema de Educación Superior</v>
      </c>
      <c r="K1482" s="97" t="s">
        <v>412</v>
      </c>
    </row>
    <row r="1483" spans="1:11">
      <c r="A1483" s="446"/>
      <c r="B1483" s="446"/>
      <c r="C1483" s="140"/>
      <c r="D1483" s="157"/>
      <c r="E1483" s="122"/>
      <c r="F1483" s="96">
        <f t="shared" si="74"/>
        <v>0</v>
      </c>
      <c r="G1483" s="160"/>
      <c r="H1483" s="141"/>
      <c r="I1483" s="129" t="e">
        <f>VLOOKUP(H1483,Presupuesto!$B$11:$C$565,2,0)</f>
        <v>#N/A</v>
      </c>
      <c r="J1483" s="97" t="str">
        <f t="shared" si="73"/>
        <v>Desarrollo del Sistema de Educación Superior</v>
      </c>
      <c r="K1483" s="97" t="s">
        <v>412</v>
      </c>
    </row>
    <row r="1484" spans="1:11">
      <c r="A1484" s="446"/>
      <c r="B1484" s="446"/>
      <c r="C1484" s="140"/>
      <c r="D1484" s="157"/>
      <c r="E1484" s="122"/>
      <c r="F1484" s="96">
        <f t="shared" si="74"/>
        <v>0</v>
      </c>
      <c r="G1484" s="160"/>
      <c r="H1484" s="141"/>
      <c r="I1484" s="129" t="e">
        <f>VLOOKUP(H1484,Presupuesto!$B$11:$C$565,2,0)</f>
        <v>#N/A</v>
      </c>
      <c r="J1484" s="97" t="str">
        <f t="shared" si="73"/>
        <v>Desarrollo del Sistema de Educación Superior</v>
      </c>
      <c r="K1484" s="97" t="s">
        <v>412</v>
      </c>
    </row>
    <row r="1485" spans="1:11">
      <c r="A1485" s="446"/>
      <c r="B1485" s="446"/>
      <c r="C1485" s="140"/>
      <c r="D1485" s="157"/>
      <c r="E1485" s="122"/>
      <c r="F1485" s="96">
        <f t="shared" si="74"/>
        <v>0</v>
      </c>
      <c r="G1485" s="160"/>
      <c r="H1485" s="141"/>
      <c r="I1485" s="129" t="e">
        <f>VLOOKUP(H1485,Presupuesto!$B$11:$C$565,2,0)</f>
        <v>#N/A</v>
      </c>
      <c r="J1485" s="97" t="str">
        <f t="shared" si="73"/>
        <v>Desarrollo del Sistema de Educación Superior</v>
      </c>
      <c r="K1485" s="97" t="s">
        <v>412</v>
      </c>
    </row>
    <row r="1486" spans="1:11">
      <c r="A1486" s="446"/>
      <c r="B1486" s="446"/>
      <c r="C1486" s="140"/>
      <c r="D1486" s="157"/>
      <c r="E1486" s="122"/>
      <c r="F1486" s="96">
        <f t="shared" si="74"/>
        <v>0</v>
      </c>
      <c r="G1486" s="160"/>
      <c r="H1486" s="141"/>
      <c r="I1486" s="129" t="e">
        <f>VLOOKUP(H1486,Presupuesto!$B$11:$C$565,2,0)</f>
        <v>#N/A</v>
      </c>
      <c r="J1486" s="97" t="str">
        <f t="shared" si="73"/>
        <v>Desarrollo del Sistema de Educación Superior</v>
      </c>
      <c r="K1486" s="97" t="s">
        <v>412</v>
      </c>
    </row>
    <row r="1487" spans="1:11">
      <c r="A1487" s="446"/>
      <c r="B1487" s="446"/>
      <c r="C1487" s="140"/>
      <c r="D1487" s="157"/>
      <c r="E1487" s="122"/>
      <c r="F1487" s="96">
        <f t="shared" si="74"/>
        <v>0</v>
      </c>
      <c r="G1487" s="160"/>
      <c r="H1487" s="141"/>
      <c r="I1487" s="129" t="e">
        <f>VLOOKUP(H1487,Presupuesto!$B$11:$C$565,2,0)</f>
        <v>#N/A</v>
      </c>
      <c r="J1487" s="97" t="str">
        <f t="shared" si="73"/>
        <v>Desarrollo del Sistema de Educación Superior</v>
      </c>
      <c r="K1487" s="97" t="s">
        <v>412</v>
      </c>
    </row>
    <row r="1488" spans="1:11">
      <c r="A1488" s="446"/>
      <c r="B1488" s="446"/>
      <c r="C1488" s="140"/>
      <c r="D1488" s="157"/>
      <c r="E1488" s="122"/>
      <c r="F1488" s="96">
        <f t="shared" si="74"/>
        <v>0</v>
      </c>
      <c r="G1488" s="160"/>
      <c r="H1488" s="141"/>
      <c r="I1488" s="129" t="e">
        <f>VLOOKUP(H1488,Presupuesto!$B$11:$C$565,2,0)</f>
        <v>#N/A</v>
      </c>
      <c r="J1488" s="97" t="str">
        <f t="shared" si="73"/>
        <v>Desarrollo del Sistema de Educación Superior</v>
      </c>
      <c r="K1488" s="97" t="s">
        <v>412</v>
      </c>
    </row>
    <row r="1489" spans="1:11">
      <c r="A1489" s="446"/>
      <c r="B1489" s="446"/>
      <c r="C1489" s="140"/>
      <c r="D1489" s="157"/>
      <c r="E1489" s="122"/>
      <c r="F1489" s="96">
        <f t="shared" si="74"/>
        <v>0</v>
      </c>
      <c r="G1489" s="160"/>
      <c r="H1489" s="141"/>
      <c r="I1489" s="129" t="e">
        <f>VLOOKUP(H1489,Presupuesto!$B$11:$C$565,2,0)</f>
        <v>#N/A</v>
      </c>
      <c r="J1489" s="97" t="str">
        <f t="shared" si="73"/>
        <v>Desarrollo del Sistema de Educación Superior</v>
      </c>
      <c r="K1489" s="97" t="s">
        <v>412</v>
      </c>
    </row>
    <row r="1490" spans="1:11">
      <c r="A1490" s="446"/>
      <c r="B1490" s="446"/>
      <c r="C1490" s="140"/>
      <c r="D1490" s="157"/>
      <c r="E1490" s="122"/>
      <c r="F1490" s="96">
        <f t="shared" si="74"/>
        <v>0</v>
      </c>
      <c r="G1490" s="160"/>
      <c r="H1490" s="141"/>
      <c r="I1490" s="129" t="e">
        <f>VLOOKUP(H1490,Presupuesto!$B$11:$C$565,2,0)</f>
        <v>#N/A</v>
      </c>
      <c r="J1490" s="97" t="str">
        <f t="shared" si="73"/>
        <v>Desarrollo del Sistema de Educación Superior</v>
      </c>
      <c r="K1490" s="97" t="s">
        <v>412</v>
      </c>
    </row>
    <row r="1491" spans="1:11">
      <c r="A1491" s="446"/>
      <c r="B1491" s="446"/>
      <c r="C1491" s="140"/>
      <c r="D1491" s="157"/>
      <c r="E1491" s="122"/>
      <c r="F1491" s="96">
        <f t="shared" si="74"/>
        <v>0</v>
      </c>
      <c r="G1491" s="160"/>
      <c r="H1491" s="141"/>
      <c r="I1491" s="129" t="e">
        <f>VLOOKUP(H1491,Presupuesto!$B$11:$C$565,2,0)</f>
        <v>#N/A</v>
      </c>
      <c r="J1491" s="97" t="str">
        <f t="shared" si="73"/>
        <v>Desarrollo del Sistema de Educación Superior</v>
      </c>
      <c r="K1491" s="97" t="s">
        <v>412</v>
      </c>
    </row>
    <row r="1492" spans="1:11">
      <c r="A1492" s="446"/>
      <c r="B1492" s="446"/>
      <c r="C1492" s="140"/>
      <c r="D1492" s="157"/>
      <c r="E1492" s="122"/>
      <c r="F1492" s="96">
        <f t="shared" si="74"/>
        <v>0</v>
      </c>
      <c r="G1492" s="160"/>
      <c r="H1492" s="141"/>
      <c r="I1492" s="129" t="e">
        <f>VLOOKUP(H1492,Presupuesto!$B$11:$C$565,2,0)</f>
        <v>#N/A</v>
      </c>
      <c r="J1492" s="97" t="str">
        <f t="shared" si="73"/>
        <v>Desarrollo del Sistema de Educación Superior</v>
      </c>
      <c r="K1492" s="97" t="s">
        <v>412</v>
      </c>
    </row>
    <row r="1493" spans="1:11">
      <c r="A1493" s="446"/>
      <c r="B1493" s="446"/>
      <c r="C1493" s="140"/>
      <c r="D1493" s="157"/>
      <c r="E1493" s="122"/>
      <c r="F1493" s="96">
        <f t="shared" si="74"/>
        <v>0</v>
      </c>
      <c r="G1493" s="160"/>
      <c r="H1493" s="141"/>
      <c r="I1493" s="129" t="e">
        <f>VLOOKUP(H1493,Presupuesto!$B$11:$C$565,2,0)</f>
        <v>#N/A</v>
      </c>
      <c r="J1493" s="97" t="str">
        <f t="shared" si="73"/>
        <v>Desarrollo del Sistema de Educación Superior</v>
      </c>
      <c r="K1493" s="97" t="s">
        <v>412</v>
      </c>
    </row>
    <row r="1494" spans="1:11">
      <c r="A1494" s="446"/>
      <c r="B1494" s="446"/>
      <c r="C1494" s="140"/>
      <c r="D1494" s="157"/>
      <c r="E1494" s="122"/>
      <c r="F1494" s="96">
        <f t="shared" si="74"/>
        <v>0</v>
      </c>
      <c r="G1494" s="160"/>
      <c r="H1494" s="141"/>
      <c r="I1494" s="129" t="e">
        <f>VLOOKUP(H1494,Presupuesto!$B$11:$C$565,2,0)</f>
        <v>#N/A</v>
      </c>
      <c r="J1494" s="97" t="str">
        <f t="shared" si="73"/>
        <v>Desarrollo del Sistema de Educación Superior</v>
      </c>
      <c r="K1494" s="97" t="s">
        <v>412</v>
      </c>
    </row>
    <row r="1495" spans="1:11">
      <c r="A1495" s="446"/>
      <c r="B1495" s="446"/>
      <c r="C1495" s="140"/>
      <c r="D1495" s="157"/>
      <c r="E1495" s="122"/>
      <c r="F1495" s="96">
        <f t="shared" si="74"/>
        <v>0</v>
      </c>
      <c r="G1495" s="160"/>
      <c r="H1495" s="141"/>
      <c r="I1495" s="129" t="e">
        <f>VLOOKUP(H1495,Presupuesto!$B$11:$C$565,2,0)</f>
        <v>#N/A</v>
      </c>
      <c r="J1495" s="97" t="str">
        <f t="shared" si="73"/>
        <v>Desarrollo del Sistema de Educación Superior</v>
      </c>
      <c r="K1495" s="97" t="s">
        <v>412</v>
      </c>
    </row>
    <row r="1496" spans="1:11">
      <c r="A1496" s="446"/>
      <c r="B1496" s="446"/>
      <c r="C1496" s="140"/>
      <c r="D1496" s="157"/>
      <c r="E1496" s="122"/>
      <c r="F1496" s="96">
        <f t="shared" si="74"/>
        <v>0</v>
      </c>
      <c r="G1496" s="160"/>
      <c r="H1496" s="141"/>
      <c r="I1496" s="129" t="e">
        <f>VLOOKUP(H1496,Presupuesto!$B$11:$C$565,2,0)</f>
        <v>#N/A</v>
      </c>
      <c r="J1496" s="97" t="str">
        <f t="shared" si="73"/>
        <v>Desarrollo del Sistema de Educación Superior</v>
      </c>
      <c r="K1496" s="97" t="s">
        <v>412</v>
      </c>
    </row>
    <row r="1497" spans="1:11">
      <c r="A1497" s="446"/>
      <c r="B1497" s="446"/>
      <c r="C1497" s="140"/>
      <c r="D1497" s="157"/>
      <c r="E1497" s="122"/>
      <c r="F1497" s="96">
        <f t="shared" si="74"/>
        <v>0</v>
      </c>
      <c r="G1497" s="160"/>
      <c r="H1497" s="141"/>
      <c r="I1497" s="129" t="e">
        <f>VLOOKUP(H1497,Presupuesto!$B$11:$C$565,2,0)</f>
        <v>#N/A</v>
      </c>
      <c r="J1497" s="97" t="str">
        <f t="shared" si="73"/>
        <v>Desarrollo del Sistema de Educación Superior</v>
      </c>
      <c r="K1497" s="97" t="s">
        <v>412</v>
      </c>
    </row>
    <row r="1498" spans="1:11">
      <c r="A1498" s="446"/>
      <c r="B1498" s="446"/>
      <c r="C1498" s="142"/>
      <c r="D1498" s="150"/>
      <c r="E1498" s="117"/>
      <c r="F1498" s="96">
        <f t="shared" si="74"/>
        <v>0</v>
      </c>
      <c r="G1498" s="160"/>
      <c r="H1498" s="143"/>
      <c r="I1498" s="129" t="e">
        <f>VLOOKUP(H1498,Presupuesto!$B$11:$C$565,2,0)</f>
        <v>#N/A</v>
      </c>
      <c r="J1498" s="97" t="str">
        <f t="shared" si="73"/>
        <v>Desarrollo del Sistema de Educación Superior</v>
      </c>
      <c r="K1498" s="97" t="s">
        <v>412</v>
      </c>
    </row>
    <row r="1499" spans="1:11">
      <c r="A1499" s="446"/>
      <c r="B1499" s="446"/>
      <c r="C1499" s="142"/>
      <c r="D1499" s="150"/>
      <c r="E1499" s="117"/>
      <c r="F1499" s="96">
        <f t="shared" si="74"/>
        <v>0</v>
      </c>
      <c r="G1499" s="160"/>
      <c r="H1499" s="143"/>
      <c r="I1499" s="129" t="e">
        <f>VLOOKUP(H1499,Presupuesto!$B$11:$C$565,2,0)</f>
        <v>#N/A</v>
      </c>
      <c r="J1499" s="97" t="str">
        <f t="shared" si="73"/>
        <v>Desarrollo del Sistema de Educación Superior</v>
      </c>
      <c r="K1499" s="97" t="s">
        <v>412</v>
      </c>
    </row>
    <row r="1500" spans="1:11">
      <c r="A1500" s="446"/>
      <c r="B1500" s="446"/>
      <c r="C1500" s="142"/>
      <c r="D1500" s="150"/>
      <c r="E1500" s="117"/>
      <c r="F1500" s="96">
        <f t="shared" si="74"/>
        <v>0</v>
      </c>
      <c r="G1500" s="160"/>
      <c r="H1500" s="143"/>
      <c r="I1500" s="129" t="e">
        <f>VLOOKUP(H1500,Presupuesto!$B$11:$C$565,2,0)</f>
        <v>#N/A</v>
      </c>
      <c r="J1500" s="97" t="str">
        <f t="shared" si="73"/>
        <v>Desarrollo del Sistema de Educación Superior</v>
      </c>
      <c r="K1500" s="97" t="s">
        <v>412</v>
      </c>
    </row>
    <row r="1501" spans="1:11">
      <c r="A1501" s="446"/>
      <c r="B1501" s="446"/>
      <c r="C1501" s="142"/>
      <c r="D1501" s="150"/>
      <c r="E1501" s="117"/>
      <c r="F1501" s="96">
        <f t="shared" si="74"/>
        <v>0</v>
      </c>
      <c r="G1501" s="160"/>
      <c r="H1501" s="143"/>
      <c r="I1501" s="129" t="e">
        <f>VLOOKUP(H1501,Presupuesto!$B$11:$C$565,2,0)</f>
        <v>#N/A</v>
      </c>
      <c r="J1501" s="97" t="str">
        <f t="shared" si="73"/>
        <v>Desarrollo del Sistema de Educación Superior</v>
      </c>
      <c r="K1501" s="97" t="s">
        <v>412</v>
      </c>
    </row>
    <row r="1502" spans="1:11">
      <c r="A1502" s="446"/>
      <c r="B1502" s="446"/>
      <c r="C1502" s="142"/>
      <c r="D1502" s="150"/>
      <c r="E1502" s="117"/>
      <c r="F1502" s="96">
        <f t="shared" si="74"/>
        <v>0</v>
      </c>
      <c r="G1502" s="160"/>
      <c r="H1502" s="143"/>
      <c r="I1502" s="129" t="e">
        <f>VLOOKUP(H1502,Presupuesto!$B$11:$C$565,2,0)</f>
        <v>#N/A</v>
      </c>
      <c r="J1502" s="97" t="str">
        <f t="shared" si="73"/>
        <v>Desarrollo del Sistema de Educación Superior</v>
      </c>
      <c r="K1502" s="97" t="s">
        <v>412</v>
      </c>
    </row>
    <row r="1503" spans="1:11">
      <c r="A1503" s="446"/>
      <c r="B1503" s="446"/>
      <c r="C1503" s="142"/>
      <c r="D1503" s="150"/>
      <c r="E1503" s="117"/>
      <c r="F1503" s="96">
        <f t="shared" si="74"/>
        <v>0</v>
      </c>
      <c r="G1503" s="160"/>
      <c r="H1503" s="143"/>
      <c r="I1503" s="129" t="e">
        <f>VLOOKUP(H1503,Presupuesto!$B$11:$C$565,2,0)</f>
        <v>#N/A</v>
      </c>
      <c r="J1503" s="97" t="str">
        <f t="shared" si="73"/>
        <v>Desarrollo del Sistema de Educación Superior</v>
      </c>
      <c r="K1503" s="97" t="s">
        <v>412</v>
      </c>
    </row>
    <row r="1504" spans="1:11">
      <c r="A1504" s="446"/>
      <c r="B1504" s="446"/>
      <c r="C1504" s="142"/>
      <c r="D1504" s="150"/>
      <c r="E1504" s="117"/>
      <c r="F1504" s="96">
        <f t="shared" si="74"/>
        <v>0</v>
      </c>
      <c r="G1504" s="160"/>
      <c r="H1504" s="143"/>
      <c r="I1504" s="129" t="e">
        <f>VLOOKUP(H1504,Presupuesto!$B$11:$C$565,2,0)</f>
        <v>#N/A</v>
      </c>
      <c r="J1504" s="97" t="str">
        <f t="shared" si="73"/>
        <v>Desarrollo del Sistema de Educación Superior</v>
      </c>
      <c r="K1504" s="97" t="s">
        <v>412</v>
      </c>
    </row>
    <row r="1505" spans="1:11">
      <c r="A1505" s="446"/>
      <c r="B1505" s="446"/>
      <c r="C1505" s="142"/>
      <c r="D1505" s="150"/>
      <c r="E1505" s="117"/>
      <c r="F1505" s="96">
        <f t="shared" si="74"/>
        <v>0</v>
      </c>
      <c r="G1505" s="160"/>
      <c r="H1505" s="143"/>
      <c r="I1505" s="129" t="e">
        <f>VLOOKUP(H1505,Presupuesto!$B$11:$C$565,2,0)</f>
        <v>#N/A</v>
      </c>
      <c r="J1505" s="97" t="str">
        <f t="shared" si="73"/>
        <v>Desarrollo del Sistema de Educación Superior</v>
      </c>
      <c r="K1505" s="97" t="s">
        <v>412</v>
      </c>
    </row>
    <row r="1506" spans="1:11">
      <c r="A1506" s="446"/>
      <c r="B1506" s="446"/>
      <c r="C1506" s="144"/>
      <c r="D1506" s="150"/>
      <c r="E1506" s="117"/>
      <c r="F1506" s="96">
        <f t="shared" si="74"/>
        <v>0</v>
      </c>
      <c r="G1506" s="160"/>
      <c r="H1506" s="145"/>
      <c r="I1506" s="129" t="e">
        <f>VLOOKUP(H1506,Presupuesto!$B$11:$C$565,2,0)</f>
        <v>#N/A</v>
      </c>
      <c r="J1506" s="97" t="str">
        <f t="shared" si="73"/>
        <v>Desarrollo del Sistema de Educación Superior</v>
      </c>
      <c r="K1506" s="97" t="s">
        <v>403</v>
      </c>
    </row>
    <row r="1507" spans="1:11">
      <c r="A1507" s="446"/>
      <c r="B1507" s="446"/>
      <c r="C1507" s="144"/>
      <c r="D1507" s="150"/>
      <c r="E1507" s="117"/>
      <c r="F1507" s="96">
        <f t="shared" si="74"/>
        <v>0</v>
      </c>
      <c r="G1507" s="160"/>
      <c r="H1507" s="145"/>
      <c r="I1507" s="129" t="e">
        <f>VLOOKUP(H1507,Presupuesto!$B$11:$C$565,2,0)</f>
        <v>#N/A</v>
      </c>
      <c r="J1507" s="97" t="str">
        <f t="shared" si="73"/>
        <v>Desarrollo del Sistema de Educación Superior</v>
      </c>
      <c r="K1507" s="97" t="s">
        <v>412</v>
      </c>
    </row>
    <row r="1508" spans="1:11">
      <c r="A1508" s="446"/>
      <c r="B1508" s="446"/>
      <c r="C1508" s="144"/>
      <c r="D1508" s="150"/>
      <c r="E1508" s="117"/>
      <c r="F1508" s="96">
        <f t="shared" si="74"/>
        <v>0</v>
      </c>
      <c r="G1508" s="160"/>
      <c r="H1508" s="145"/>
      <c r="I1508" s="129" t="e">
        <f>VLOOKUP(H1508,Presupuesto!$B$11:$C$565,2,0)</f>
        <v>#N/A</v>
      </c>
      <c r="J1508" s="97" t="str">
        <f t="shared" si="73"/>
        <v>Desarrollo del Sistema de Educación Superior</v>
      </c>
      <c r="K1508" s="97" t="s">
        <v>412</v>
      </c>
    </row>
    <row r="1509" spans="1:11">
      <c r="A1509" s="446"/>
      <c r="B1509" s="446"/>
      <c r="C1509" s="144"/>
      <c r="D1509" s="150"/>
      <c r="E1509" s="117"/>
      <c r="F1509" s="96">
        <f t="shared" si="74"/>
        <v>0</v>
      </c>
      <c r="G1509" s="160"/>
      <c r="H1509" s="145"/>
      <c r="I1509" s="129" t="e">
        <f>VLOOKUP(H1509,Presupuesto!$B$11:$C$565,2,0)</f>
        <v>#N/A</v>
      </c>
      <c r="J1509" s="97" t="str">
        <f t="shared" si="73"/>
        <v>Desarrollo del Sistema de Educación Superior</v>
      </c>
      <c r="K1509" s="97" t="s">
        <v>412</v>
      </c>
    </row>
    <row r="1513" spans="1:11" ht="15.75" thickBot="1"/>
    <row r="1514" spans="1:11" ht="15.75" thickBot="1">
      <c r="A1514" s="446"/>
      <c r="B1514" s="446"/>
      <c r="C1514" s="156" t="s">
        <v>53</v>
      </c>
      <c r="D1514" s="357">
        <f>SUM(F1521:F1555)</f>
        <v>3000</v>
      </c>
      <c r="E1514" s="446"/>
      <c r="F1514" s="70"/>
      <c r="G1514" s="78"/>
      <c r="H1514" s="70"/>
      <c r="I1514" s="70"/>
      <c r="J1514" s="446"/>
      <c r="K1514" s="446"/>
    </row>
    <row r="1515" spans="1:11">
      <c r="A1515" s="446"/>
      <c r="B1515" s="446"/>
      <c r="C1515" s="70"/>
      <c r="D1515" s="31"/>
      <c r="E1515" s="92"/>
      <c r="F1515" s="92"/>
      <c r="G1515" s="92"/>
      <c r="H1515" s="75"/>
      <c r="I1515" s="75"/>
      <c r="J1515" s="75"/>
      <c r="K1515" s="446"/>
    </row>
    <row r="1516" spans="1:11">
      <c r="A1516" s="446"/>
      <c r="B1516" s="446"/>
      <c r="C1516" s="70"/>
      <c r="D1516" s="31"/>
      <c r="E1516" s="92"/>
      <c r="F1516" s="92"/>
      <c r="G1516" s="92"/>
      <c r="H1516" s="75"/>
      <c r="I1516" s="75"/>
      <c r="J1516" s="75"/>
      <c r="K1516" s="446"/>
    </row>
    <row r="1517" spans="1:11" ht="15.75">
      <c r="A1517" s="446"/>
      <c r="B1517" s="446"/>
      <c r="C1517" s="201" t="s">
        <v>392</v>
      </c>
      <c r="D1517" s="353" t="s">
        <v>2015</v>
      </c>
      <c r="E1517" s="92"/>
      <c r="F1517" s="92"/>
      <c r="G1517" s="92"/>
      <c r="H1517" s="75"/>
      <c r="I1517" s="75"/>
      <c r="J1517" s="75"/>
      <c r="K1517" s="446"/>
    </row>
    <row r="1518" spans="1:11" ht="18.75">
      <c r="A1518" s="446"/>
      <c r="B1518" s="446"/>
      <c r="C1518" s="207" t="str">
        <f>IFERROR(VLOOKUP(D1517,'1. Desarrollo e Innov. Curricu.'!$E:$F,2,FALSE),IFERROR(VLOOKUP(D1517,'2. Investigación Científica'!$E:$F,2,FALSE),IFERROR(VLOOKUP(D1517,'3. Vinculación Univ. Sociedad'!$E:$F,2,FALSE),IFERROR(VLOOKUP(D1517,'4. Docencia y Profesorado Univ.'!$E:$F,2,FALSE),IFERROR(VLOOKUP(D1517,'5. Estudiantes y Graduados'!$E:$F,2,FALSE),IFERROR(VLOOKUP(D1517,'11. Gestion Administrativa'!$E:$F,2,FALSE),IFERROR(VLOOKUP(D1517,'13. Gestión Académica'!$E:$F,2,FALSE),IFERROR(VLOOKUP(D1517,'8. Asegura. de la Calid. y M'!$E:$F,2,FALSE),IFERROR(VLOOKUP(D1517,'6. Gestión del Conocimiento'!$E:$F,2,FALSE),IFERROR(VLOOKUP(D1517,'15. Gobernabilidad y Proceso...'!$E:$F,2,FALSE),IFERROR(VLOOKUP(D1517,'12. Gestión del Talento Humano'!$E:$F,2,FALSE),IFERROR(VLOOKUP(D1517,'14. Internacional... de la E.S.'!$E:$F,2,FALSE),IFERROR(VLOOKUP(D1517,'10. Posgrado'!$E:$F,2,FALSE),IFERROR(VLOOKUP(D1517,'17. Gestión TIC'!$E:$F,2,FALSE),IFERROR(VLOOKUP(D1517,'16. Desa. del Sistema Educ.Sup.'!$E:$F,2,FALSE),IFERROR(VLOOKUP(D1517,'9. Cultura de Inno. Insti...'!$E:$F,2,FALSE),VLOOKUP(D1517,'7. Lo Esencial de la Reforma U.'!$E:$F,2,0)))))))))))))))))</f>
        <v>2. Diagnóstico de la maestría en Gestión de Proyectos</v>
      </c>
      <c r="D1518" s="31"/>
      <c r="E1518" s="92"/>
      <c r="F1518" s="92"/>
      <c r="G1518" s="92"/>
      <c r="H1518" s="75"/>
      <c r="I1518" s="75"/>
      <c r="J1518" s="75"/>
      <c r="K1518" s="446"/>
    </row>
    <row r="1519" spans="1:11" ht="15.75" thickBot="1">
      <c r="A1519" s="446"/>
      <c r="B1519" s="446"/>
      <c r="C1519" s="446"/>
      <c r="D1519" s="446"/>
      <c r="E1519" s="446"/>
      <c r="F1519" s="92"/>
      <c r="G1519" s="75"/>
      <c r="H1519" s="75"/>
      <c r="I1519" s="75"/>
      <c r="J1519" s="446"/>
      <c r="K1519" s="446"/>
    </row>
    <row r="1520" spans="1:11" ht="30.75" thickBot="1">
      <c r="A1520" s="446"/>
      <c r="B1520" s="446"/>
      <c r="C1520" s="128" t="s">
        <v>44</v>
      </c>
      <c r="D1520" s="128" t="s">
        <v>55</v>
      </c>
      <c r="E1520" s="135" t="s">
        <v>57</v>
      </c>
      <c r="F1520" s="134" t="s">
        <v>27</v>
      </c>
      <c r="G1520" s="132" t="s">
        <v>131</v>
      </c>
      <c r="H1520" s="135" t="s">
        <v>46</v>
      </c>
      <c r="I1520" s="132" t="s">
        <v>132</v>
      </c>
      <c r="J1520" s="132" t="s">
        <v>410</v>
      </c>
      <c r="K1520" s="132" t="s">
        <v>411</v>
      </c>
    </row>
    <row r="1521" spans="1:11">
      <c r="A1521" s="446"/>
      <c r="B1521" s="446"/>
      <c r="C1521" s="217" t="s">
        <v>439</v>
      </c>
      <c r="D1521" s="218"/>
      <c r="E1521" s="216">
        <f>HLOOKUP(C1521,$AH$2:$BU$3,2,0)</f>
        <v>620</v>
      </c>
      <c r="F1521" s="96">
        <f t="shared" ref="F1521:F1524" si="75">D1521*E1521</f>
        <v>0</v>
      </c>
      <c r="G1521" s="160"/>
      <c r="H1521" s="141"/>
      <c r="I1521" s="129" t="e">
        <f>VLOOKUP(H1521,Presupuesto!$B$11:$C$565,2,0)</f>
        <v>#N/A</v>
      </c>
      <c r="J1521" s="215" t="s">
        <v>1365</v>
      </c>
      <c r="K1521" s="97" t="s">
        <v>394</v>
      </c>
    </row>
    <row r="1522" spans="1:11">
      <c r="A1522" s="446"/>
      <c r="B1522" s="446"/>
      <c r="C1522" s="140"/>
      <c r="D1522" s="157"/>
      <c r="E1522" s="122"/>
      <c r="F1522" s="96">
        <f t="shared" si="75"/>
        <v>0</v>
      </c>
      <c r="G1522" s="160"/>
      <c r="H1522" s="141"/>
      <c r="I1522" s="129" t="e">
        <f>VLOOKUP(H1522,Presupuesto!$B$11:$C$565,2,0)</f>
        <v>#N/A</v>
      </c>
      <c r="J1522" s="97" t="str">
        <f>$J$854</f>
        <v>Desarrollo del Sistema de Educación Superior</v>
      </c>
      <c r="K1522" s="97" t="s">
        <v>412</v>
      </c>
    </row>
    <row r="1523" spans="1:11">
      <c r="A1523" s="446"/>
      <c r="B1523" s="446"/>
      <c r="C1523" s="140"/>
      <c r="D1523" s="157"/>
      <c r="E1523" s="122"/>
      <c r="F1523" s="96">
        <f t="shared" si="75"/>
        <v>0</v>
      </c>
      <c r="G1523" s="160"/>
      <c r="H1523" s="141"/>
      <c r="I1523" s="129" t="e">
        <f>VLOOKUP(H1523,Presupuesto!$B$11:$C$565,2,0)</f>
        <v>#N/A</v>
      </c>
      <c r="J1523" s="97" t="str">
        <f t="shared" ref="J1523:J1554" si="76">$J$854</f>
        <v>Desarrollo del Sistema de Educación Superior</v>
      </c>
      <c r="K1523" s="97" t="s">
        <v>412</v>
      </c>
    </row>
    <row r="1524" spans="1:11">
      <c r="A1524" s="446"/>
      <c r="B1524" s="446"/>
      <c r="C1524" s="140" t="s">
        <v>2098</v>
      </c>
      <c r="D1524" s="157">
        <v>1</v>
      </c>
      <c r="E1524" s="122">
        <v>3000</v>
      </c>
      <c r="F1524" s="96">
        <f t="shared" si="75"/>
        <v>3000</v>
      </c>
      <c r="G1524" s="160" t="s">
        <v>129</v>
      </c>
      <c r="H1524" s="141" t="s">
        <v>821</v>
      </c>
      <c r="I1524" s="129" t="str">
        <f>VLOOKUP(H1524,Presupuesto!$B$11:$C$565,2,0)</f>
        <v>PRODUCTOS PAPEL Y CARTON</v>
      </c>
      <c r="J1524" s="97" t="s">
        <v>1453</v>
      </c>
      <c r="K1524" s="97" t="s">
        <v>396</v>
      </c>
    </row>
    <row r="1525" spans="1:11">
      <c r="A1525" s="446"/>
      <c r="B1525" s="446"/>
      <c r="C1525" s="140"/>
      <c r="D1525" s="157"/>
      <c r="E1525" s="122"/>
      <c r="F1525" s="96"/>
      <c r="G1525" s="160"/>
      <c r="H1525" s="141"/>
      <c r="I1525" s="129"/>
      <c r="J1525" s="97" t="s">
        <v>472</v>
      </c>
      <c r="K1525" s="97" t="s">
        <v>412</v>
      </c>
    </row>
    <row r="1526" spans="1:11">
      <c r="A1526" s="446"/>
      <c r="B1526" s="446"/>
      <c r="C1526" s="140"/>
      <c r="D1526" s="157"/>
      <c r="E1526" s="122"/>
      <c r="F1526" s="96">
        <f t="shared" ref="F1526:F1554" si="77">D1526*E1526</f>
        <v>0</v>
      </c>
      <c r="G1526" s="160"/>
      <c r="H1526" s="141"/>
      <c r="I1526" s="129" t="e">
        <f>VLOOKUP(H1526,Presupuesto!$B$11:$C$565,2,0)</f>
        <v>#N/A</v>
      </c>
      <c r="J1526" s="97" t="str">
        <f t="shared" si="76"/>
        <v>Desarrollo del Sistema de Educación Superior</v>
      </c>
      <c r="K1526" s="97" t="s">
        <v>401</v>
      </c>
    </row>
    <row r="1527" spans="1:11">
      <c r="A1527" s="446"/>
      <c r="B1527" s="446"/>
      <c r="C1527" s="140"/>
      <c r="D1527" s="157"/>
      <c r="E1527" s="122"/>
      <c r="F1527" s="96">
        <f t="shared" si="77"/>
        <v>0</v>
      </c>
      <c r="G1527" s="160"/>
      <c r="H1527" s="141"/>
      <c r="I1527" s="129" t="e">
        <f>VLOOKUP(H1527,Presupuesto!$B$11:$C$565,2,0)</f>
        <v>#N/A</v>
      </c>
      <c r="J1527" s="97" t="str">
        <f t="shared" si="76"/>
        <v>Desarrollo del Sistema de Educación Superior</v>
      </c>
      <c r="K1527" s="97" t="s">
        <v>412</v>
      </c>
    </row>
    <row r="1528" spans="1:11">
      <c r="A1528" s="446"/>
      <c r="B1528" s="446"/>
      <c r="C1528" s="140"/>
      <c r="D1528" s="157"/>
      <c r="E1528" s="122"/>
      <c r="F1528" s="96">
        <f t="shared" si="77"/>
        <v>0</v>
      </c>
      <c r="G1528" s="160"/>
      <c r="H1528" s="141"/>
      <c r="I1528" s="129" t="e">
        <f>VLOOKUP(H1528,Presupuesto!$B$11:$C$565,2,0)</f>
        <v>#N/A</v>
      </c>
      <c r="J1528" s="97" t="str">
        <f t="shared" si="76"/>
        <v>Desarrollo del Sistema de Educación Superior</v>
      </c>
      <c r="K1528" s="97" t="s">
        <v>412</v>
      </c>
    </row>
    <row r="1529" spans="1:11">
      <c r="A1529" s="446"/>
      <c r="B1529" s="446"/>
      <c r="C1529" s="140"/>
      <c r="D1529" s="157"/>
      <c r="E1529" s="122"/>
      <c r="F1529" s="96">
        <f t="shared" si="77"/>
        <v>0</v>
      </c>
      <c r="G1529" s="160"/>
      <c r="H1529" s="141"/>
      <c r="I1529" s="129" t="e">
        <f>VLOOKUP(H1529,Presupuesto!$B$11:$C$565,2,0)</f>
        <v>#N/A</v>
      </c>
      <c r="J1529" s="97" t="str">
        <f t="shared" si="76"/>
        <v>Desarrollo del Sistema de Educación Superior</v>
      </c>
      <c r="K1529" s="97" t="s">
        <v>412</v>
      </c>
    </row>
    <row r="1530" spans="1:11">
      <c r="A1530" s="446"/>
      <c r="B1530" s="446"/>
      <c r="C1530" s="140"/>
      <c r="D1530" s="157"/>
      <c r="E1530" s="122"/>
      <c r="F1530" s="96">
        <f t="shared" si="77"/>
        <v>0</v>
      </c>
      <c r="G1530" s="160"/>
      <c r="H1530" s="141"/>
      <c r="I1530" s="129" t="e">
        <f>VLOOKUP(H1530,Presupuesto!$B$11:$C$565,2,0)</f>
        <v>#N/A</v>
      </c>
      <c r="J1530" s="97" t="str">
        <f t="shared" si="76"/>
        <v>Desarrollo del Sistema de Educación Superior</v>
      </c>
      <c r="K1530" s="97" t="s">
        <v>412</v>
      </c>
    </row>
    <row r="1531" spans="1:11">
      <c r="A1531" s="446"/>
      <c r="B1531" s="446"/>
      <c r="C1531" s="140"/>
      <c r="D1531" s="157"/>
      <c r="E1531" s="122"/>
      <c r="F1531" s="96">
        <f t="shared" si="77"/>
        <v>0</v>
      </c>
      <c r="G1531" s="160"/>
      <c r="H1531" s="141"/>
      <c r="I1531" s="129" t="e">
        <f>VLOOKUP(H1531,Presupuesto!$B$11:$C$565,2,0)</f>
        <v>#N/A</v>
      </c>
      <c r="J1531" s="97" t="str">
        <f t="shared" si="76"/>
        <v>Desarrollo del Sistema de Educación Superior</v>
      </c>
      <c r="K1531" s="97" t="s">
        <v>412</v>
      </c>
    </row>
    <row r="1532" spans="1:11">
      <c r="A1532" s="446"/>
      <c r="B1532" s="446"/>
      <c r="C1532" s="140"/>
      <c r="D1532" s="157"/>
      <c r="E1532" s="122"/>
      <c r="F1532" s="96">
        <f t="shared" si="77"/>
        <v>0</v>
      </c>
      <c r="G1532" s="160"/>
      <c r="H1532" s="141"/>
      <c r="I1532" s="129" t="e">
        <f>VLOOKUP(H1532,Presupuesto!$B$11:$C$565,2,0)</f>
        <v>#N/A</v>
      </c>
      <c r="J1532" s="97" t="str">
        <f t="shared" si="76"/>
        <v>Desarrollo del Sistema de Educación Superior</v>
      </c>
      <c r="K1532" s="97" t="s">
        <v>412</v>
      </c>
    </row>
    <row r="1533" spans="1:11">
      <c r="A1533" s="446"/>
      <c r="B1533" s="446"/>
      <c r="C1533" s="140"/>
      <c r="D1533" s="157"/>
      <c r="E1533" s="122"/>
      <c r="F1533" s="96">
        <f t="shared" si="77"/>
        <v>0</v>
      </c>
      <c r="G1533" s="160"/>
      <c r="H1533" s="141"/>
      <c r="I1533" s="129" t="e">
        <f>VLOOKUP(H1533,Presupuesto!$B$11:$C$565,2,0)</f>
        <v>#N/A</v>
      </c>
      <c r="J1533" s="97" t="str">
        <f t="shared" si="76"/>
        <v>Desarrollo del Sistema de Educación Superior</v>
      </c>
      <c r="K1533" s="97" t="s">
        <v>412</v>
      </c>
    </row>
    <row r="1534" spans="1:11">
      <c r="A1534" s="446"/>
      <c r="B1534" s="446"/>
      <c r="C1534" s="140"/>
      <c r="D1534" s="157"/>
      <c r="E1534" s="122"/>
      <c r="F1534" s="96">
        <f t="shared" si="77"/>
        <v>0</v>
      </c>
      <c r="G1534" s="160"/>
      <c r="H1534" s="141"/>
      <c r="I1534" s="129" t="e">
        <f>VLOOKUP(H1534,Presupuesto!$B$11:$C$565,2,0)</f>
        <v>#N/A</v>
      </c>
      <c r="J1534" s="97" t="str">
        <f t="shared" si="76"/>
        <v>Desarrollo del Sistema de Educación Superior</v>
      </c>
      <c r="K1534" s="97" t="s">
        <v>412</v>
      </c>
    </row>
    <row r="1535" spans="1:11">
      <c r="A1535" s="446"/>
      <c r="B1535" s="446"/>
      <c r="C1535" s="140"/>
      <c r="D1535" s="157"/>
      <c r="E1535" s="122"/>
      <c r="F1535" s="96">
        <f t="shared" si="77"/>
        <v>0</v>
      </c>
      <c r="G1535" s="160"/>
      <c r="H1535" s="141"/>
      <c r="I1535" s="129" t="e">
        <f>VLOOKUP(H1535,Presupuesto!$B$11:$C$565,2,0)</f>
        <v>#N/A</v>
      </c>
      <c r="J1535" s="97" t="str">
        <f t="shared" si="76"/>
        <v>Desarrollo del Sistema de Educación Superior</v>
      </c>
      <c r="K1535" s="97" t="s">
        <v>412</v>
      </c>
    </row>
    <row r="1536" spans="1:11">
      <c r="A1536" s="446"/>
      <c r="B1536" s="446"/>
      <c r="C1536" s="140"/>
      <c r="D1536" s="157"/>
      <c r="E1536" s="122"/>
      <c r="F1536" s="96">
        <f t="shared" si="77"/>
        <v>0</v>
      </c>
      <c r="G1536" s="160"/>
      <c r="H1536" s="141"/>
      <c r="I1536" s="129" t="e">
        <f>VLOOKUP(H1536,Presupuesto!$B$11:$C$565,2,0)</f>
        <v>#N/A</v>
      </c>
      <c r="J1536" s="97" t="str">
        <f t="shared" si="76"/>
        <v>Desarrollo del Sistema de Educación Superior</v>
      </c>
      <c r="K1536" s="97" t="s">
        <v>412</v>
      </c>
    </row>
    <row r="1537" spans="1:11">
      <c r="A1537" s="446"/>
      <c r="B1537" s="446"/>
      <c r="C1537" s="140"/>
      <c r="D1537" s="157"/>
      <c r="E1537" s="122"/>
      <c r="F1537" s="96">
        <f t="shared" si="77"/>
        <v>0</v>
      </c>
      <c r="G1537" s="160"/>
      <c r="H1537" s="141"/>
      <c r="I1537" s="129" t="e">
        <f>VLOOKUP(H1537,Presupuesto!$B$11:$C$565,2,0)</f>
        <v>#N/A</v>
      </c>
      <c r="J1537" s="97" t="str">
        <f t="shared" si="76"/>
        <v>Desarrollo del Sistema de Educación Superior</v>
      </c>
      <c r="K1537" s="97" t="s">
        <v>412</v>
      </c>
    </row>
    <row r="1538" spans="1:11">
      <c r="A1538" s="446"/>
      <c r="B1538" s="446"/>
      <c r="C1538" s="140"/>
      <c r="D1538" s="157"/>
      <c r="E1538" s="122"/>
      <c r="F1538" s="96">
        <f t="shared" si="77"/>
        <v>0</v>
      </c>
      <c r="G1538" s="160"/>
      <c r="H1538" s="141"/>
      <c r="I1538" s="129" t="e">
        <f>VLOOKUP(H1538,Presupuesto!$B$11:$C$565,2,0)</f>
        <v>#N/A</v>
      </c>
      <c r="J1538" s="97" t="str">
        <f t="shared" si="76"/>
        <v>Desarrollo del Sistema de Educación Superior</v>
      </c>
      <c r="K1538" s="97" t="s">
        <v>412</v>
      </c>
    </row>
    <row r="1539" spans="1:11">
      <c r="A1539" s="446"/>
      <c r="B1539" s="446"/>
      <c r="C1539" s="140"/>
      <c r="D1539" s="157"/>
      <c r="E1539" s="122"/>
      <c r="F1539" s="96">
        <f t="shared" si="77"/>
        <v>0</v>
      </c>
      <c r="G1539" s="160"/>
      <c r="H1539" s="141"/>
      <c r="I1539" s="129" t="e">
        <f>VLOOKUP(H1539,Presupuesto!$B$11:$C$565,2,0)</f>
        <v>#N/A</v>
      </c>
      <c r="J1539" s="97" t="str">
        <f t="shared" si="76"/>
        <v>Desarrollo del Sistema de Educación Superior</v>
      </c>
      <c r="K1539" s="97" t="s">
        <v>412</v>
      </c>
    </row>
    <row r="1540" spans="1:11">
      <c r="A1540" s="446"/>
      <c r="B1540" s="446"/>
      <c r="C1540" s="140"/>
      <c r="D1540" s="157"/>
      <c r="E1540" s="122"/>
      <c r="F1540" s="96">
        <f t="shared" si="77"/>
        <v>0</v>
      </c>
      <c r="G1540" s="160"/>
      <c r="H1540" s="141"/>
      <c r="I1540" s="129" t="e">
        <f>VLOOKUP(H1540,Presupuesto!$B$11:$C$565,2,0)</f>
        <v>#N/A</v>
      </c>
      <c r="J1540" s="97" t="str">
        <f t="shared" si="76"/>
        <v>Desarrollo del Sistema de Educación Superior</v>
      </c>
      <c r="K1540" s="97" t="s">
        <v>412</v>
      </c>
    </row>
    <row r="1541" spans="1:11">
      <c r="A1541" s="446"/>
      <c r="B1541" s="446"/>
      <c r="C1541" s="140"/>
      <c r="D1541" s="157"/>
      <c r="E1541" s="122"/>
      <c r="F1541" s="96">
        <f t="shared" si="77"/>
        <v>0</v>
      </c>
      <c r="G1541" s="160"/>
      <c r="H1541" s="141"/>
      <c r="I1541" s="129" t="e">
        <f>VLOOKUP(H1541,Presupuesto!$B$11:$C$565,2,0)</f>
        <v>#N/A</v>
      </c>
      <c r="J1541" s="97" t="str">
        <f t="shared" si="76"/>
        <v>Desarrollo del Sistema de Educación Superior</v>
      </c>
      <c r="K1541" s="97" t="s">
        <v>412</v>
      </c>
    </row>
    <row r="1542" spans="1:11">
      <c r="A1542" s="446"/>
      <c r="B1542" s="446"/>
      <c r="C1542" s="140"/>
      <c r="D1542" s="157"/>
      <c r="E1542" s="122"/>
      <c r="F1542" s="96">
        <f t="shared" si="77"/>
        <v>0</v>
      </c>
      <c r="G1542" s="160"/>
      <c r="H1542" s="141"/>
      <c r="I1542" s="129" t="e">
        <f>VLOOKUP(H1542,Presupuesto!$B$11:$C$565,2,0)</f>
        <v>#N/A</v>
      </c>
      <c r="J1542" s="97" t="str">
        <f t="shared" si="76"/>
        <v>Desarrollo del Sistema de Educación Superior</v>
      </c>
      <c r="K1542" s="97" t="s">
        <v>412</v>
      </c>
    </row>
    <row r="1543" spans="1:11">
      <c r="A1543" s="446"/>
      <c r="B1543" s="446"/>
      <c r="C1543" s="142"/>
      <c r="D1543" s="150"/>
      <c r="E1543" s="117"/>
      <c r="F1543" s="96">
        <f t="shared" si="77"/>
        <v>0</v>
      </c>
      <c r="G1543" s="160"/>
      <c r="H1543" s="143"/>
      <c r="I1543" s="129" t="e">
        <f>VLOOKUP(H1543,Presupuesto!$B$11:$C$565,2,0)</f>
        <v>#N/A</v>
      </c>
      <c r="J1543" s="97" t="str">
        <f t="shared" si="76"/>
        <v>Desarrollo del Sistema de Educación Superior</v>
      </c>
      <c r="K1543" s="97" t="s">
        <v>412</v>
      </c>
    </row>
    <row r="1544" spans="1:11">
      <c r="A1544" s="446"/>
      <c r="B1544" s="446"/>
      <c r="C1544" s="142"/>
      <c r="D1544" s="150"/>
      <c r="E1544" s="117"/>
      <c r="F1544" s="96">
        <f t="shared" si="77"/>
        <v>0</v>
      </c>
      <c r="G1544" s="160"/>
      <c r="H1544" s="143"/>
      <c r="I1544" s="129" t="e">
        <f>VLOOKUP(H1544,Presupuesto!$B$11:$C$565,2,0)</f>
        <v>#N/A</v>
      </c>
      <c r="J1544" s="97" t="str">
        <f t="shared" si="76"/>
        <v>Desarrollo del Sistema de Educación Superior</v>
      </c>
      <c r="K1544" s="97" t="s">
        <v>412</v>
      </c>
    </row>
    <row r="1545" spans="1:11">
      <c r="A1545" s="446"/>
      <c r="B1545" s="446"/>
      <c r="C1545" s="142"/>
      <c r="D1545" s="150"/>
      <c r="E1545" s="117"/>
      <c r="F1545" s="96">
        <f t="shared" si="77"/>
        <v>0</v>
      </c>
      <c r="G1545" s="160"/>
      <c r="H1545" s="143"/>
      <c r="I1545" s="129" t="e">
        <f>VLOOKUP(H1545,Presupuesto!$B$11:$C$565,2,0)</f>
        <v>#N/A</v>
      </c>
      <c r="J1545" s="97" t="str">
        <f t="shared" si="76"/>
        <v>Desarrollo del Sistema de Educación Superior</v>
      </c>
      <c r="K1545" s="97" t="s">
        <v>412</v>
      </c>
    </row>
    <row r="1546" spans="1:11">
      <c r="A1546" s="446"/>
      <c r="B1546" s="446"/>
      <c r="C1546" s="142"/>
      <c r="D1546" s="150"/>
      <c r="E1546" s="117"/>
      <c r="F1546" s="96">
        <f t="shared" si="77"/>
        <v>0</v>
      </c>
      <c r="G1546" s="160"/>
      <c r="H1546" s="143"/>
      <c r="I1546" s="129" t="e">
        <f>VLOOKUP(H1546,Presupuesto!$B$11:$C$565,2,0)</f>
        <v>#N/A</v>
      </c>
      <c r="J1546" s="97" t="str">
        <f t="shared" si="76"/>
        <v>Desarrollo del Sistema de Educación Superior</v>
      </c>
      <c r="K1546" s="97" t="s">
        <v>412</v>
      </c>
    </row>
    <row r="1547" spans="1:11">
      <c r="A1547" s="446"/>
      <c r="B1547" s="446"/>
      <c r="C1547" s="142"/>
      <c r="D1547" s="150"/>
      <c r="E1547" s="117"/>
      <c r="F1547" s="96">
        <f t="shared" si="77"/>
        <v>0</v>
      </c>
      <c r="G1547" s="160"/>
      <c r="H1547" s="143"/>
      <c r="I1547" s="129" t="e">
        <f>VLOOKUP(H1547,Presupuesto!$B$11:$C$565,2,0)</f>
        <v>#N/A</v>
      </c>
      <c r="J1547" s="97" t="str">
        <f t="shared" si="76"/>
        <v>Desarrollo del Sistema de Educación Superior</v>
      </c>
      <c r="K1547" s="97" t="s">
        <v>412</v>
      </c>
    </row>
    <row r="1548" spans="1:11">
      <c r="A1548" s="446"/>
      <c r="B1548" s="446"/>
      <c r="C1548" s="142"/>
      <c r="D1548" s="150"/>
      <c r="E1548" s="117"/>
      <c r="F1548" s="96">
        <f t="shared" si="77"/>
        <v>0</v>
      </c>
      <c r="G1548" s="160"/>
      <c r="H1548" s="143"/>
      <c r="I1548" s="129" t="e">
        <f>VLOOKUP(H1548,Presupuesto!$B$11:$C$565,2,0)</f>
        <v>#N/A</v>
      </c>
      <c r="J1548" s="97" t="str">
        <f t="shared" si="76"/>
        <v>Desarrollo del Sistema de Educación Superior</v>
      </c>
      <c r="K1548" s="97" t="s">
        <v>412</v>
      </c>
    </row>
    <row r="1549" spans="1:11">
      <c r="A1549" s="446"/>
      <c r="B1549" s="446"/>
      <c r="C1549" s="142"/>
      <c r="D1549" s="150"/>
      <c r="E1549" s="117"/>
      <c r="F1549" s="96">
        <f t="shared" si="77"/>
        <v>0</v>
      </c>
      <c r="G1549" s="160"/>
      <c r="H1549" s="143"/>
      <c r="I1549" s="129" t="e">
        <f>VLOOKUP(H1549,Presupuesto!$B$11:$C$565,2,0)</f>
        <v>#N/A</v>
      </c>
      <c r="J1549" s="97" t="str">
        <f t="shared" si="76"/>
        <v>Desarrollo del Sistema de Educación Superior</v>
      </c>
      <c r="K1549" s="97" t="s">
        <v>412</v>
      </c>
    </row>
    <row r="1550" spans="1:11">
      <c r="A1550" s="446"/>
      <c r="B1550" s="446"/>
      <c r="C1550" s="142"/>
      <c r="D1550" s="150"/>
      <c r="E1550" s="117"/>
      <c r="F1550" s="96">
        <f t="shared" si="77"/>
        <v>0</v>
      </c>
      <c r="G1550" s="160"/>
      <c r="H1550" s="143"/>
      <c r="I1550" s="129" t="e">
        <f>VLOOKUP(H1550,Presupuesto!$B$11:$C$565,2,0)</f>
        <v>#N/A</v>
      </c>
      <c r="J1550" s="97" t="str">
        <f t="shared" si="76"/>
        <v>Desarrollo del Sistema de Educación Superior</v>
      </c>
      <c r="K1550" s="97" t="s">
        <v>412</v>
      </c>
    </row>
    <row r="1551" spans="1:11">
      <c r="A1551" s="446"/>
      <c r="B1551" s="446"/>
      <c r="C1551" s="144"/>
      <c r="D1551" s="150"/>
      <c r="E1551" s="117"/>
      <c r="F1551" s="96">
        <f t="shared" si="77"/>
        <v>0</v>
      </c>
      <c r="G1551" s="160"/>
      <c r="H1551" s="145"/>
      <c r="I1551" s="129" t="e">
        <f>VLOOKUP(H1551,Presupuesto!$B$11:$C$565,2,0)</f>
        <v>#N/A</v>
      </c>
      <c r="J1551" s="97" t="str">
        <f t="shared" si="76"/>
        <v>Desarrollo del Sistema de Educación Superior</v>
      </c>
      <c r="K1551" s="97" t="s">
        <v>403</v>
      </c>
    </row>
    <row r="1552" spans="1:11">
      <c r="A1552" s="446"/>
      <c r="B1552" s="446"/>
      <c r="C1552" s="144"/>
      <c r="D1552" s="150"/>
      <c r="E1552" s="117"/>
      <c r="F1552" s="96">
        <f t="shared" si="77"/>
        <v>0</v>
      </c>
      <c r="G1552" s="160"/>
      <c r="H1552" s="145"/>
      <c r="I1552" s="129" t="e">
        <f>VLOOKUP(H1552,Presupuesto!$B$11:$C$565,2,0)</f>
        <v>#N/A</v>
      </c>
      <c r="J1552" s="97" t="str">
        <f t="shared" si="76"/>
        <v>Desarrollo del Sistema de Educación Superior</v>
      </c>
      <c r="K1552" s="97" t="s">
        <v>412</v>
      </c>
    </row>
    <row r="1553" spans="1:11">
      <c r="A1553" s="446"/>
      <c r="B1553" s="446"/>
      <c r="C1553" s="144"/>
      <c r="D1553" s="150"/>
      <c r="E1553" s="117"/>
      <c r="F1553" s="96">
        <f t="shared" si="77"/>
        <v>0</v>
      </c>
      <c r="G1553" s="160"/>
      <c r="H1553" s="145"/>
      <c r="I1553" s="129" t="e">
        <f>VLOOKUP(H1553,Presupuesto!$B$11:$C$565,2,0)</f>
        <v>#N/A</v>
      </c>
      <c r="J1553" s="97" t="str">
        <f t="shared" si="76"/>
        <v>Desarrollo del Sistema de Educación Superior</v>
      </c>
      <c r="K1553" s="97" t="s">
        <v>412</v>
      </c>
    </row>
    <row r="1554" spans="1:11">
      <c r="A1554" s="446"/>
      <c r="B1554" s="446"/>
      <c r="C1554" s="144"/>
      <c r="D1554" s="150"/>
      <c r="E1554" s="117"/>
      <c r="F1554" s="96">
        <f t="shared" si="77"/>
        <v>0</v>
      </c>
      <c r="G1554" s="160"/>
      <c r="H1554" s="145"/>
      <c r="I1554" s="129" t="e">
        <f>VLOOKUP(H1554,Presupuesto!$B$11:$C$565,2,0)</f>
        <v>#N/A</v>
      </c>
      <c r="J1554" s="97" t="str">
        <f t="shared" si="76"/>
        <v>Desarrollo del Sistema de Educación Superior</v>
      </c>
      <c r="K1554" s="97" t="s">
        <v>412</v>
      </c>
    </row>
    <row r="1557" spans="1:11" ht="15.75" thickBot="1"/>
    <row r="1558" spans="1:11" ht="15.75" thickBot="1">
      <c r="A1558" s="446"/>
      <c r="B1558" s="446"/>
      <c r="C1558" s="156" t="s">
        <v>53</v>
      </c>
      <c r="D1558" s="357">
        <f>SUM(F1565:F1599)</f>
        <v>11000</v>
      </c>
      <c r="E1558" s="446"/>
      <c r="F1558" s="70"/>
      <c r="G1558" s="78"/>
      <c r="H1558" s="70"/>
      <c r="I1558" s="70"/>
      <c r="J1558" s="446"/>
      <c r="K1558" s="446"/>
    </row>
    <row r="1559" spans="1:11">
      <c r="A1559" s="446"/>
      <c r="B1559" s="446"/>
      <c r="C1559" s="70"/>
      <c r="D1559" s="31"/>
      <c r="E1559" s="92"/>
      <c r="F1559" s="92"/>
      <c r="G1559" s="92"/>
      <c r="H1559" s="75"/>
      <c r="I1559" s="75"/>
      <c r="J1559" s="75"/>
      <c r="K1559" s="446"/>
    </row>
    <row r="1560" spans="1:11">
      <c r="A1560" s="446"/>
      <c r="B1560" s="446"/>
      <c r="C1560" s="70"/>
      <c r="D1560" s="31"/>
      <c r="E1560" s="92"/>
      <c r="F1560" s="92"/>
      <c r="G1560" s="92"/>
      <c r="H1560" s="75"/>
      <c r="I1560" s="75"/>
      <c r="J1560" s="75"/>
      <c r="K1560" s="446"/>
    </row>
    <row r="1561" spans="1:11" ht="15.75">
      <c r="A1561" s="446"/>
      <c r="B1561" s="446"/>
      <c r="C1561" s="201" t="s">
        <v>392</v>
      </c>
      <c r="D1561" s="353" t="s">
        <v>2016</v>
      </c>
      <c r="E1561" s="92"/>
      <c r="F1561" s="92"/>
      <c r="G1561" s="92"/>
      <c r="H1561" s="75"/>
      <c r="I1561" s="75"/>
      <c r="J1561" s="75"/>
      <c r="K1561" s="446"/>
    </row>
    <row r="1562" spans="1:11" ht="18.75">
      <c r="A1562" s="446"/>
      <c r="B1562" s="446"/>
      <c r="C1562" s="207" t="str">
        <f>IFERROR(VLOOKUP(D1561,'1. Desarrollo e Innov. Curricu.'!$E:$F,2,FALSE),IFERROR(VLOOKUP(D1561,'2. Investigación Científica'!$E:$F,2,FALSE),IFERROR(VLOOKUP(D1561,'3. Vinculación Univ. Sociedad'!$E:$F,2,FALSE),IFERROR(VLOOKUP(D1561,'4. Docencia y Profesorado Univ.'!$E:$F,2,FALSE),IFERROR(VLOOKUP(D1561,'5. Estudiantes y Graduados'!$E:$F,2,FALSE),IFERROR(VLOOKUP(D1561,'11. Gestion Administrativa'!$E:$F,2,FALSE),IFERROR(VLOOKUP(D1561,'13. Gestión Académica'!$E:$F,2,FALSE),IFERROR(VLOOKUP(D1561,'8. Asegura. de la Calid. y M'!$E:$F,2,FALSE),IFERROR(VLOOKUP(D1561,'6. Gestión del Conocimiento'!$E:$F,2,FALSE),IFERROR(VLOOKUP(D1561,'15. Gobernabilidad y Proceso...'!$E:$F,2,FALSE),IFERROR(VLOOKUP(D1561,'12. Gestión del Talento Humano'!$E:$F,2,FALSE),IFERROR(VLOOKUP(D1561,'14. Internacional... de la E.S.'!$E:$F,2,FALSE),IFERROR(VLOOKUP(D1561,'10. Posgrado'!$E:$F,2,FALSE),IFERROR(VLOOKUP(D1561,'17. Gestión TIC'!$E:$F,2,FALSE),IFERROR(VLOOKUP(D1561,'16. Desa. del Sistema Educ.Sup.'!$E:$F,2,FALSE),IFERROR(VLOOKUP(D1561,'9. Cultura de Inno. Insti...'!$E:$F,2,FALSE),VLOOKUP(D1561,'7. Lo Esencial de la Reforma U.'!$E:$F,2,0)))))))))))))))))</f>
        <v>3. Diagnóstico de la maestría en Cambio Climático</v>
      </c>
      <c r="D1562" s="31"/>
      <c r="E1562" s="92"/>
      <c r="F1562" s="92"/>
      <c r="G1562" s="92"/>
      <c r="H1562" s="75"/>
      <c r="I1562" s="75"/>
      <c r="J1562" s="75"/>
      <c r="K1562" s="446"/>
    </row>
    <row r="1563" spans="1:11" ht="15.75" thickBot="1">
      <c r="A1563" s="446"/>
      <c r="B1563" s="446"/>
      <c r="C1563" s="446"/>
      <c r="D1563" s="446"/>
      <c r="E1563" s="446"/>
      <c r="F1563" s="92"/>
      <c r="G1563" s="75"/>
      <c r="H1563" s="75"/>
      <c r="I1563" s="75"/>
      <c r="J1563" s="446"/>
      <c r="K1563" s="446"/>
    </row>
    <row r="1564" spans="1:11" ht="30.75" thickBot="1">
      <c r="A1564" s="446"/>
      <c r="B1564" s="446"/>
      <c r="C1564" s="128" t="s">
        <v>44</v>
      </c>
      <c r="D1564" s="128" t="s">
        <v>55</v>
      </c>
      <c r="E1564" s="135" t="s">
        <v>57</v>
      </c>
      <c r="F1564" s="134" t="s">
        <v>27</v>
      </c>
      <c r="G1564" s="132" t="s">
        <v>131</v>
      </c>
      <c r="H1564" s="135" t="s">
        <v>46</v>
      </c>
      <c r="I1564" s="132" t="s">
        <v>132</v>
      </c>
      <c r="J1564" s="132" t="s">
        <v>410</v>
      </c>
      <c r="K1564" s="132" t="s">
        <v>411</v>
      </c>
    </row>
    <row r="1565" spans="1:11">
      <c r="A1565" s="446"/>
      <c r="B1565" s="446"/>
      <c r="C1565" s="217" t="s">
        <v>439</v>
      </c>
      <c r="D1565" s="218"/>
      <c r="E1565" s="216">
        <f>HLOOKUP(C1565,$AH$2:$BU$3,2,0)</f>
        <v>620</v>
      </c>
      <c r="F1565" s="96">
        <f t="shared" ref="F1565:F1568" si="78">D1565*E1565</f>
        <v>0</v>
      </c>
      <c r="G1565" s="160"/>
      <c r="H1565" s="141"/>
      <c r="I1565" s="129" t="e">
        <f>VLOOKUP(H1565,Presupuesto!$B$11:$C$565,2,0)</f>
        <v>#N/A</v>
      </c>
      <c r="J1565" s="215" t="s">
        <v>1365</v>
      </c>
      <c r="K1565" s="97" t="s">
        <v>394</v>
      </c>
    </row>
    <row r="1566" spans="1:11">
      <c r="A1566" s="446"/>
      <c r="B1566" s="446"/>
      <c r="C1566" s="140"/>
      <c r="D1566" s="157"/>
      <c r="E1566" s="122"/>
      <c r="F1566" s="96">
        <f t="shared" si="78"/>
        <v>0</v>
      </c>
      <c r="G1566" s="160"/>
      <c r="H1566" s="141"/>
      <c r="I1566" s="129" t="e">
        <f>VLOOKUP(H1566,Presupuesto!$B$11:$C$565,2,0)</f>
        <v>#N/A</v>
      </c>
      <c r="J1566" s="97" t="str">
        <f>$J$854</f>
        <v>Desarrollo del Sistema de Educación Superior</v>
      </c>
      <c r="K1566" s="97" t="s">
        <v>412</v>
      </c>
    </row>
    <row r="1567" spans="1:11">
      <c r="A1567" s="446"/>
      <c r="B1567" s="446"/>
      <c r="C1567" s="140"/>
      <c r="D1567" s="157"/>
      <c r="E1567" s="122"/>
      <c r="F1567" s="96">
        <f t="shared" si="78"/>
        <v>0</v>
      </c>
      <c r="G1567" s="160"/>
      <c r="H1567" s="141"/>
      <c r="I1567" s="129" t="e">
        <f>VLOOKUP(H1567,Presupuesto!$B$11:$C$565,2,0)</f>
        <v>#N/A</v>
      </c>
      <c r="J1567" s="97" t="str">
        <f t="shared" ref="J1567:J1598" si="79">$J$854</f>
        <v>Desarrollo del Sistema de Educación Superior</v>
      </c>
      <c r="K1567" s="97" t="s">
        <v>412</v>
      </c>
    </row>
    <row r="1568" spans="1:11">
      <c r="A1568" s="446"/>
      <c r="B1568" s="446"/>
      <c r="C1568" s="140" t="s">
        <v>2098</v>
      </c>
      <c r="D1568" s="157">
        <v>1</v>
      </c>
      <c r="E1568" s="122">
        <v>11000</v>
      </c>
      <c r="F1568" s="96">
        <f t="shared" si="78"/>
        <v>11000</v>
      </c>
      <c r="G1568" s="160" t="s">
        <v>129</v>
      </c>
      <c r="H1568" s="141" t="s">
        <v>821</v>
      </c>
      <c r="I1568" s="129" t="str">
        <f>VLOOKUP(H1568,Presupuesto!$B$11:$C$565,2,0)</f>
        <v>PRODUCTOS PAPEL Y CARTON</v>
      </c>
      <c r="J1568" s="97" t="s">
        <v>1453</v>
      </c>
      <c r="K1568" s="97" t="s">
        <v>396</v>
      </c>
    </row>
    <row r="1569" spans="1:11">
      <c r="A1569" s="446"/>
      <c r="B1569" s="446"/>
      <c r="C1569" s="140"/>
      <c r="D1569" s="157"/>
      <c r="E1569" s="122"/>
      <c r="F1569" s="96"/>
      <c r="G1569" s="160"/>
      <c r="H1569" s="141"/>
      <c r="I1569" s="129"/>
      <c r="J1569" s="97" t="s">
        <v>472</v>
      </c>
      <c r="K1569" s="97" t="s">
        <v>412</v>
      </c>
    </row>
    <row r="1570" spans="1:11">
      <c r="A1570" s="446"/>
      <c r="B1570" s="446"/>
      <c r="C1570" s="140"/>
      <c r="D1570" s="157"/>
      <c r="E1570" s="122"/>
      <c r="F1570" s="96">
        <f t="shared" ref="F1570:F1598" si="80">D1570*E1570</f>
        <v>0</v>
      </c>
      <c r="G1570" s="160"/>
      <c r="H1570" s="141"/>
      <c r="I1570" s="129" t="e">
        <f>VLOOKUP(H1570,Presupuesto!$B$11:$C$565,2,0)</f>
        <v>#N/A</v>
      </c>
      <c r="J1570" s="97" t="str">
        <f t="shared" si="79"/>
        <v>Desarrollo del Sistema de Educación Superior</v>
      </c>
      <c r="K1570" s="97" t="s">
        <v>401</v>
      </c>
    </row>
    <row r="1571" spans="1:11">
      <c r="A1571" s="446"/>
      <c r="B1571" s="446"/>
      <c r="C1571" s="140"/>
      <c r="D1571" s="157"/>
      <c r="E1571" s="122"/>
      <c r="F1571" s="96">
        <f t="shared" si="80"/>
        <v>0</v>
      </c>
      <c r="G1571" s="160"/>
      <c r="H1571" s="141"/>
      <c r="I1571" s="129" t="e">
        <f>VLOOKUP(H1571,Presupuesto!$B$11:$C$565,2,0)</f>
        <v>#N/A</v>
      </c>
      <c r="J1571" s="97" t="str">
        <f t="shared" si="79"/>
        <v>Desarrollo del Sistema de Educación Superior</v>
      </c>
      <c r="K1571" s="97" t="s">
        <v>412</v>
      </c>
    </row>
    <row r="1572" spans="1:11">
      <c r="A1572" s="446"/>
      <c r="B1572" s="446"/>
      <c r="C1572" s="140"/>
      <c r="D1572" s="157"/>
      <c r="E1572" s="122"/>
      <c r="F1572" s="96">
        <f t="shared" si="80"/>
        <v>0</v>
      </c>
      <c r="G1572" s="160"/>
      <c r="H1572" s="141"/>
      <c r="I1572" s="129" t="e">
        <f>VLOOKUP(H1572,Presupuesto!$B$11:$C$565,2,0)</f>
        <v>#N/A</v>
      </c>
      <c r="J1572" s="97" t="str">
        <f t="shared" si="79"/>
        <v>Desarrollo del Sistema de Educación Superior</v>
      </c>
      <c r="K1572" s="97" t="s">
        <v>412</v>
      </c>
    </row>
    <row r="1573" spans="1:11">
      <c r="A1573" s="446"/>
      <c r="B1573" s="446"/>
      <c r="C1573" s="140"/>
      <c r="D1573" s="157"/>
      <c r="E1573" s="122"/>
      <c r="F1573" s="96">
        <f t="shared" si="80"/>
        <v>0</v>
      </c>
      <c r="G1573" s="160"/>
      <c r="H1573" s="141"/>
      <c r="I1573" s="129" t="e">
        <f>VLOOKUP(H1573,Presupuesto!$B$11:$C$565,2,0)</f>
        <v>#N/A</v>
      </c>
      <c r="J1573" s="97" t="str">
        <f t="shared" si="79"/>
        <v>Desarrollo del Sistema de Educación Superior</v>
      </c>
      <c r="K1573" s="97" t="s">
        <v>412</v>
      </c>
    </row>
    <row r="1574" spans="1:11">
      <c r="A1574" s="446"/>
      <c r="B1574" s="446"/>
      <c r="C1574" s="140"/>
      <c r="D1574" s="157"/>
      <c r="E1574" s="122"/>
      <c r="F1574" s="96">
        <f t="shared" si="80"/>
        <v>0</v>
      </c>
      <c r="G1574" s="160"/>
      <c r="H1574" s="141"/>
      <c r="I1574" s="129" t="e">
        <f>VLOOKUP(H1574,Presupuesto!$B$11:$C$565,2,0)</f>
        <v>#N/A</v>
      </c>
      <c r="J1574" s="97" t="str">
        <f t="shared" si="79"/>
        <v>Desarrollo del Sistema de Educación Superior</v>
      </c>
      <c r="K1574" s="97" t="s">
        <v>412</v>
      </c>
    </row>
    <row r="1575" spans="1:11">
      <c r="A1575" s="446"/>
      <c r="B1575" s="446"/>
      <c r="C1575" s="140"/>
      <c r="D1575" s="157"/>
      <c r="E1575" s="122"/>
      <c r="F1575" s="96">
        <f t="shared" si="80"/>
        <v>0</v>
      </c>
      <c r="G1575" s="160"/>
      <c r="H1575" s="141"/>
      <c r="I1575" s="129" t="e">
        <f>VLOOKUP(H1575,Presupuesto!$B$11:$C$565,2,0)</f>
        <v>#N/A</v>
      </c>
      <c r="J1575" s="97" t="str">
        <f t="shared" si="79"/>
        <v>Desarrollo del Sistema de Educación Superior</v>
      </c>
      <c r="K1575" s="97" t="s">
        <v>412</v>
      </c>
    </row>
    <row r="1576" spans="1:11">
      <c r="A1576" s="446"/>
      <c r="B1576" s="446"/>
      <c r="C1576" s="140"/>
      <c r="D1576" s="157"/>
      <c r="E1576" s="122"/>
      <c r="F1576" s="96">
        <f t="shared" si="80"/>
        <v>0</v>
      </c>
      <c r="G1576" s="160"/>
      <c r="H1576" s="141"/>
      <c r="I1576" s="129" t="e">
        <f>VLOOKUP(H1576,Presupuesto!$B$11:$C$565,2,0)</f>
        <v>#N/A</v>
      </c>
      <c r="J1576" s="97" t="str">
        <f t="shared" si="79"/>
        <v>Desarrollo del Sistema de Educación Superior</v>
      </c>
      <c r="K1576" s="97" t="s">
        <v>412</v>
      </c>
    </row>
    <row r="1577" spans="1:11">
      <c r="A1577" s="446"/>
      <c r="B1577" s="446"/>
      <c r="C1577" s="140"/>
      <c r="D1577" s="157"/>
      <c r="E1577" s="122"/>
      <c r="F1577" s="96">
        <f t="shared" si="80"/>
        <v>0</v>
      </c>
      <c r="G1577" s="160"/>
      <c r="H1577" s="141"/>
      <c r="I1577" s="129" t="e">
        <f>VLOOKUP(H1577,Presupuesto!$B$11:$C$565,2,0)</f>
        <v>#N/A</v>
      </c>
      <c r="J1577" s="97" t="str">
        <f t="shared" si="79"/>
        <v>Desarrollo del Sistema de Educación Superior</v>
      </c>
      <c r="K1577" s="97" t="s">
        <v>412</v>
      </c>
    </row>
    <row r="1578" spans="1:11">
      <c r="A1578" s="446"/>
      <c r="B1578" s="446"/>
      <c r="C1578" s="140"/>
      <c r="D1578" s="157"/>
      <c r="E1578" s="122"/>
      <c r="F1578" s="96">
        <f t="shared" si="80"/>
        <v>0</v>
      </c>
      <c r="G1578" s="160"/>
      <c r="H1578" s="141"/>
      <c r="I1578" s="129" t="e">
        <f>VLOOKUP(H1578,Presupuesto!$B$11:$C$565,2,0)</f>
        <v>#N/A</v>
      </c>
      <c r="J1578" s="97" t="str">
        <f t="shared" si="79"/>
        <v>Desarrollo del Sistema de Educación Superior</v>
      </c>
      <c r="K1578" s="97" t="s">
        <v>412</v>
      </c>
    </row>
    <row r="1579" spans="1:11">
      <c r="A1579" s="446"/>
      <c r="B1579" s="446"/>
      <c r="C1579" s="140"/>
      <c r="D1579" s="157"/>
      <c r="E1579" s="122"/>
      <c r="F1579" s="96">
        <f t="shared" si="80"/>
        <v>0</v>
      </c>
      <c r="G1579" s="160"/>
      <c r="H1579" s="141"/>
      <c r="I1579" s="129" t="e">
        <f>VLOOKUP(H1579,Presupuesto!$B$11:$C$565,2,0)</f>
        <v>#N/A</v>
      </c>
      <c r="J1579" s="97" t="str">
        <f t="shared" si="79"/>
        <v>Desarrollo del Sistema de Educación Superior</v>
      </c>
      <c r="K1579" s="97" t="s">
        <v>412</v>
      </c>
    </row>
    <row r="1580" spans="1:11">
      <c r="A1580" s="446"/>
      <c r="B1580" s="446"/>
      <c r="C1580" s="140"/>
      <c r="D1580" s="157"/>
      <c r="E1580" s="122"/>
      <c r="F1580" s="96">
        <f t="shared" si="80"/>
        <v>0</v>
      </c>
      <c r="G1580" s="160"/>
      <c r="H1580" s="141"/>
      <c r="I1580" s="129" t="e">
        <f>VLOOKUP(H1580,Presupuesto!$B$11:$C$565,2,0)</f>
        <v>#N/A</v>
      </c>
      <c r="J1580" s="97" t="str">
        <f t="shared" si="79"/>
        <v>Desarrollo del Sistema de Educación Superior</v>
      </c>
      <c r="K1580" s="97" t="s">
        <v>412</v>
      </c>
    </row>
    <row r="1581" spans="1:11">
      <c r="A1581" s="446"/>
      <c r="B1581" s="446"/>
      <c r="C1581" s="140"/>
      <c r="D1581" s="157"/>
      <c r="E1581" s="122"/>
      <c r="F1581" s="96">
        <f t="shared" si="80"/>
        <v>0</v>
      </c>
      <c r="G1581" s="160"/>
      <c r="H1581" s="141"/>
      <c r="I1581" s="129" t="e">
        <f>VLOOKUP(H1581,Presupuesto!$B$11:$C$565,2,0)</f>
        <v>#N/A</v>
      </c>
      <c r="J1581" s="97" t="str">
        <f t="shared" si="79"/>
        <v>Desarrollo del Sistema de Educación Superior</v>
      </c>
      <c r="K1581" s="97" t="s">
        <v>412</v>
      </c>
    </row>
    <row r="1582" spans="1:11">
      <c r="A1582" s="446"/>
      <c r="B1582" s="446"/>
      <c r="C1582" s="140"/>
      <c r="D1582" s="157"/>
      <c r="E1582" s="122"/>
      <c r="F1582" s="96">
        <f t="shared" si="80"/>
        <v>0</v>
      </c>
      <c r="G1582" s="160"/>
      <c r="H1582" s="141"/>
      <c r="I1582" s="129" t="e">
        <f>VLOOKUP(H1582,Presupuesto!$B$11:$C$565,2,0)</f>
        <v>#N/A</v>
      </c>
      <c r="J1582" s="97" t="str">
        <f t="shared" si="79"/>
        <v>Desarrollo del Sistema de Educación Superior</v>
      </c>
      <c r="K1582" s="97" t="s">
        <v>412</v>
      </c>
    </row>
    <row r="1583" spans="1:11">
      <c r="A1583" s="446"/>
      <c r="B1583" s="446"/>
      <c r="C1583" s="140"/>
      <c r="D1583" s="157"/>
      <c r="E1583" s="122"/>
      <c r="F1583" s="96">
        <f t="shared" si="80"/>
        <v>0</v>
      </c>
      <c r="G1583" s="160"/>
      <c r="H1583" s="141"/>
      <c r="I1583" s="129" t="e">
        <f>VLOOKUP(H1583,Presupuesto!$B$11:$C$565,2,0)</f>
        <v>#N/A</v>
      </c>
      <c r="J1583" s="97" t="str">
        <f t="shared" si="79"/>
        <v>Desarrollo del Sistema de Educación Superior</v>
      </c>
      <c r="K1583" s="97" t="s">
        <v>412</v>
      </c>
    </row>
    <row r="1584" spans="1:11">
      <c r="A1584" s="446"/>
      <c r="B1584" s="446"/>
      <c r="C1584" s="140"/>
      <c r="D1584" s="157"/>
      <c r="E1584" s="122"/>
      <c r="F1584" s="96">
        <f t="shared" si="80"/>
        <v>0</v>
      </c>
      <c r="G1584" s="160"/>
      <c r="H1584" s="141"/>
      <c r="I1584" s="129" t="e">
        <f>VLOOKUP(H1584,Presupuesto!$B$11:$C$565,2,0)</f>
        <v>#N/A</v>
      </c>
      <c r="J1584" s="97" t="str">
        <f t="shared" si="79"/>
        <v>Desarrollo del Sistema de Educación Superior</v>
      </c>
      <c r="K1584" s="97" t="s">
        <v>412</v>
      </c>
    </row>
    <row r="1585" spans="1:11">
      <c r="A1585" s="446"/>
      <c r="B1585" s="446"/>
      <c r="C1585" s="140"/>
      <c r="D1585" s="157"/>
      <c r="E1585" s="122"/>
      <c r="F1585" s="96">
        <f t="shared" si="80"/>
        <v>0</v>
      </c>
      <c r="G1585" s="160"/>
      <c r="H1585" s="141"/>
      <c r="I1585" s="129" t="e">
        <f>VLOOKUP(H1585,Presupuesto!$B$11:$C$565,2,0)</f>
        <v>#N/A</v>
      </c>
      <c r="J1585" s="97" t="str">
        <f t="shared" si="79"/>
        <v>Desarrollo del Sistema de Educación Superior</v>
      </c>
      <c r="K1585" s="97" t="s">
        <v>412</v>
      </c>
    </row>
    <row r="1586" spans="1:11">
      <c r="A1586" s="446"/>
      <c r="B1586" s="446"/>
      <c r="C1586" s="140"/>
      <c r="D1586" s="157"/>
      <c r="E1586" s="122"/>
      <c r="F1586" s="96">
        <f t="shared" si="80"/>
        <v>0</v>
      </c>
      <c r="G1586" s="160"/>
      <c r="H1586" s="141"/>
      <c r="I1586" s="129" t="e">
        <f>VLOOKUP(H1586,Presupuesto!$B$11:$C$565,2,0)</f>
        <v>#N/A</v>
      </c>
      <c r="J1586" s="97" t="str">
        <f t="shared" si="79"/>
        <v>Desarrollo del Sistema de Educación Superior</v>
      </c>
      <c r="K1586" s="97" t="s">
        <v>412</v>
      </c>
    </row>
    <row r="1587" spans="1:11">
      <c r="A1587" s="446"/>
      <c r="B1587" s="446"/>
      <c r="C1587" s="142"/>
      <c r="D1587" s="150"/>
      <c r="E1587" s="117"/>
      <c r="F1587" s="96">
        <f t="shared" si="80"/>
        <v>0</v>
      </c>
      <c r="G1587" s="160"/>
      <c r="H1587" s="143"/>
      <c r="I1587" s="129" t="e">
        <f>VLOOKUP(H1587,Presupuesto!$B$11:$C$565,2,0)</f>
        <v>#N/A</v>
      </c>
      <c r="J1587" s="97" t="str">
        <f t="shared" si="79"/>
        <v>Desarrollo del Sistema de Educación Superior</v>
      </c>
      <c r="K1587" s="97" t="s">
        <v>412</v>
      </c>
    </row>
    <row r="1588" spans="1:11">
      <c r="A1588" s="446"/>
      <c r="B1588" s="446"/>
      <c r="C1588" s="142"/>
      <c r="D1588" s="150"/>
      <c r="E1588" s="117"/>
      <c r="F1588" s="96">
        <f t="shared" si="80"/>
        <v>0</v>
      </c>
      <c r="G1588" s="160"/>
      <c r="H1588" s="143"/>
      <c r="I1588" s="129" t="e">
        <f>VLOOKUP(H1588,Presupuesto!$B$11:$C$565,2,0)</f>
        <v>#N/A</v>
      </c>
      <c r="J1588" s="97" t="str">
        <f t="shared" si="79"/>
        <v>Desarrollo del Sistema de Educación Superior</v>
      </c>
      <c r="K1588" s="97" t="s">
        <v>412</v>
      </c>
    </row>
    <row r="1589" spans="1:11">
      <c r="A1589" s="446"/>
      <c r="B1589" s="446"/>
      <c r="C1589" s="142"/>
      <c r="D1589" s="150"/>
      <c r="E1589" s="117"/>
      <c r="F1589" s="96">
        <f t="shared" si="80"/>
        <v>0</v>
      </c>
      <c r="G1589" s="160"/>
      <c r="H1589" s="143"/>
      <c r="I1589" s="129" t="e">
        <f>VLOOKUP(H1589,Presupuesto!$B$11:$C$565,2,0)</f>
        <v>#N/A</v>
      </c>
      <c r="J1589" s="97" t="str">
        <f t="shared" si="79"/>
        <v>Desarrollo del Sistema de Educación Superior</v>
      </c>
      <c r="K1589" s="97" t="s">
        <v>412</v>
      </c>
    </row>
    <row r="1590" spans="1:11">
      <c r="A1590" s="446"/>
      <c r="B1590" s="446"/>
      <c r="C1590" s="142"/>
      <c r="D1590" s="150"/>
      <c r="E1590" s="117"/>
      <c r="F1590" s="96">
        <f t="shared" si="80"/>
        <v>0</v>
      </c>
      <c r="G1590" s="160"/>
      <c r="H1590" s="143"/>
      <c r="I1590" s="129" t="e">
        <f>VLOOKUP(H1590,Presupuesto!$B$11:$C$565,2,0)</f>
        <v>#N/A</v>
      </c>
      <c r="J1590" s="97" t="str">
        <f t="shared" si="79"/>
        <v>Desarrollo del Sistema de Educación Superior</v>
      </c>
      <c r="K1590" s="97" t="s">
        <v>412</v>
      </c>
    </row>
    <row r="1591" spans="1:11">
      <c r="A1591" s="446"/>
      <c r="B1591" s="446"/>
      <c r="C1591" s="142"/>
      <c r="D1591" s="150"/>
      <c r="E1591" s="117"/>
      <c r="F1591" s="96">
        <f t="shared" si="80"/>
        <v>0</v>
      </c>
      <c r="G1591" s="160"/>
      <c r="H1591" s="143"/>
      <c r="I1591" s="129" t="e">
        <f>VLOOKUP(H1591,Presupuesto!$B$11:$C$565,2,0)</f>
        <v>#N/A</v>
      </c>
      <c r="J1591" s="97" t="str">
        <f t="shared" si="79"/>
        <v>Desarrollo del Sistema de Educación Superior</v>
      </c>
      <c r="K1591" s="97" t="s">
        <v>412</v>
      </c>
    </row>
    <row r="1592" spans="1:11">
      <c r="A1592" s="446"/>
      <c r="B1592" s="446"/>
      <c r="C1592" s="142"/>
      <c r="D1592" s="150"/>
      <c r="E1592" s="117"/>
      <c r="F1592" s="96">
        <f t="shared" si="80"/>
        <v>0</v>
      </c>
      <c r="G1592" s="160"/>
      <c r="H1592" s="143"/>
      <c r="I1592" s="129" t="e">
        <f>VLOOKUP(H1592,Presupuesto!$B$11:$C$565,2,0)</f>
        <v>#N/A</v>
      </c>
      <c r="J1592" s="97" t="str">
        <f t="shared" si="79"/>
        <v>Desarrollo del Sistema de Educación Superior</v>
      </c>
      <c r="K1592" s="97" t="s">
        <v>412</v>
      </c>
    </row>
    <row r="1593" spans="1:11">
      <c r="A1593" s="446"/>
      <c r="B1593" s="446"/>
      <c r="C1593" s="142"/>
      <c r="D1593" s="150"/>
      <c r="E1593" s="117"/>
      <c r="F1593" s="96">
        <f t="shared" si="80"/>
        <v>0</v>
      </c>
      <c r="G1593" s="160"/>
      <c r="H1593" s="143"/>
      <c r="I1593" s="129" t="e">
        <f>VLOOKUP(H1593,Presupuesto!$B$11:$C$565,2,0)</f>
        <v>#N/A</v>
      </c>
      <c r="J1593" s="97" t="str">
        <f t="shared" si="79"/>
        <v>Desarrollo del Sistema de Educación Superior</v>
      </c>
      <c r="K1593" s="97" t="s">
        <v>412</v>
      </c>
    </row>
    <row r="1594" spans="1:11">
      <c r="A1594" s="446"/>
      <c r="B1594" s="446"/>
      <c r="C1594" s="142"/>
      <c r="D1594" s="150"/>
      <c r="E1594" s="117"/>
      <c r="F1594" s="96">
        <f t="shared" si="80"/>
        <v>0</v>
      </c>
      <c r="G1594" s="160"/>
      <c r="H1594" s="143"/>
      <c r="I1594" s="129" t="e">
        <f>VLOOKUP(H1594,Presupuesto!$B$11:$C$565,2,0)</f>
        <v>#N/A</v>
      </c>
      <c r="J1594" s="97" t="str">
        <f t="shared" si="79"/>
        <v>Desarrollo del Sistema de Educación Superior</v>
      </c>
      <c r="K1594" s="97" t="s">
        <v>412</v>
      </c>
    </row>
    <row r="1595" spans="1:11">
      <c r="A1595" s="446"/>
      <c r="B1595" s="446"/>
      <c r="C1595" s="144"/>
      <c r="D1595" s="150"/>
      <c r="E1595" s="117"/>
      <c r="F1595" s="96">
        <f t="shared" si="80"/>
        <v>0</v>
      </c>
      <c r="G1595" s="160"/>
      <c r="H1595" s="145"/>
      <c r="I1595" s="129" t="e">
        <f>VLOOKUP(H1595,Presupuesto!$B$11:$C$565,2,0)</f>
        <v>#N/A</v>
      </c>
      <c r="J1595" s="97" t="str">
        <f t="shared" si="79"/>
        <v>Desarrollo del Sistema de Educación Superior</v>
      </c>
      <c r="K1595" s="97" t="s">
        <v>403</v>
      </c>
    </row>
    <row r="1596" spans="1:11">
      <c r="A1596" s="446"/>
      <c r="B1596" s="446"/>
      <c r="C1596" s="144"/>
      <c r="D1596" s="150"/>
      <c r="E1596" s="117"/>
      <c r="F1596" s="96">
        <f t="shared" si="80"/>
        <v>0</v>
      </c>
      <c r="G1596" s="160"/>
      <c r="H1596" s="145"/>
      <c r="I1596" s="129" t="e">
        <f>VLOOKUP(H1596,Presupuesto!$B$11:$C$565,2,0)</f>
        <v>#N/A</v>
      </c>
      <c r="J1596" s="97" t="str">
        <f t="shared" si="79"/>
        <v>Desarrollo del Sistema de Educación Superior</v>
      </c>
      <c r="K1596" s="97" t="s">
        <v>412</v>
      </c>
    </row>
    <row r="1597" spans="1:11">
      <c r="A1597" s="446"/>
      <c r="B1597" s="446"/>
      <c r="C1597" s="144"/>
      <c r="D1597" s="150"/>
      <c r="E1597" s="117"/>
      <c r="F1597" s="96">
        <f t="shared" si="80"/>
        <v>0</v>
      </c>
      <c r="G1597" s="160"/>
      <c r="H1597" s="145"/>
      <c r="I1597" s="129" t="e">
        <f>VLOOKUP(H1597,Presupuesto!$B$11:$C$565,2,0)</f>
        <v>#N/A</v>
      </c>
      <c r="J1597" s="97" t="str">
        <f t="shared" si="79"/>
        <v>Desarrollo del Sistema de Educación Superior</v>
      </c>
      <c r="K1597" s="97" t="s">
        <v>412</v>
      </c>
    </row>
    <row r="1598" spans="1:11">
      <c r="A1598" s="446"/>
      <c r="B1598" s="446"/>
      <c r="C1598" s="144"/>
      <c r="D1598" s="150"/>
      <c r="E1598" s="117"/>
      <c r="F1598" s="96">
        <f t="shared" si="80"/>
        <v>0</v>
      </c>
      <c r="G1598" s="160"/>
      <c r="H1598" s="145"/>
      <c r="I1598" s="129" t="e">
        <f>VLOOKUP(H1598,Presupuesto!$B$11:$C$565,2,0)</f>
        <v>#N/A</v>
      </c>
      <c r="J1598" s="97" t="str">
        <f t="shared" si="79"/>
        <v>Desarrollo del Sistema de Educación Superior</v>
      </c>
      <c r="K1598" s="97" t="s">
        <v>412</v>
      </c>
    </row>
    <row r="1601" spans="1:11" ht="15.75" thickBot="1"/>
    <row r="1602" spans="1:11" ht="15.75" thickBot="1">
      <c r="A1602" s="446"/>
      <c r="B1602" s="446"/>
      <c r="C1602" s="156" t="s">
        <v>53</v>
      </c>
      <c r="D1602" s="357">
        <f>SUM(F1609:F1643)</f>
        <v>8572.7070000000003</v>
      </c>
      <c r="E1602" s="446"/>
      <c r="F1602" s="70"/>
      <c r="G1602" s="78"/>
      <c r="H1602" s="70"/>
      <c r="I1602" s="70"/>
      <c r="J1602" s="446"/>
      <c r="K1602" s="446"/>
    </row>
    <row r="1603" spans="1:11">
      <c r="A1603" s="446"/>
      <c r="B1603" s="446"/>
      <c r="C1603" s="70"/>
      <c r="D1603" s="31"/>
      <c r="E1603" s="92"/>
      <c r="F1603" s="92"/>
      <c r="G1603" s="92"/>
      <c r="H1603" s="75"/>
      <c r="I1603" s="75"/>
      <c r="J1603" s="75"/>
      <c r="K1603" s="446"/>
    </row>
    <row r="1604" spans="1:11">
      <c r="A1604" s="446"/>
      <c r="B1604" s="446"/>
      <c r="C1604" s="70"/>
      <c r="D1604" s="31"/>
      <c r="E1604" s="92"/>
      <c r="F1604" s="92"/>
      <c r="G1604" s="92"/>
      <c r="H1604" s="75"/>
      <c r="I1604" s="75"/>
      <c r="J1604" s="75"/>
      <c r="K1604" s="446"/>
    </row>
    <row r="1605" spans="1:11" ht="15.75">
      <c r="A1605" s="446"/>
      <c r="B1605" s="446"/>
      <c r="C1605" s="201" t="s">
        <v>392</v>
      </c>
      <c r="D1605" s="353" t="s">
        <v>2095</v>
      </c>
      <c r="E1605" s="92"/>
      <c r="F1605" s="92"/>
      <c r="G1605" s="92"/>
      <c r="H1605" s="75"/>
      <c r="I1605" s="75"/>
      <c r="J1605" s="75"/>
      <c r="K1605" s="446"/>
    </row>
    <row r="1606" spans="1:11" ht="18.75">
      <c r="A1606" s="446"/>
      <c r="B1606" s="446"/>
      <c r="C1606" s="207" t="str">
        <f>IFERROR(VLOOKUP(D1605,'1. Desarrollo e Innov. Curricu.'!$E:$F,2,FALSE),IFERROR(VLOOKUP(D1605,'2. Investigación Científica'!$E:$F,2,FALSE),IFERROR(VLOOKUP(D1605,'3. Vinculación Univ. Sociedad'!$E:$F,2,FALSE),IFERROR(VLOOKUP(D1605,'4. Docencia y Profesorado Univ.'!$E:$F,2,FALSE),IFERROR(VLOOKUP(D1605,'5. Estudiantes y Graduados'!$E:$F,2,FALSE),IFERROR(VLOOKUP(D1605,'11. Gestion Administrativa'!$E:$F,2,FALSE),IFERROR(VLOOKUP(D1605,'13. Gestión Académica'!$E:$F,2,FALSE),IFERROR(VLOOKUP(D1605,'8. Asegura. de la Calid. y M'!$E:$F,2,FALSE),IFERROR(VLOOKUP(D1605,'6. Gestión del Conocimiento'!$E:$F,2,FALSE),IFERROR(VLOOKUP(D1605,'15. Gobernabilidad y Proceso...'!$E:$F,2,FALSE),IFERROR(VLOOKUP(D1605,'12. Gestión del Talento Humano'!$E:$F,2,FALSE),IFERROR(VLOOKUP(D1605,'14. Internacional... de la E.S.'!$E:$F,2,FALSE),IFERROR(VLOOKUP(D1605,'10. Posgrado'!$E:$F,2,FALSE),IFERROR(VLOOKUP(D1605,'17. Gestión TIC'!$E:$F,2,FALSE),IFERROR(VLOOKUP(D1605,'16. Desa. del Sistema Educ.Sup.'!$E:$F,2,FALSE),IFERROR(VLOOKUP(D1605,'9. Cultura de Inno. Insti...'!$E:$F,2,FALSE),VLOOKUP(D1605,'7. Lo Esencial de la Reforma U.'!$E:$F,2,0)))))))))))))))))</f>
        <v>2. Elaboración de Propuesta de movilidad académica y su respectiva gestión</v>
      </c>
      <c r="D1606" s="31"/>
      <c r="E1606" s="92"/>
      <c r="F1606" s="92"/>
      <c r="G1606" s="92"/>
      <c r="H1606" s="75"/>
      <c r="I1606" s="75"/>
      <c r="J1606" s="75"/>
      <c r="K1606" s="446"/>
    </row>
    <row r="1607" spans="1:11" ht="15.75" thickBot="1">
      <c r="A1607" s="446"/>
      <c r="B1607" s="446"/>
      <c r="C1607" s="446"/>
      <c r="D1607" s="446"/>
      <c r="E1607" s="446"/>
      <c r="F1607" s="92"/>
      <c r="G1607" s="75"/>
      <c r="H1607" s="75"/>
      <c r="I1607" s="75"/>
      <c r="J1607" s="446"/>
      <c r="K1607" s="446"/>
    </row>
    <row r="1608" spans="1:11" ht="30.75" thickBot="1">
      <c r="A1608" s="446"/>
      <c r="B1608" s="446"/>
      <c r="C1608" s="128" t="s">
        <v>44</v>
      </c>
      <c r="D1608" s="128" t="s">
        <v>55</v>
      </c>
      <c r="E1608" s="135" t="s">
        <v>57</v>
      </c>
      <c r="F1608" s="134" t="s">
        <v>27</v>
      </c>
      <c r="G1608" s="132" t="s">
        <v>131</v>
      </c>
      <c r="H1608" s="135" t="s">
        <v>46</v>
      </c>
      <c r="I1608" s="132" t="s">
        <v>132</v>
      </c>
      <c r="J1608" s="132" t="s">
        <v>410</v>
      </c>
      <c r="K1608" s="132" t="s">
        <v>411</v>
      </c>
    </row>
    <row r="1609" spans="1:11">
      <c r="A1609" s="446"/>
      <c r="B1609" s="446"/>
      <c r="C1609" s="217" t="s">
        <v>448</v>
      </c>
      <c r="D1609" s="218">
        <v>2</v>
      </c>
      <c r="E1609" s="216">
        <f>HLOOKUP(C1609,$AH$2:$BU$3,2,0)</f>
        <v>4286.3535000000002</v>
      </c>
      <c r="F1609" s="96">
        <f t="shared" ref="F1609:F1612" si="81">D1609*E1609</f>
        <v>8572.7070000000003</v>
      </c>
      <c r="G1609" s="160" t="s">
        <v>129</v>
      </c>
      <c r="H1609" s="141" t="s">
        <v>301</v>
      </c>
      <c r="I1609" s="129" t="str">
        <f>VLOOKUP(H1609,Presupuesto!$B$11:$C$565,2,0)</f>
        <v>VIATICOS (26200-00)</v>
      </c>
      <c r="J1609" s="215" t="s">
        <v>1367</v>
      </c>
      <c r="K1609" s="97" t="s">
        <v>412</v>
      </c>
    </row>
    <row r="1610" spans="1:11">
      <c r="A1610" s="446"/>
      <c r="B1610" s="446"/>
      <c r="C1610" s="140"/>
      <c r="D1610" s="157"/>
      <c r="E1610" s="122"/>
      <c r="F1610" s="96">
        <f t="shared" si="81"/>
        <v>0</v>
      </c>
      <c r="G1610" s="160"/>
      <c r="H1610" s="141"/>
      <c r="I1610" s="129" t="e">
        <f>VLOOKUP(H1610,Presupuesto!$B$11:$C$565,2,0)</f>
        <v>#N/A</v>
      </c>
      <c r="J1610" s="97" t="str">
        <f>$J$854</f>
        <v>Desarrollo del Sistema de Educación Superior</v>
      </c>
      <c r="K1610" s="97" t="s">
        <v>412</v>
      </c>
    </row>
    <row r="1611" spans="1:11">
      <c r="A1611" s="446"/>
      <c r="B1611" s="446"/>
      <c r="C1611" s="140"/>
      <c r="D1611" s="157"/>
      <c r="E1611" s="122"/>
      <c r="F1611" s="96">
        <f t="shared" si="81"/>
        <v>0</v>
      </c>
      <c r="G1611" s="160"/>
      <c r="H1611" s="141"/>
      <c r="I1611" s="129" t="e">
        <f>VLOOKUP(H1611,Presupuesto!$B$11:$C$565,2,0)</f>
        <v>#N/A</v>
      </c>
      <c r="J1611" s="97" t="str">
        <f t="shared" ref="J1611:J1642" si="82">$J$854</f>
        <v>Desarrollo del Sistema de Educación Superior</v>
      </c>
      <c r="K1611" s="97" t="s">
        <v>412</v>
      </c>
    </row>
    <row r="1612" spans="1:11">
      <c r="A1612" s="446"/>
      <c r="B1612" s="446"/>
      <c r="C1612" s="140"/>
      <c r="D1612" s="157"/>
      <c r="E1612" s="122"/>
      <c r="F1612" s="96">
        <f t="shared" si="81"/>
        <v>0</v>
      </c>
      <c r="G1612" s="160"/>
      <c r="H1612" s="141"/>
      <c r="I1612" s="129" t="e">
        <f>VLOOKUP(H1612,Presupuesto!$B$11:$C$565,2,0)</f>
        <v>#N/A</v>
      </c>
      <c r="J1612" s="97" t="s">
        <v>1453</v>
      </c>
      <c r="K1612" s="97" t="s">
        <v>396</v>
      </c>
    </row>
    <row r="1613" spans="1:11">
      <c r="A1613" s="446"/>
      <c r="B1613" s="446"/>
      <c r="C1613" s="140"/>
      <c r="D1613" s="157"/>
      <c r="E1613" s="122"/>
      <c r="F1613" s="96"/>
      <c r="G1613" s="160"/>
      <c r="H1613" s="141"/>
      <c r="I1613" s="129"/>
      <c r="J1613" s="97" t="s">
        <v>472</v>
      </c>
      <c r="K1613" s="97" t="s">
        <v>412</v>
      </c>
    </row>
    <row r="1614" spans="1:11">
      <c r="A1614" s="446"/>
      <c r="B1614" s="446"/>
      <c r="C1614" s="140"/>
      <c r="D1614" s="157"/>
      <c r="E1614" s="122"/>
      <c r="F1614" s="96">
        <f t="shared" ref="F1614:F1642" si="83">D1614*E1614</f>
        <v>0</v>
      </c>
      <c r="G1614" s="160"/>
      <c r="H1614" s="141"/>
      <c r="I1614" s="129" t="e">
        <f>VLOOKUP(H1614,Presupuesto!$B$11:$C$565,2,0)</f>
        <v>#N/A</v>
      </c>
      <c r="J1614" s="97" t="str">
        <f t="shared" si="82"/>
        <v>Desarrollo del Sistema de Educación Superior</v>
      </c>
      <c r="K1614" s="97" t="s">
        <v>401</v>
      </c>
    </row>
    <row r="1615" spans="1:11">
      <c r="A1615" s="446"/>
      <c r="B1615" s="446"/>
      <c r="C1615" s="140"/>
      <c r="D1615" s="157"/>
      <c r="E1615" s="122"/>
      <c r="F1615" s="96">
        <f t="shared" si="83"/>
        <v>0</v>
      </c>
      <c r="G1615" s="160"/>
      <c r="H1615" s="141"/>
      <c r="I1615" s="129" t="e">
        <f>VLOOKUP(H1615,Presupuesto!$B$11:$C$565,2,0)</f>
        <v>#N/A</v>
      </c>
      <c r="J1615" s="97" t="str">
        <f t="shared" si="82"/>
        <v>Desarrollo del Sistema de Educación Superior</v>
      </c>
      <c r="K1615" s="97" t="s">
        <v>412</v>
      </c>
    </row>
    <row r="1616" spans="1:11">
      <c r="A1616" s="446"/>
      <c r="B1616" s="446"/>
      <c r="C1616" s="140"/>
      <c r="D1616" s="157"/>
      <c r="E1616" s="122"/>
      <c r="F1616" s="96">
        <f t="shared" si="83"/>
        <v>0</v>
      </c>
      <c r="G1616" s="160"/>
      <c r="H1616" s="141"/>
      <c r="I1616" s="129" t="e">
        <f>VLOOKUP(H1616,Presupuesto!$B$11:$C$565,2,0)</f>
        <v>#N/A</v>
      </c>
      <c r="J1616" s="97" t="str">
        <f t="shared" si="82"/>
        <v>Desarrollo del Sistema de Educación Superior</v>
      </c>
      <c r="K1616" s="97" t="s">
        <v>412</v>
      </c>
    </row>
    <row r="1617" spans="1:11">
      <c r="A1617" s="446"/>
      <c r="B1617" s="446"/>
      <c r="C1617" s="140"/>
      <c r="D1617" s="157"/>
      <c r="E1617" s="122"/>
      <c r="F1617" s="96">
        <f t="shared" si="83"/>
        <v>0</v>
      </c>
      <c r="G1617" s="160"/>
      <c r="H1617" s="141"/>
      <c r="I1617" s="129" t="e">
        <f>VLOOKUP(H1617,Presupuesto!$B$11:$C$565,2,0)</f>
        <v>#N/A</v>
      </c>
      <c r="J1617" s="97" t="str">
        <f t="shared" si="82"/>
        <v>Desarrollo del Sistema de Educación Superior</v>
      </c>
      <c r="K1617" s="97" t="s">
        <v>412</v>
      </c>
    </row>
    <row r="1618" spans="1:11">
      <c r="A1618" s="446"/>
      <c r="B1618" s="446"/>
      <c r="C1618" s="140"/>
      <c r="D1618" s="157"/>
      <c r="E1618" s="122"/>
      <c r="F1618" s="96">
        <f t="shared" si="83"/>
        <v>0</v>
      </c>
      <c r="G1618" s="160"/>
      <c r="H1618" s="141"/>
      <c r="I1618" s="129" t="e">
        <f>VLOOKUP(H1618,Presupuesto!$B$11:$C$565,2,0)</f>
        <v>#N/A</v>
      </c>
      <c r="J1618" s="97" t="str">
        <f t="shared" si="82"/>
        <v>Desarrollo del Sistema de Educación Superior</v>
      </c>
      <c r="K1618" s="97" t="s">
        <v>412</v>
      </c>
    </row>
    <row r="1619" spans="1:11">
      <c r="A1619" s="446"/>
      <c r="B1619" s="446"/>
      <c r="C1619" s="140"/>
      <c r="D1619" s="157"/>
      <c r="E1619" s="122"/>
      <c r="F1619" s="96">
        <f t="shared" si="83"/>
        <v>0</v>
      </c>
      <c r="G1619" s="160"/>
      <c r="H1619" s="141"/>
      <c r="I1619" s="129" t="e">
        <f>VLOOKUP(H1619,Presupuesto!$B$11:$C$565,2,0)</f>
        <v>#N/A</v>
      </c>
      <c r="J1619" s="97" t="str">
        <f t="shared" si="82"/>
        <v>Desarrollo del Sistema de Educación Superior</v>
      </c>
      <c r="K1619" s="97" t="s">
        <v>412</v>
      </c>
    </row>
    <row r="1620" spans="1:11">
      <c r="A1620" s="446"/>
      <c r="B1620" s="446"/>
      <c r="C1620" s="140"/>
      <c r="D1620" s="157"/>
      <c r="E1620" s="122"/>
      <c r="F1620" s="96">
        <f t="shared" si="83"/>
        <v>0</v>
      </c>
      <c r="G1620" s="160"/>
      <c r="H1620" s="141"/>
      <c r="I1620" s="129" t="e">
        <f>VLOOKUP(H1620,Presupuesto!$B$11:$C$565,2,0)</f>
        <v>#N/A</v>
      </c>
      <c r="J1620" s="97" t="str">
        <f t="shared" si="82"/>
        <v>Desarrollo del Sistema de Educación Superior</v>
      </c>
      <c r="K1620" s="97" t="s">
        <v>412</v>
      </c>
    </row>
    <row r="1621" spans="1:11">
      <c r="A1621" s="446"/>
      <c r="B1621" s="446"/>
      <c r="C1621" s="140"/>
      <c r="D1621" s="157"/>
      <c r="E1621" s="122"/>
      <c r="F1621" s="96">
        <f t="shared" si="83"/>
        <v>0</v>
      </c>
      <c r="G1621" s="160"/>
      <c r="H1621" s="141"/>
      <c r="I1621" s="129" t="e">
        <f>VLOOKUP(H1621,Presupuesto!$B$11:$C$565,2,0)</f>
        <v>#N/A</v>
      </c>
      <c r="J1621" s="97" t="str">
        <f t="shared" si="82"/>
        <v>Desarrollo del Sistema de Educación Superior</v>
      </c>
      <c r="K1621" s="97" t="s">
        <v>412</v>
      </c>
    </row>
    <row r="1622" spans="1:11">
      <c r="A1622" s="446"/>
      <c r="B1622" s="446"/>
      <c r="C1622" s="140"/>
      <c r="D1622" s="157"/>
      <c r="E1622" s="122"/>
      <c r="F1622" s="96">
        <f t="shared" si="83"/>
        <v>0</v>
      </c>
      <c r="G1622" s="160"/>
      <c r="H1622" s="141"/>
      <c r="I1622" s="129" t="e">
        <f>VLOOKUP(H1622,Presupuesto!$B$11:$C$565,2,0)</f>
        <v>#N/A</v>
      </c>
      <c r="J1622" s="97" t="str">
        <f t="shared" si="82"/>
        <v>Desarrollo del Sistema de Educación Superior</v>
      </c>
      <c r="K1622" s="97" t="s">
        <v>412</v>
      </c>
    </row>
    <row r="1623" spans="1:11">
      <c r="A1623" s="446"/>
      <c r="B1623" s="446"/>
      <c r="C1623" s="140"/>
      <c r="D1623" s="157"/>
      <c r="E1623" s="122"/>
      <c r="F1623" s="96">
        <f t="shared" si="83"/>
        <v>0</v>
      </c>
      <c r="G1623" s="160"/>
      <c r="H1623" s="141"/>
      <c r="I1623" s="129" t="e">
        <f>VLOOKUP(H1623,Presupuesto!$B$11:$C$565,2,0)</f>
        <v>#N/A</v>
      </c>
      <c r="J1623" s="97" t="str">
        <f t="shared" si="82"/>
        <v>Desarrollo del Sistema de Educación Superior</v>
      </c>
      <c r="K1623" s="97" t="s">
        <v>412</v>
      </c>
    </row>
    <row r="1624" spans="1:11">
      <c r="A1624" s="446"/>
      <c r="B1624" s="446"/>
      <c r="C1624" s="140"/>
      <c r="D1624" s="157"/>
      <c r="E1624" s="122"/>
      <c r="F1624" s="96">
        <f t="shared" si="83"/>
        <v>0</v>
      </c>
      <c r="G1624" s="160"/>
      <c r="H1624" s="141"/>
      <c r="I1624" s="129" t="e">
        <f>VLOOKUP(H1624,Presupuesto!$B$11:$C$565,2,0)</f>
        <v>#N/A</v>
      </c>
      <c r="J1624" s="97" t="str">
        <f t="shared" si="82"/>
        <v>Desarrollo del Sistema de Educación Superior</v>
      </c>
      <c r="K1624" s="97" t="s">
        <v>412</v>
      </c>
    </row>
    <row r="1625" spans="1:11">
      <c r="A1625" s="446"/>
      <c r="B1625" s="446"/>
      <c r="C1625" s="140"/>
      <c r="D1625" s="157"/>
      <c r="E1625" s="122"/>
      <c r="F1625" s="96">
        <f t="shared" si="83"/>
        <v>0</v>
      </c>
      <c r="G1625" s="160"/>
      <c r="H1625" s="141"/>
      <c r="I1625" s="129" t="e">
        <f>VLOOKUP(H1625,Presupuesto!$B$11:$C$565,2,0)</f>
        <v>#N/A</v>
      </c>
      <c r="J1625" s="97" t="str">
        <f t="shared" si="82"/>
        <v>Desarrollo del Sistema de Educación Superior</v>
      </c>
      <c r="K1625" s="97" t="s">
        <v>412</v>
      </c>
    </row>
    <row r="1626" spans="1:11">
      <c r="A1626" s="446"/>
      <c r="B1626" s="446"/>
      <c r="C1626" s="140"/>
      <c r="D1626" s="157"/>
      <c r="E1626" s="122"/>
      <c r="F1626" s="96">
        <f t="shared" si="83"/>
        <v>0</v>
      </c>
      <c r="G1626" s="160"/>
      <c r="H1626" s="141"/>
      <c r="I1626" s="129" t="e">
        <f>VLOOKUP(H1626,Presupuesto!$B$11:$C$565,2,0)</f>
        <v>#N/A</v>
      </c>
      <c r="J1626" s="97" t="str">
        <f t="shared" si="82"/>
        <v>Desarrollo del Sistema de Educación Superior</v>
      </c>
      <c r="K1626" s="97" t="s">
        <v>412</v>
      </c>
    </row>
    <row r="1627" spans="1:11">
      <c r="A1627" s="446"/>
      <c r="B1627" s="446"/>
      <c r="C1627" s="140"/>
      <c r="D1627" s="157"/>
      <c r="E1627" s="122"/>
      <c r="F1627" s="96">
        <f t="shared" si="83"/>
        <v>0</v>
      </c>
      <c r="G1627" s="160"/>
      <c r="H1627" s="141"/>
      <c r="I1627" s="129" t="e">
        <f>VLOOKUP(H1627,Presupuesto!$B$11:$C$565,2,0)</f>
        <v>#N/A</v>
      </c>
      <c r="J1627" s="97" t="str">
        <f t="shared" si="82"/>
        <v>Desarrollo del Sistema de Educación Superior</v>
      </c>
      <c r="K1627" s="97" t="s">
        <v>412</v>
      </c>
    </row>
    <row r="1628" spans="1:11">
      <c r="A1628" s="446"/>
      <c r="B1628" s="446"/>
      <c r="C1628" s="140"/>
      <c r="D1628" s="157"/>
      <c r="E1628" s="122"/>
      <c r="F1628" s="96">
        <f t="shared" si="83"/>
        <v>0</v>
      </c>
      <c r="G1628" s="160"/>
      <c r="H1628" s="141"/>
      <c r="I1628" s="129" t="e">
        <f>VLOOKUP(H1628,Presupuesto!$B$11:$C$565,2,0)</f>
        <v>#N/A</v>
      </c>
      <c r="J1628" s="97" t="str">
        <f t="shared" si="82"/>
        <v>Desarrollo del Sistema de Educación Superior</v>
      </c>
      <c r="K1628" s="97" t="s">
        <v>412</v>
      </c>
    </row>
    <row r="1629" spans="1:11">
      <c r="A1629" s="446"/>
      <c r="B1629" s="446"/>
      <c r="C1629" s="140"/>
      <c r="D1629" s="157"/>
      <c r="E1629" s="122"/>
      <c r="F1629" s="96">
        <f t="shared" si="83"/>
        <v>0</v>
      </c>
      <c r="G1629" s="160"/>
      <c r="H1629" s="141"/>
      <c r="I1629" s="129" t="e">
        <f>VLOOKUP(H1629,Presupuesto!$B$11:$C$565,2,0)</f>
        <v>#N/A</v>
      </c>
      <c r="J1629" s="97" t="str">
        <f t="shared" si="82"/>
        <v>Desarrollo del Sistema de Educación Superior</v>
      </c>
      <c r="K1629" s="97" t="s">
        <v>412</v>
      </c>
    </row>
    <row r="1630" spans="1:11">
      <c r="A1630" s="446"/>
      <c r="B1630" s="446"/>
      <c r="C1630" s="140"/>
      <c r="D1630" s="157"/>
      <c r="E1630" s="122"/>
      <c r="F1630" s="96">
        <f t="shared" si="83"/>
        <v>0</v>
      </c>
      <c r="G1630" s="160"/>
      <c r="H1630" s="141"/>
      <c r="I1630" s="129" t="e">
        <f>VLOOKUP(H1630,Presupuesto!$B$11:$C$565,2,0)</f>
        <v>#N/A</v>
      </c>
      <c r="J1630" s="97" t="str">
        <f t="shared" si="82"/>
        <v>Desarrollo del Sistema de Educación Superior</v>
      </c>
      <c r="K1630" s="97" t="s">
        <v>412</v>
      </c>
    </row>
    <row r="1631" spans="1:11">
      <c r="A1631" s="446"/>
      <c r="B1631" s="446"/>
      <c r="C1631" s="142"/>
      <c r="D1631" s="150"/>
      <c r="E1631" s="117"/>
      <c r="F1631" s="96">
        <f t="shared" si="83"/>
        <v>0</v>
      </c>
      <c r="G1631" s="160"/>
      <c r="H1631" s="143"/>
      <c r="I1631" s="129" t="e">
        <f>VLOOKUP(H1631,Presupuesto!$B$11:$C$565,2,0)</f>
        <v>#N/A</v>
      </c>
      <c r="J1631" s="97" t="str">
        <f t="shared" si="82"/>
        <v>Desarrollo del Sistema de Educación Superior</v>
      </c>
      <c r="K1631" s="97" t="s">
        <v>412</v>
      </c>
    </row>
    <row r="1632" spans="1:11">
      <c r="A1632" s="446"/>
      <c r="B1632" s="446"/>
      <c r="C1632" s="142"/>
      <c r="D1632" s="150"/>
      <c r="E1632" s="117"/>
      <c r="F1632" s="96">
        <f t="shared" si="83"/>
        <v>0</v>
      </c>
      <c r="G1632" s="160"/>
      <c r="H1632" s="143"/>
      <c r="I1632" s="129" t="e">
        <f>VLOOKUP(H1632,Presupuesto!$B$11:$C$565,2,0)</f>
        <v>#N/A</v>
      </c>
      <c r="J1632" s="97" t="str">
        <f t="shared" si="82"/>
        <v>Desarrollo del Sistema de Educación Superior</v>
      </c>
      <c r="K1632" s="97" t="s">
        <v>412</v>
      </c>
    </row>
    <row r="1633" spans="1:11">
      <c r="A1633" s="446"/>
      <c r="B1633" s="446"/>
      <c r="C1633" s="142"/>
      <c r="D1633" s="150"/>
      <c r="E1633" s="117"/>
      <c r="F1633" s="96">
        <f t="shared" si="83"/>
        <v>0</v>
      </c>
      <c r="G1633" s="160"/>
      <c r="H1633" s="143"/>
      <c r="I1633" s="129" t="e">
        <f>VLOOKUP(H1633,Presupuesto!$B$11:$C$565,2,0)</f>
        <v>#N/A</v>
      </c>
      <c r="J1633" s="97" t="str">
        <f t="shared" si="82"/>
        <v>Desarrollo del Sistema de Educación Superior</v>
      </c>
      <c r="K1633" s="97" t="s">
        <v>412</v>
      </c>
    </row>
    <row r="1634" spans="1:11">
      <c r="A1634" s="446"/>
      <c r="B1634" s="446"/>
      <c r="C1634" s="142"/>
      <c r="D1634" s="150"/>
      <c r="E1634" s="117"/>
      <c r="F1634" s="96">
        <f t="shared" si="83"/>
        <v>0</v>
      </c>
      <c r="G1634" s="160"/>
      <c r="H1634" s="143"/>
      <c r="I1634" s="129" t="e">
        <f>VLOOKUP(H1634,Presupuesto!$B$11:$C$565,2,0)</f>
        <v>#N/A</v>
      </c>
      <c r="J1634" s="97" t="str">
        <f t="shared" si="82"/>
        <v>Desarrollo del Sistema de Educación Superior</v>
      </c>
      <c r="K1634" s="97" t="s">
        <v>412</v>
      </c>
    </row>
    <row r="1635" spans="1:11">
      <c r="A1635" s="446"/>
      <c r="B1635" s="446"/>
      <c r="C1635" s="142"/>
      <c r="D1635" s="150"/>
      <c r="E1635" s="117"/>
      <c r="F1635" s="96">
        <f t="shared" si="83"/>
        <v>0</v>
      </c>
      <c r="G1635" s="160"/>
      <c r="H1635" s="143"/>
      <c r="I1635" s="129" t="e">
        <f>VLOOKUP(H1635,Presupuesto!$B$11:$C$565,2,0)</f>
        <v>#N/A</v>
      </c>
      <c r="J1635" s="97" t="str">
        <f t="shared" si="82"/>
        <v>Desarrollo del Sistema de Educación Superior</v>
      </c>
      <c r="K1635" s="97" t="s">
        <v>412</v>
      </c>
    </row>
    <row r="1636" spans="1:11">
      <c r="A1636" s="446"/>
      <c r="B1636" s="446"/>
      <c r="C1636" s="142"/>
      <c r="D1636" s="150"/>
      <c r="E1636" s="117"/>
      <c r="F1636" s="96">
        <f t="shared" si="83"/>
        <v>0</v>
      </c>
      <c r="G1636" s="160"/>
      <c r="H1636" s="143"/>
      <c r="I1636" s="129" t="e">
        <f>VLOOKUP(H1636,Presupuesto!$B$11:$C$565,2,0)</f>
        <v>#N/A</v>
      </c>
      <c r="J1636" s="97" t="str">
        <f t="shared" si="82"/>
        <v>Desarrollo del Sistema de Educación Superior</v>
      </c>
      <c r="K1636" s="97" t="s">
        <v>412</v>
      </c>
    </row>
    <row r="1637" spans="1:11">
      <c r="A1637" s="446"/>
      <c r="B1637" s="446"/>
      <c r="C1637" s="142"/>
      <c r="D1637" s="150"/>
      <c r="E1637" s="117"/>
      <c r="F1637" s="96">
        <f t="shared" si="83"/>
        <v>0</v>
      </c>
      <c r="G1637" s="160"/>
      <c r="H1637" s="143"/>
      <c r="I1637" s="129" t="e">
        <f>VLOOKUP(H1637,Presupuesto!$B$11:$C$565,2,0)</f>
        <v>#N/A</v>
      </c>
      <c r="J1637" s="97" t="str">
        <f t="shared" si="82"/>
        <v>Desarrollo del Sistema de Educación Superior</v>
      </c>
      <c r="K1637" s="97" t="s">
        <v>412</v>
      </c>
    </row>
    <row r="1638" spans="1:11">
      <c r="A1638" s="446"/>
      <c r="B1638" s="446"/>
      <c r="C1638" s="142"/>
      <c r="D1638" s="150"/>
      <c r="E1638" s="117"/>
      <c r="F1638" s="96">
        <f t="shared" si="83"/>
        <v>0</v>
      </c>
      <c r="G1638" s="160"/>
      <c r="H1638" s="143"/>
      <c r="I1638" s="129" t="e">
        <f>VLOOKUP(H1638,Presupuesto!$B$11:$C$565,2,0)</f>
        <v>#N/A</v>
      </c>
      <c r="J1638" s="97" t="str">
        <f t="shared" si="82"/>
        <v>Desarrollo del Sistema de Educación Superior</v>
      </c>
      <c r="K1638" s="97" t="s">
        <v>412</v>
      </c>
    </row>
    <row r="1639" spans="1:11">
      <c r="A1639" s="446"/>
      <c r="B1639" s="446"/>
      <c r="C1639" s="144"/>
      <c r="D1639" s="150"/>
      <c r="E1639" s="117"/>
      <c r="F1639" s="96">
        <f t="shared" si="83"/>
        <v>0</v>
      </c>
      <c r="G1639" s="160"/>
      <c r="H1639" s="145"/>
      <c r="I1639" s="129" t="e">
        <f>VLOOKUP(H1639,Presupuesto!$B$11:$C$565,2,0)</f>
        <v>#N/A</v>
      </c>
      <c r="J1639" s="97" t="str">
        <f t="shared" si="82"/>
        <v>Desarrollo del Sistema de Educación Superior</v>
      </c>
      <c r="K1639" s="97" t="s">
        <v>403</v>
      </c>
    </row>
    <row r="1640" spans="1:11">
      <c r="A1640" s="446"/>
      <c r="B1640" s="446"/>
      <c r="C1640" s="144"/>
      <c r="D1640" s="150"/>
      <c r="E1640" s="117"/>
      <c r="F1640" s="96">
        <f t="shared" si="83"/>
        <v>0</v>
      </c>
      <c r="G1640" s="160"/>
      <c r="H1640" s="145"/>
      <c r="I1640" s="129" t="e">
        <f>VLOOKUP(H1640,Presupuesto!$B$11:$C$565,2,0)</f>
        <v>#N/A</v>
      </c>
      <c r="J1640" s="97" t="str">
        <f t="shared" si="82"/>
        <v>Desarrollo del Sistema de Educación Superior</v>
      </c>
      <c r="K1640" s="97" t="s">
        <v>412</v>
      </c>
    </row>
    <row r="1641" spans="1:11">
      <c r="A1641" s="446"/>
      <c r="B1641" s="446"/>
      <c r="C1641" s="144"/>
      <c r="D1641" s="150"/>
      <c r="E1641" s="117"/>
      <c r="F1641" s="96">
        <f t="shared" si="83"/>
        <v>0</v>
      </c>
      <c r="G1641" s="160"/>
      <c r="H1641" s="145"/>
      <c r="I1641" s="129" t="e">
        <f>VLOOKUP(H1641,Presupuesto!$B$11:$C$565,2,0)</f>
        <v>#N/A</v>
      </c>
      <c r="J1641" s="97" t="str">
        <f t="shared" si="82"/>
        <v>Desarrollo del Sistema de Educación Superior</v>
      </c>
      <c r="K1641" s="97" t="s">
        <v>412</v>
      </c>
    </row>
    <row r="1642" spans="1:11">
      <c r="A1642" s="446"/>
      <c r="B1642" s="446"/>
      <c r="C1642" s="144"/>
      <c r="D1642" s="150"/>
      <c r="E1642" s="117"/>
      <c r="F1642" s="96">
        <f t="shared" si="83"/>
        <v>0</v>
      </c>
      <c r="G1642" s="160"/>
      <c r="H1642" s="145"/>
      <c r="I1642" s="129" t="e">
        <f>VLOOKUP(H1642,Presupuesto!$B$11:$C$565,2,0)</f>
        <v>#N/A</v>
      </c>
      <c r="J1642" s="97" t="str">
        <f t="shared" si="82"/>
        <v>Desarrollo del Sistema de Educación Superior</v>
      </c>
      <c r="K1642" s="97" t="s">
        <v>412</v>
      </c>
    </row>
    <row r="1646" spans="1:11" ht="15.75" thickBot="1"/>
    <row r="1647" spans="1:11" ht="15.75" thickBot="1">
      <c r="A1647" s="446"/>
      <c r="B1647" s="446"/>
      <c r="C1647" s="156" t="s">
        <v>53</v>
      </c>
      <c r="D1647" s="357">
        <f>SUM(F1654:F1688)</f>
        <v>80000</v>
      </c>
      <c r="E1647" s="446"/>
      <c r="F1647" s="70"/>
      <c r="G1647" s="78"/>
      <c r="H1647" s="70"/>
      <c r="I1647" s="70"/>
      <c r="J1647" s="446"/>
      <c r="K1647" s="446"/>
    </row>
    <row r="1648" spans="1:11">
      <c r="A1648" s="446"/>
      <c r="B1648" s="446"/>
      <c r="C1648" s="70"/>
      <c r="D1648" s="31"/>
      <c r="E1648" s="92"/>
      <c r="F1648" s="92"/>
      <c r="G1648" s="92"/>
      <c r="H1648" s="75"/>
      <c r="I1648" s="75"/>
      <c r="J1648" s="75"/>
      <c r="K1648" s="446"/>
    </row>
    <row r="1649" spans="1:11">
      <c r="A1649" s="446"/>
      <c r="B1649" s="446"/>
      <c r="C1649" s="70"/>
      <c r="D1649" s="31"/>
      <c r="E1649" s="92"/>
      <c r="F1649" s="92"/>
      <c r="G1649" s="92"/>
      <c r="H1649" s="75"/>
      <c r="I1649" s="75"/>
      <c r="J1649" s="75"/>
      <c r="K1649" s="446"/>
    </row>
    <row r="1650" spans="1:11" ht="15.75">
      <c r="A1650" s="446"/>
      <c r="B1650" s="446"/>
      <c r="C1650" s="201" t="s">
        <v>392</v>
      </c>
      <c r="D1650" s="353" t="s">
        <v>2096</v>
      </c>
      <c r="E1650" s="92"/>
      <c r="F1650" s="92"/>
      <c r="G1650" s="92"/>
      <c r="H1650" s="75"/>
      <c r="I1650" s="75"/>
      <c r="J1650" s="75"/>
      <c r="K1650" s="446"/>
    </row>
    <row r="1651" spans="1:11" ht="18.75">
      <c r="A1651" s="446"/>
      <c r="B1651" s="446"/>
      <c r="C1651" s="207" t="str">
        <f>IFERROR(VLOOKUP(D1650,'1. Desarrollo e Innov. Curricu.'!$E:$F,2,FALSE),IFERROR(VLOOKUP(D1650,'2. Investigación Científica'!$E:$F,2,FALSE),IFERROR(VLOOKUP(D1650,'3. Vinculación Univ. Sociedad'!$E:$F,2,FALSE),IFERROR(VLOOKUP(D1650,'4. Docencia y Profesorado Univ.'!$E:$F,2,FALSE),IFERROR(VLOOKUP(D1650,'5. Estudiantes y Graduados'!$E:$F,2,FALSE),IFERROR(VLOOKUP(D1650,'11. Gestion Administrativa'!$E:$F,2,FALSE),IFERROR(VLOOKUP(D1650,'13. Gestión Académica'!$E:$F,2,FALSE),IFERROR(VLOOKUP(D1650,'8. Asegura. de la Calid. y M'!$E:$F,2,FALSE),IFERROR(VLOOKUP(D1650,'6. Gestión del Conocimiento'!$E:$F,2,FALSE),IFERROR(VLOOKUP(D1650,'15. Gobernabilidad y Proceso...'!$E:$F,2,FALSE),IFERROR(VLOOKUP(D1650,'12. Gestión del Talento Humano'!$E:$F,2,FALSE),IFERROR(VLOOKUP(D1650,'14. Internacional... de la E.S.'!$E:$F,2,FALSE),IFERROR(VLOOKUP(D1650,'10. Posgrado'!$E:$F,2,FALSE),IFERROR(VLOOKUP(D1650,'17. Gestión TIC'!$E:$F,2,FALSE),IFERROR(VLOOKUP(D1650,'16. Desa. del Sistema Educ.Sup.'!$E:$F,2,FALSE),IFERROR(VLOOKUP(D1650,'9. Cultura de Inno. Insti...'!$E:$F,2,FALSE),VLOOKUP(D1650,'7. Lo Esencial de la Reforma U.'!$E:$F,2,0)))))))))))))))))</f>
        <v>1. Talleres sobre metodologías en las áreas de agricultura, medio ambiente y procesamiento de alimentos</v>
      </c>
      <c r="D1651" s="31"/>
      <c r="E1651" s="92"/>
      <c r="F1651" s="92"/>
      <c r="G1651" s="92"/>
      <c r="H1651" s="75"/>
      <c r="I1651" s="75"/>
      <c r="J1651" s="75"/>
      <c r="K1651" s="446"/>
    </row>
    <row r="1652" spans="1:11" ht="15.75" thickBot="1">
      <c r="A1652" s="446"/>
      <c r="B1652" s="446"/>
      <c r="C1652" s="446"/>
      <c r="D1652" s="446"/>
      <c r="E1652" s="446"/>
      <c r="F1652" s="92"/>
      <c r="G1652" s="75"/>
      <c r="H1652" s="75"/>
      <c r="I1652" s="75"/>
      <c r="J1652" s="446"/>
      <c r="K1652" s="446"/>
    </row>
    <row r="1653" spans="1:11" ht="30.75" thickBot="1">
      <c r="A1653" s="446"/>
      <c r="B1653" s="446"/>
      <c r="C1653" s="128" t="s">
        <v>44</v>
      </c>
      <c r="D1653" s="128" t="s">
        <v>55</v>
      </c>
      <c r="E1653" s="135" t="s">
        <v>57</v>
      </c>
      <c r="F1653" s="134" t="s">
        <v>27</v>
      </c>
      <c r="G1653" s="132" t="s">
        <v>131</v>
      </c>
      <c r="H1653" s="135" t="s">
        <v>46</v>
      </c>
      <c r="I1653" s="132" t="s">
        <v>132</v>
      </c>
      <c r="J1653" s="132" t="s">
        <v>410</v>
      </c>
      <c r="K1653" s="132" t="s">
        <v>411</v>
      </c>
    </row>
    <row r="1654" spans="1:11">
      <c r="A1654" s="446"/>
      <c r="B1654" s="446"/>
      <c r="C1654" s="217" t="s">
        <v>439</v>
      </c>
      <c r="D1654" s="218"/>
      <c r="E1654" s="216">
        <f>HLOOKUP(C1654,$AH$2:$BU$3,2,0)</f>
        <v>620</v>
      </c>
      <c r="F1654" s="96">
        <f t="shared" ref="F1654:F1657" si="84">D1654*E1654</f>
        <v>0</v>
      </c>
      <c r="G1654" s="160"/>
      <c r="H1654" s="141"/>
      <c r="I1654" s="129" t="e">
        <f>VLOOKUP(H1654,Presupuesto!$B$11:$C$565,2,0)</f>
        <v>#N/A</v>
      </c>
      <c r="J1654" s="215" t="s">
        <v>1365</v>
      </c>
      <c r="K1654" s="97" t="s">
        <v>394</v>
      </c>
    </row>
    <row r="1655" spans="1:11">
      <c r="A1655" s="446"/>
      <c r="B1655" s="446"/>
      <c r="C1655" s="140"/>
      <c r="D1655" s="157"/>
      <c r="E1655" s="122"/>
      <c r="F1655" s="96">
        <f t="shared" si="84"/>
        <v>0</v>
      </c>
      <c r="G1655" s="160"/>
      <c r="H1655" s="141"/>
      <c r="I1655" s="129" t="e">
        <f>VLOOKUP(H1655,Presupuesto!$B$11:$C$565,2,0)</f>
        <v>#N/A</v>
      </c>
      <c r="J1655" s="97" t="str">
        <f>$J$854</f>
        <v>Desarrollo del Sistema de Educación Superior</v>
      </c>
      <c r="K1655" s="97" t="s">
        <v>412</v>
      </c>
    </row>
    <row r="1656" spans="1:11">
      <c r="A1656" s="446"/>
      <c r="B1656" s="446"/>
      <c r="C1656" s="140"/>
      <c r="D1656" s="157"/>
      <c r="E1656" s="122"/>
      <c r="F1656" s="96">
        <f t="shared" si="84"/>
        <v>0</v>
      </c>
      <c r="G1656" s="160"/>
      <c r="H1656" s="141"/>
      <c r="I1656" s="129" t="e">
        <f>VLOOKUP(H1656,Presupuesto!$B$11:$C$565,2,0)</f>
        <v>#N/A</v>
      </c>
      <c r="J1656" s="97" t="str">
        <f t="shared" ref="J1656:J1687" si="85">$J$854</f>
        <v>Desarrollo del Sistema de Educación Superior</v>
      </c>
      <c r="K1656" s="97" t="s">
        <v>412</v>
      </c>
    </row>
    <row r="1657" spans="1:11">
      <c r="A1657" s="446"/>
      <c r="B1657" s="446"/>
      <c r="C1657" s="140" t="s">
        <v>2099</v>
      </c>
      <c r="D1657" s="157">
        <v>1</v>
      </c>
      <c r="E1657" s="122">
        <v>80000</v>
      </c>
      <c r="F1657" s="96">
        <f t="shared" si="84"/>
        <v>80000</v>
      </c>
      <c r="G1657" s="160" t="s">
        <v>1507</v>
      </c>
      <c r="H1657" s="141" t="s">
        <v>574</v>
      </c>
      <c r="I1657" s="129" t="str">
        <f>VLOOKUP(H1657,Presupuesto!$B$11:$C$565,2,0)</f>
        <v>SERVICIOS DE PROFESIONALES Y TECNICOS</v>
      </c>
      <c r="J1657" s="97" t="s">
        <v>1367</v>
      </c>
      <c r="K1657" s="97" t="s">
        <v>396</v>
      </c>
    </row>
    <row r="1658" spans="1:11">
      <c r="A1658" s="446"/>
      <c r="B1658" s="446"/>
      <c r="C1658" s="140"/>
      <c r="D1658" s="157"/>
      <c r="E1658" s="122"/>
      <c r="F1658" s="96"/>
      <c r="G1658" s="160"/>
      <c r="H1658" s="141"/>
      <c r="I1658" s="129"/>
      <c r="J1658" s="97" t="s">
        <v>472</v>
      </c>
      <c r="K1658" s="97" t="s">
        <v>412</v>
      </c>
    </row>
    <row r="1659" spans="1:11">
      <c r="A1659" s="446"/>
      <c r="B1659" s="446"/>
      <c r="C1659" s="140"/>
      <c r="D1659" s="157"/>
      <c r="E1659" s="122"/>
      <c r="F1659" s="96">
        <f t="shared" ref="F1659:F1687" si="86">D1659*E1659</f>
        <v>0</v>
      </c>
      <c r="G1659" s="160"/>
      <c r="H1659" s="141"/>
      <c r="I1659" s="129" t="e">
        <f>VLOOKUP(H1659,Presupuesto!$B$11:$C$565,2,0)</f>
        <v>#N/A</v>
      </c>
      <c r="J1659" s="97" t="str">
        <f t="shared" si="85"/>
        <v>Desarrollo del Sistema de Educación Superior</v>
      </c>
      <c r="K1659" s="97" t="s">
        <v>401</v>
      </c>
    </row>
    <row r="1660" spans="1:11">
      <c r="A1660" s="446"/>
      <c r="B1660" s="446"/>
      <c r="C1660" s="140"/>
      <c r="D1660" s="157"/>
      <c r="E1660" s="122"/>
      <c r="F1660" s="96">
        <f t="shared" si="86"/>
        <v>0</v>
      </c>
      <c r="G1660" s="160"/>
      <c r="H1660" s="141"/>
      <c r="I1660" s="129" t="e">
        <f>VLOOKUP(H1660,Presupuesto!$B$11:$C$565,2,0)</f>
        <v>#N/A</v>
      </c>
      <c r="J1660" s="97" t="str">
        <f t="shared" si="85"/>
        <v>Desarrollo del Sistema de Educación Superior</v>
      </c>
      <c r="K1660" s="97" t="s">
        <v>412</v>
      </c>
    </row>
    <row r="1661" spans="1:11">
      <c r="A1661" s="446"/>
      <c r="B1661" s="446"/>
      <c r="C1661" s="140"/>
      <c r="D1661" s="157"/>
      <c r="E1661" s="122"/>
      <c r="F1661" s="96">
        <f t="shared" si="86"/>
        <v>0</v>
      </c>
      <c r="G1661" s="160"/>
      <c r="H1661" s="141"/>
      <c r="I1661" s="129" t="e">
        <f>VLOOKUP(H1661,Presupuesto!$B$11:$C$565,2,0)</f>
        <v>#N/A</v>
      </c>
      <c r="J1661" s="97" t="str">
        <f t="shared" si="85"/>
        <v>Desarrollo del Sistema de Educación Superior</v>
      </c>
      <c r="K1661" s="97" t="s">
        <v>412</v>
      </c>
    </row>
    <row r="1662" spans="1:11">
      <c r="A1662" s="446"/>
      <c r="B1662" s="446"/>
      <c r="C1662" s="140"/>
      <c r="D1662" s="157"/>
      <c r="E1662" s="122"/>
      <c r="F1662" s="96">
        <f t="shared" si="86"/>
        <v>0</v>
      </c>
      <c r="G1662" s="160"/>
      <c r="H1662" s="141"/>
      <c r="I1662" s="129" t="e">
        <f>VLOOKUP(H1662,Presupuesto!$B$11:$C$565,2,0)</f>
        <v>#N/A</v>
      </c>
      <c r="J1662" s="97" t="str">
        <f t="shared" si="85"/>
        <v>Desarrollo del Sistema de Educación Superior</v>
      </c>
      <c r="K1662" s="97" t="s">
        <v>412</v>
      </c>
    </row>
    <row r="1663" spans="1:11">
      <c r="A1663" s="446"/>
      <c r="B1663" s="446"/>
      <c r="C1663" s="140"/>
      <c r="D1663" s="157"/>
      <c r="E1663" s="122"/>
      <c r="F1663" s="96">
        <f t="shared" si="86"/>
        <v>0</v>
      </c>
      <c r="G1663" s="160"/>
      <c r="H1663" s="141"/>
      <c r="I1663" s="129" t="e">
        <f>VLOOKUP(H1663,Presupuesto!$B$11:$C$565,2,0)</f>
        <v>#N/A</v>
      </c>
      <c r="J1663" s="97" t="str">
        <f t="shared" si="85"/>
        <v>Desarrollo del Sistema de Educación Superior</v>
      </c>
      <c r="K1663" s="97" t="s">
        <v>412</v>
      </c>
    </row>
    <row r="1664" spans="1:11">
      <c r="A1664" s="446"/>
      <c r="B1664" s="446"/>
      <c r="C1664" s="140"/>
      <c r="D1664" s="157"/>
      <c r="E1664" s="122"/>
      <c r="F1664" s="96">
        <f t="shared" si="86"/>
        <v>0</v>
      </c>
      <c r="G1664" s="160"/>
      <c r="H1664" s="141"/>
      <c r="I1664" s="129" t="e">
        <f>VLOOKUP(H1664,Presupuesto!$B$11:$C$565,2,0)</f>
        <v>#N/A</v>
      </c>
      <c r="J1664" s="97" t="str">
        <f t="shared" si="85"/>
        <v>Desarrollo del Sistema de Educación Superior</v>
      </c>
      <c r="K1664" s="97" t="s">
        <v>412</v>
      </c>
    </row>
    <row r="1665" spans="1:11">
      <c r="A1665" s="446"/>
      <c r="B1665" s="446"/>
      <c r="C1665" s="140"/>
      <c r="D1665" s="157"/>
      <c r="E1665" s="122"/>
      <c r="F1665" s="96">
        <f t="shared" si="86"/>
        <v>0</v>
      </c>
      <c r="G1665" s="160"/>
      <c r="H1665" s="141"/>
      <c r="I1665" s="129" t="e">
        <f>VLOOKUP(H1665,Presupuesto!$B$11:$C$565,2,0)</f>
        <v>#N/A</v>
      </c>
      <c r="J1665" s="97" t="str">
        <f t="shared" si="85"/>
        <v>Desarrollo del Sistema de Educación Superior</v>
      </c>
      <c r="K1665" s="97" t="s">
        <v>412</v>
      </c>
    </row>
    <row r="1666" spans="1:11">
      <c r="A1666" s="446"/>
      <c r="B1666" s="446"/>
      <c r="C1666" s="140"/>
      <c r="D1666" s="157"/>
      <c r="E1666" s="122"/>
      <c r="F1666" s="96">
        <f t="shared" si="86"/>
        <v>0</v>
      </c>
      <c r="G1666" s="160"/>
      <c r="H1666" s="141"/>
      <c r="I1666" s="129" t="e">
        <f>VLOOKUP(H1666,Presupuesto!$B$11:$C$565,2,0)</f>
        <v>#N/A</v>
      </c>
      <c r="J1666" s="97" t="str">
        <f t="shared" si="85"/>
        <v>Desarrollo del Sistema de Educación Superior</v>
      </c>
      <c r="K1666" s="97" t="s">
        <v>412</v>
      </c>
    </row>
    <row r="1667" spans="1:11">
      <c r="A1667" s="446"/>
      <c r="B1667" s="446"/>
      <c r="C1667" s="140"/>
      <c r="D1667" s="157"/>
      <c r="E1667" s="122"/>
      <c r="F1667" s="96">
        <f t="shared" si="86"/>
        <v>0</v>
      </c>
      <c r="G1667" s="160"/>
      <c r="H1667" s="141"/>
      <c r="I1667" s="129" t="e">
        <f>VLOOKUP(H1667,Presupuesto!$B$11:$C$565,2,0)</f>
        <v>#N/A</v>
      </c>
      <c r="J1667" s="97" t="str">
        <f t="shared" si="85"/>
        <v>Desarrollo del Sistema de Educación Superior</v>
      </c>
      <c r="K1667" s="97" t="s">
        <v>412</v>
      </c>
    </row>
    <row r="1668" spans="1:11">
      <c r="A1668" s="446"/>
      <c r="B1668" s="446"/>
      <c r="C1668" s="140"/>
      <c r="D1668" s="157"/>
      <c r="E1668" s="122"/>
      <c r="F1668" s="96">
        <f t="shared" si="86"/>
        <v>0</v>
      </c>
      <c r="G1668" s="160"/>
      <c r="H1668" s="141"/>
      <c r="I1668" s="129" t="e">
        <f>VLOOKUP(H1668,Presupuesto!$B$11:$C$565,2,0)</f>
        <v>#N/A</v>
      </c>
      <c r="J1668" s="97" t="str">
        <f t="shared" si="85"/>
        <v>Desarrollo del Sistema de Educación Superior</v>
      </c>
      <c r="K1668" s="97" t="s">
        <v>412</v>
      </c>
    </row>
    <row r="1669" spans="1:11">
      <c r="A1669" s="446"/>
      <c r="B1669" s="446"/>
      <c r="C1669" s="140"/>
      <c r="D1669" s="157"/>
      <c r="E1669" s="122"/>
      <c r="F1669" s="96">
        <f t="shared" si="86"/>
        <v>0</v>
      </c>
      <c r="G1669" s="160"/>
      <c r="H1669" s="141"/>
      <c r="I1669" s="129" t="e">
        <f>VLOOKUP(H1669,Presupuesto!$B$11:$C$565,2,0)</f>
        <v>#N/A</v>
      </c>
      <c r="J1669" s="97" t="str">
        <f t="shared" si="85"/>
        <v>Desarrollo del Sistema de Educación Superior</v>
      </c>
      <c r="K1669" s="97" t="s">
        <v>412</v>
      </c>
    </row>
    <row r="1670" spans="1:11">
      <c r="A1670" s="446"/>
      <c r="B1670" s="446"/>
      <c r="C1670" s="140"/>
      <c r="D1670" s="157"/>
      <c r="E1670" s="122"/>
      <c r="F1670" s="96">
        <f t="shared" si="86"/>
        <v>0</v>
      </c>
      <c r="G1670" s="160"/>
      <c r="H1670" s="141"/>
      <c r="I1670" s="129" t="e">
        <f>VLOOKUP(H1670,Presupuesto!$B$11:$C$565,2,0)</f>
        <v>#N/A</v>
      </c>
      <c r="J1670" s="97" t="str">
        <f t="shared" si="85"/>
        <v>Desarrollo del Sistema de Educación Superior</v>
      </c>
      <c r="K1670" s="97" t="s">
        <v>412</v>
      </c>
    </row>
    <row r="1671" spans="1:11">
      <c r="A1671" s="446"/>
      <c r="B1671" s="446"/>
      <c r="C1671" s="140"/>
      <c r="D1671" s="157"/>
      <c r="E1671" s="122"/>
      <c r="F1671" s="96">
        <f t="shared" si="86"/>
        <v>0</v>
      </c>
      <c r="G1671" s="160"/>
      <c r="H1671" s="141"/>
      <c r="I1671" s="129" t="e">
        <f>VLOOKUP(H1671,Presupuesto!$B$11:$C$565,2,0)</f>
        <v>#N/A</v>
      </c>
      <c r="J1671" s="97" t="str">
        <f t="shared" si="85"/>
        <v>Desarrollo del Sistema de Educación Superior</v>
      </c>
      <c r="K1671" s="97" t="s">
        <v>412</v>
      </c>
    </row>
    <row r="1672" spans="1:11">
      <c r="A1672" s="446"/>
      <c r="B1672" s="446"/>
      <c r="C1672" s="140"/>
      <c r="D1672" s="157"/>
      <c r="E1672" s="122"/>
      <c r="F1672" s="96">
        <f t="shared" si="86"/>
        <v>0</v>
      </c>
      <c r="G1672" s="160"/>
      <c r="H1672" s="141"/>
      <c r="I1672" s="129" t="e">
        <f>VLOOKUP(H1672,Presupuesto!$B$11:$C$565,2,0)</f>
        <v>#N/A</v>
      </c>
      <c r="J1672" s="97" t="str">
        <f t="shared" si="85"/>
        <v>Desarrollo del Sistema de Educación Superior</v>
      </c>
      <c r="K1672" s="97" t="s">
        <v>412</v>
      </c>
    </row>
    <row r="1673" spans="1:11">
      <c r="A1673" s="446"/>
      <c r="B1673" s="446"/>
      <c r="C1673" s="140"/>
      <c r="D1673" s="157"/>
      <c r="E1673" s="122"/>
      <c r="F1673" s="96">
        <f t="shared" si="86"/>
        <v>0</v>
      </c>
      <c r="G1673" s="160"/>
      <c r="H1673" s="141"/>
      <c r="I1673" s="129" t="e">
        <f>VLOOKUP(H1673,Presupuesto!$B$11:$C$565,2,0)</f>
        <v>#N/A</v>
      </c>
      <c r="J1673" s="97" t="str">
        <f t="shared" si="85"/>
        <v>Desarrollo del Sistema de Educación Superior</v>
      </c>
      <c r="K1673" s="97" t="s">
        <v>412</v>
      </c>
    </row>
    <row r="1674" spans="1:11">
      <c r="A1674" s="446"/>
      <c r="B1674" s="446"/>
      <c r="C1674" s="140"/>
      <c r="D1674" s="157"/>
      <c r="E1674" s="122"/>
      <c r="F1674" s="96">
        <f t="shared" si="86"/>
        <v>0</v>
      </c>
      <c r="G1674" s="160"/>
      <c r="H1674" s="141"/>
      <c r="I1674" s="129" t="e">
        <f>VLOOKUP(H1674,Presupuesto!$B$11:$C$565,2,0)</f>
        <v>#N/A</v>
      </c>
      <c r="J1674" s="97" t="str">
        <f t="shared" si="85"/>
        <v>Desarrollo del Sistema de Educación Superior</v>
      </c>
      <c r="K1674" s="97" t="s">
        <v>412</v>
      </c>
    </row>
    <row r="1675" spans="1:11">
      <c r="A1675" s="446"/>
      <c r="B1675" s="446"/>
      <c r="C1675" s="140"/>
      <c r="D1675" s="157"/>
      <c r="E1675" s="122"/>
      <c r="F1675" s="96">
        <f t="shared" si="86"/>
        <v>0</v>
      </c>
      <c r="G1675" s="160"/>
      <c r="H1675" s="141"/>
      <c r="I1675" s="129" t="e">
        <f>VLOOKUP(H1675,Presupuesto!$B$11:$C$565,2,0)</f>
        <v>#N/A</v>
      </c>
      <c r="J1675" s="97" t="str">
        <f t="shared" si="85"/>
        <v>Desarrollo del Sistema de Educación Superior</v>
      </c>
      <c r="K1675" s="97" t="s">
        <v>412</v>
      </c>
    </row>
    <row r="1676" spans="1:11">
      <c r="A1676" s="446"/>
      <c r="B1676" s="446"/>
      <c r="C1676" s="142"/>
      <c r="D1676" s="150"/>
      <c r="E1676" s="117"/>
      <c r="F1676" s="96">
        <f t="shared" si="86"/>
        <v>0</v>
      </c>
      <c r="G1676" s="160"/>
      <c r="H1676" s="143"/>
      <c r="I1676" s="129" t="e">
        <f>VLOOKUP(H1676,Presupuesto!$B$11:$C$565,2,0)</f>
        <v>#N/A</v>
      </c>
      <c r="J1676" s="97" t="str">
        <f t="shared" si="85"/>
        <v>Desarrollo del Sistema de Educación Superior</v>
      </c>
      <c r="K1676" s="97" t="s">
        <v>412</v>
      </c>
    </row>
    <row r="1677" spans="1:11">
      <c r="A1677" s="446"/>
      <c r="B1677" s="446"/>
      <c r="C1677" s="142"/>
      <c r="D1677" s="150"/>
      <c r="E1677" s="117"/>
      <c r="F1677" s="96">
        <f t="shared" si="86"/>
        <v>0</v>
      </c>
      <c r="G1677" s="160"/>
      <c r="H1677" s="143"/>
      <c r="I1677" s="129" t="e">
        <f>VLOOKUP(H1677,Presupuesto!$B$11:$C$565,2,0)</f>
        <v>#N/A</v>
      </c>
      <c r="J1677" s="97" t="str">
        <f t="shared" si="85"/>
        <v>Desarrollo del Sistema de Educación Superior</v>
      </c>
      <c r="K1677" s="97" t="s">
        <v>412</v>
      </c>
    </row>
    <row r="1678" spans="1:11">
      <c r="A1678" s="446"/>
      <c r="B1678" s="446"/>
      <c r="C1678" s="142"/>
      <c r="D1678" s="150"/>
      <c r="E1678" s="117"/>
      <c r="F1678" s="96">
        <f t="shared" si="86"/>
        <v>0</v>
      </c>
      <c r="G1678" s="160"/>
      <c r="H1678" s="143"/>
      <c r="I1678" s="129" t="e">
        <f>VLOOKUP(H1678,Presupuesto!$B$11:$C$565,2,0)</f>
        <v>#N/A</v>
      </c>
      <c r="J1678" s="97" t="str">
        <f t="shared" si="85"/>
        <v>Desarrollo del Sistema de Educación Superior</v>
      </c>
      <c r="K1678" s="97" t="s">
        <v>412</v>
      </c>
    </row>
    <row r="1679" spans="1:11">
      <c r="A1679" s="446"/>
      <c r="B1679" s="446"/>
      <c r="C1679" s="142"/>
      <c r="D1679" s="150"/>
      <c r="E1679" s="117"/>
      <c r="F1679" s="96">
        <f t="shared" si="86"/>
        <v>0</v>
      </c>
      <c r="G1679" s="160"/>
      <c r="H1679" s="143"/>
      <c r="I1679" s="129" t="e">
        <f>VLOOKUP(H1679,Presupuesto!$B$11:$C$565,2,0)</f>
        <v>#N/A</v>
      </c>
      <c r="J1679" s="97" t="str">
        <f t="shared" si="85"/>
        <v>Desarrollo del Sistema de Educación Superior</v>
      </c>
      <c r="K1679" s="97" t="s">
        <v>412</v>
      </c>
    </row>
    <row r="1680" spans="1:11">
      <c r="A1680" s="446"/>
      <c r="B1680" s="446"/>
      <c r="C1680" s="142"/>
      <c r="D1680" s="150"/>
      <c r="E1680" s="117"/>
      <c r="F1680" s="96">
        <f t="shared" si="86"/>
        <v>0</v>
      </c>
      <c r="G1680" s="160"/>
      <c r="H1680" s="143"/>
      <c r="I1680" s="129" t="e">
        <f>VLOOKUP(H1680,Presupuesto!$B$11:$C$565,2,0)</f>
        <v>#N/A</v>
      </c>
      <c r="J1680" s="97" t="str">
        <f t="shared" si="85"/>
        <v>Desarrollo del Sistema de Educación Superior</v>
      </c>
      <c r="K1680" s="97" t="s">
        <v>412</v>
      </c>
    </row>
    <row r="1681" spans="1:11">
      <c r="A1681" s="446"/>
      <c r="B1681" s="446"/>
      <c r="C1681" s="142"/>
      <c r="D1681" s="150"/>
      <c r="E1681" s="117"/>
      <c r="F1681" s="96">
        <f t="shared" si="86"/>
        <v>0</v>
      </c>
      <c r="G1681" s="160"/>
      <c r="H1681" s="143"/>
      <c r="I1681" s="129" t="e">
        <f>VLOOKUP(H1681,Presupuesto!$B$11:$C$565,2,0)</f>
        <v>#N/A</v>
      </c>
      <c r="J1681" s="97" t="str">
        <f t="shared" si="85"/>
        <v>Desarrollo del Sistema de Educación Superior</v>
      </c>
      <c r="K1681" s="97" t="s">
        <v>412</v>
      </c>
    </row>
    <row r="1682" spans="1:11">
      <c r="A1682" s="446"/>
      <c r="B1682" s="446"/>
      <c r="C1682" s="142"/>
      <c r="D1682" s="150"/>
      <c r="E1682" s="117"/>
      <c r="F1682" s="96">
        <f t="shared" si="86"/>
        <v>0</v>
      </c>
      <c r="G1682" s="160"/>
      <c r="H1682" s="143"/>
      <c r="I1682" s="129" t="e">
        <f>VLOOKUP(H1682,Presupuesto!$B$11:$C$565,2,0)</f>
        <v>#N/A</v>
      </c>
      <c r="J1682" s="97" t="str">
        <f t="shared" si="85"/>
        <v>Desarrollo del Sistema de Educación Superior</v>
      </c>
      <c r="K1682" s="97" t="s">
        <v>412</v>
      </c>
    </row>
    <row r="1683" spans="1:11">
      <c r="A1683" s="446"/>
      <c r="B1683" s="446"/>
      <c r="C1683" s="142"/>
      <c r="D1683" s="150"/>
      <c r="E1683" s="117"/>
      <c r="F1683" s="96">
        <f t="shared" si="86"/>
        <v>0</v>
      </c>
      <c r="G1683" s="160"/>
      <c r="H1683" s="143"/>
      <c r="I1683" s="129" t="e">
        <f>VLOOKUP(H1683,Presupuesto!$B$11:$C$565,2,0)</f>
        <v>#N/A</v>
      </c>
      <c r="J1683" s="97" t="str">
        <f t="shared" si="85"/>
        <v>Desarrollo del Sistema de Educación Superior</v>
      </c>
      <c r="K1683" s="97" t="s">
        <v>412</v>
      </c>
    </row>
    <row r="1684" spans="1:11">
      <c r="A1684" s="446"/>
      <c r="B1684" s="446"/>
      <c r="C1684" s="144"/>
      <c r="D1684" s="150"/>
      <c r="E1684" s="117"/>
      <c r="F1684" s="96">
        <f t="shared" si="86"/>
        <v>0</v>
      </c>
      <c r="G1684" s="160"/>
      <c r="H1684" s="145"/>
      <c r="I1684" s="129" t="e">
        <f>VLOOKUP(H1684,Presupuesto!$B$11:$C$565,2,0)</f>
        <v>#N/A</v>
      </c>
      <c r="J1684" s="97" t="str">
        <f t="shared" si="85"/>
        <v>Desarrollo del Sistema de Educación Superior</v>
      </c>
      <c r="K1684" s="97" t="s">
        <v>403</v>
      </c>
    </row>
    <row r="1685" spans="1:11">
      <c r="A1685" s="446"/>
      <c r="B1685" s="446"/>
      <c r="C1685" s="144"/>
      <c r="D1685" s="150"/>
      <c r="E1685" s="117"/>
      <c r="F1685" s="96">
        <f t="shared" si="86"/>
        <v>0</v>
      </c>
      <c r="G1685" s="160"/>
      <c r="H1685" s="145"/>
      <c r="I1685" s="129" t="e">
        <f>VLOOKUP(H1685,Presupuesto!$B$11:$C$565,2,0)</f>
        <v>#N/A</v>
      </c>
      <c r="J1685" s="97" t="str">
        <f t="shared" si="85"/>
        <v>Desarrollo del Sistema de Educación Superior</v>
      </c>
      <c r="K1685" s="97" t="s">
        <v>412</v>
      </c>
    </row>
    <row r="1686" spans="1:11">
      <c r="A1686" s="446"/>
      <c r="B1686" s="446"/>
      <c r="C1686" s="144"/>
      <c r="D1686" s="150"/>
      <c r="E1686" s="117"/>
      <c r="F1686" s="96">
        <f t="shared" si="86"/>
        <v>0</v>
      </c>
      <c r="G1686" s="160"/>
      <c r="H1686" s="145"/>
      <c r="I1686" s="129" t="e">
        <f>VLOOKUP(H1686,Presupuesto!$B$11:$C$565,2,0)</f>
        <v>#N/A</v>
      </c>
      <c r="J1686" s="97" t="str">
        <f t="shared" si="85"/>
        <v>Desarrollo del Sistema de Educación Superior</v>
      </c>
      <c r="K1686" s="97" t="s">
        <v>412</v>
      </c>
    </row>
    <row r="1687" spans="1:11">
      <c r="A1687" s="446"/>
      <c r="B1687" s="446"/>
      <c r="C1687" s="144"/>
      <c r="D1687" s="150"/>
      <c r="E1687" s="117"/>
      <c r="F1687" s="96">
        <f t="shared" si="86"/>
        <v>0</v>
      </c>
      <c r="G1687" s="160"/>
      <c r="H1687" s="145"/>
      <c r="I1687" s="129" t="e">
        <f>VLOOKUP(H1687,Presupuesto!$B$11:$C$565,2,0)</f>
        <v>#N/A</v>
      </c>
      <c r="J1687" s="97" t="str">
        <f t="shared" si="85"/>
        <v>Desarrollo del Sistema de Educación Superior</v>
      </c>
      <c r="K1687" s="97" t="s">
        <v>412</v>
      </c>
    </row>
    <row r="1691" spans="1:11" ht="15.75" thickBot="1"/>
    <row r="1692" spans="1:11" ht="15.75" thickBot="1">
      <c r="A1692" s="446"/>
      <c r="B1692" s="446"/>
      <c r="C1692" s="156" t="s">
        <v>53</v>
      </c>
      <c r="D1692" s="357">
        <f>SUM(F1699:F1733)</f>
        <v>7000</v>
      </c>
      <c r="E1692" s="446"/>
      <c r="F1692" s="70"/>
      <c r="G1692" s="78"/>
      <c r="H1692" s="70"/>
      <c r="I1692" s="70"/>
      <c r="J1692" s="446"/>
      <c r="K1692" s="446"/>
    </row>
    <row r="1693" spans="1:11">
      <c r="A1693" s="446"/>
      <c r="B1693" s="446"/>
      <c r="C1693" s="70"/>
      <c r="D1693" s="31"/>
      <c r="E1693" s="92"/>
      <c r="F1693" s="92"/>
      <c r="G1693" s="92"/>
      <c r="H1693" s="75"/>
      <c r="I1693" s="75"/>
      <c r="J1693" s="75"/>
      <c r="K1693" s="446"/>
    </row>
    <row r="1694" spans="1:11">
      <c r="A1694" s="446"/>
      <c r="B1694" s="446"/>
      <c r="C1694" s="70"/>
      <c r="D1694" s="31"/>
      <c r="E1694" s="92"/>
      <c r="F1694" s="92"/>
      <c r="G1694" s="92"/>
      <c r="H1694" s="75"/>
      <c r="I1694" s="75"/>
      <c r="J1694" s="75"/>
      <c r="K1694" s="446"/>
    </row>
    <row r="1695" spans="1:11" ht="15.75">
      <c r="A1695" s="446"/>
      <c r="B1695" s="446"/>
      <c r="C1695" s="201" t="s">
        <v>392</v>
      </c>
      <c r="D1695" s="353" t="s">
        <v>1868</v>
      </c>
      <c r="E1695" s="92"/>
      <c r="F1695" s="92"/>
      <c r="G1695" s="92"/>
      <c r="H1695" s="75"/>
      <c r="I1695" s="75"/>
      <c r="J1695" s="75"/>
      <c r="K1695" s="446"/>
    </row>
    <row r="1696" spans="1:11" ht="18.75">
      <c r="A1696" s="446"/>
      <c r="B1696" s="446"/>
      <c r="C1696" s="207" t="str">
        <f>IFERROR(VLOOKUP(D1695,'1. Desarrollo e Innov. Curricu.'!$E:$F,2,FALSE),IFERROR(VLOOKUP(D1695,'2. Investigación Científica'!$E:$F,2,FALSE),IFERROR(VLOOKUP(D1695,'3. Vinculación Univ. Sociedad'!$E:$F,2,FALSE),IFERROR(VLOOKUP(D1695,'4. Docencia y Profesorado Univ.'!$E:$F,2,FALSE),IFERROR(VLOOKUP(D1695,'5. Estudiantes y Graduados'!$E:$F,2,FALSE),IFERROR(VLOOKUP(D1695,'11. Gestion Administrativa'!$E:$F,2,FALSE),IFERROR(VLOOKUP(D1695,'13. Gestión Académica'!$E:$F,2,FALSE),IFERROR(VLOOKUP(D1695,'8. Asegura. de la Calid. y M'!$E:$F,2,FALSE),IFERROR(VLOOKUP(D1695,'6. Gestión del Conocimiento'!$E:$F,2,FALSE),IFERROR(VLOOKUP(D1695,'15. Gobernabilidad y Proceso...'!$E:$F,2,FALSE),IFERROR(VLOOKUP(D1695,'12. Gestión del Talento Humano'!$E:$F,2,FALSE),IFERROR(VLOOKUP(D1695,'14. Internacional... de la E.S.'!$E:$F,2,FALSE),IFERROR(VLOOKUP(D1695,'10. Posgrado'!$E:$F,2,FALSE),IFERROR(VLOOKUP(D1695,'17. Gestión TIC'!$E:$F,2,FALSE),IFERROR(VLOOKUP(D1695,'16. Desa. del Sistema Educ.Sup.'!$E:$F,2,FALSE),IFERROR(VLOOKUP(D1695,'9. Cultura de Inno. Insti...'!$E:$F,2,FALSE),VLOOKUP(D1695,'7. Lo Esencial de la Reforma U.'!$E:$F,2,0)))))))))))))))))</f>
        <v>1. Sistematización e intercambio de experiencia</v>
      </c>
      <c r="D1696" s="31"/>
      <c r="E1696" s="92"/>
      <c r="F1696" s="92"/>
      <c r="G1696" s="92"/>
      <c r="H1696" s="75"/>
      <c r="I1696" s="75"/>
      <c r="J1696" s="75"/>
      <c r="K1696" s="446"/>
    </row>
    <row r="1697" spans="1:11" ht="15.75" thickBot="1">
      <c r="A1697" s="446"/>
      <c r="B1697" s="446"/>
      <c r="C1697" s="446"/>
      <c r="D1697" s="446"/>
      <c r="E1697" s="446"/>
      <c r="F1697" s="92"/>
      <c r="G1697" s="75"/>
      <c r="H1697" s="75"/>
      <c r="I1697" s="75"/>
      <c r="J1697" s="446"/>
      <c r="K1697" s="446"/>
    </row>
    <row r="1698" spans="1:11" ht="30.75" thickBot="1">
      <c r="A1698" s="446"/>
      <c r="B1698" s="446"/>
      <c r="C1698" s="128" t="s">
        <v>44</v>
      </c>
      <c r="D1698" s="128" t="s">
        <v>55</v>
      </c>
      <c r="E1698" s="135" t="s">
        <v>57</v>
      </c>
      <c r="F1698" s="134" t="s">
        <v>27</v>
      </c>
      <c r="G1698" s="132" t="s">
        <v>131</v>
      </c>
      <c r="H1698" s="135" t="s">
        <v>46</v>
      </c>
      <c r="I1698" s="132" t="s">
        <v>132</v>
      </c>
      <c r="J1698" s="132" t="s">
        <v>410</v>
      </c>
      <c r="K1698" s="132" t="s">
        <v>411</v>
      </c>
    </row>
    <row r="1699" spans="1:11">
      <c r="A1699" s="446"/>
      <c r="B1699" s="446"/>
      <c r="C1699" s="217" t="s">
        <v>439</v>
      </c>
      <c r="D1699" s="218"/>
      <c r="E1699" s="216">
        <f>HLOOKUP(C1699,$AH$2:$BU$3,2,0)</f>
        <v>620</v>
      </c>
      <c r="F1699" s="96">
        <f t="shared" ref="F1699:F1702" si="87">D1699*E1699</f>
        <v>0</v>
      </c>
      <c r="G1699" s="160"/>
      <c r="H1699" s="141"/>
      <c r="I1699" s="129" t="e">
        <f>VLOOKUP(H1699,Presupuesto!$B$11:$C$565,2,0)</f>
        <v>#N/A</v>
      </c>
      <c r="J1699" s="215" t="s">
        <v>1365</v>
      </c>
      <c r="K1699" s="97" t="s">
        <v>394</v>
      </c>
    </row>
    <row r="1700" spans="1:11">
      <c r="A1700" s="446"/>
      <c r="B1700" s="446"/>
      <c r="C1700" s="140"/>
      <c r="D1700" s="157"/>
      <c r="E1700" s="122"/>
      <c r="F1700" s="96">
        <f t="shared" si="87"/>
        <v>0</v>
      </c>
      <c r="G1700" s="160"/>
      <c r="H1700" s="141"/>
      <c r="I1700" s="129" t="e">
        <f>VLOOKUP(H1700,Presupuesto!$B$11:$C$565,2,0)</f>
        <v>#N/A</v>
      </c>
      <c r="J1700" s="97" t="str">
        <f>$J$854</f>
        <v>Desarrollo del Sistema de Educación Superior</v>
      </c>
      <c r="K1700" s="97" t="s">
        <v>412</v>
      </c>
    </row>
    <row r="1701" spans="1:11">
      <c r="A1701" s="446"/>
      <c r="B1701" s="446"/>
      <c r="C1701" s="140"/>
      <c r="D1701" s="157"/>
      <c r="E1701" s="122"/>
      <c r="F1701" s="96">
        <f t="shared" si="87"/>
        <v>0</v>
      </c>
      <c r="G1701" s="160"/>
      <c r="H1701" s="141"/>
      <c r="I1701" s="129" t="e">
        <f>VLOOKUP(H1701,Presupuesto!$B$11:$C$565,2,0)</f>
        <v>#N/A</v>
      </c>
      <c r="J1701" s="97" t="str">
        <f t="shared" ref="J1701:J1732" si="88">$J$854</f>
        <v>Desarrollo del Sistema de Educación Superior</v>
      </c>
      <c r="K1701" s="97" t="s">
        <v>412</v>
      </c>
    </row>
    <row r="1702" spans="1:11">
      <c r="A1702" s="446"/>
      <c r="B1702" s="446"/>
      <c r="C1702" s="140" t="s">
        <v>2104</v>
      </c>
      <c r="D1702" s="157">
        <v>1</v>
      </c>
      <c r="E1702" s="122">
        <v>7000</v>
      </c>
      <c r="F1702" s="96">
        <f t="shared" si="87"/>
        <v>7000</v>
      </c>
      <c r="G1702" s="160" t="s">
        <v>129</v>
      </c>
      <c r="H1702" s="141" t="s">
        <v>782</v>
      </c>
      <c r="I1702" s="129" t="str">
        <f>VLOOKUP(H1702,Presupuesto!$B$11:$C$565,2,0)</f>
        <v>REUNIONES Y EVENTOS ESPECIALES</v>
      </c>
      <c r="J1702" s="97" t="s">
        <v>1359</v>
      </c>
      <c r="K1702" s="97" t="s">
        <v>396</v>
      </c>
    </row>
    <row r="1703" spans="1:11">
      <c r="A1703" s="446"/>
      <c r="B1703" s="446"/>
      <c r="C1703" s="140"/>
      <c r="D1703" s="157"/>
      <c r="E1703" s="122"/>
      <c r="F1703" s="96"/>
      <c r="G1703" s="160"/>
      <c r="H1703" s="141"/>
      <c r="I1703" s="129"/>
      <c r="J1703" s="97" t="s">
        <v>472</v>
      </c>
      <c r="K1703" s="97" t="s">
        <v>412</v>
      </c>
    </row>
    <row r="1704" spans="1:11">
      <c r="A1704" s="446"/>
      <c r="B1704" s="446"/>
      <c r="C1704" s="140"/>
      <c r="D1704" s="157"/>
      <c r="E1704" s="122"/>
      <c r="F1704" s="96">
        <f t="shared" ref="F1704:F1732" si="89">D1704*E1704</f>
        <v>0</v>
      </c>
      <c r="G1704" s="160"/>
      <c r="H1704" s="141"/>
      <c r="I1704" s="129" t="e">
        <f>VLOOKUP(H1704,Presupuesto!$B$11:$C$565,2,0)</f>
        <v>#N/A</v>
      </c>
      <c r="J1704" s="97" t="str">
        <f t="shared" si="88"/>
        <v>Desarrollo del Sistema de Educación Superior</v>
      </c>
      <c r="K1704" s="97" t="s">
        <v>401</v>
      </c>
    </row>
    <row r="1705" spans="1:11">
      <c r="A1705" s="446"/>
      <c r="B1705" s="446"/>
      <c r="C1705" s="140"/>
      <c r="D1705" s="157"/>
      <c r="E1705" s="122"/>
      <c r="F1705" s="96">
        <f t="shared" si="89"/>
        <v>0</v>
      </c>
      <c r="G1705" s="160"/>
      <c r="H1705" s="141"/>
      <c r="I1705" s="129" t="e">
        <f>VLOOKUP(H1705,Presupuesto!$B$11:$C$565,2,0)</f>
        <v>#N/A</v>
      </c>
      <c r="J1705" s="97" t="str">
        <f t="shared" si="88"/>
        <v>Desarrollo del Sistema de Educación Superior</v>
      </c>
      <c r="K1705" s="97" t="s">
        <v>412</v>
      </c>
    </row>
    <row r="1706" spans="1:11">
      <c r="A1706" s="446"/>
      <c r="B1706" s="446"/>
      <c r="C1706" s="140"/>
      <c r="D1706" s="157"/>
      <c r="E1706" s="122"/>
      <c r="F1706" s="96">
        <f t="shared" si="89"/>
        <v>0</v>
      </c>
      <c r="G1706" s="160"/>
      <c r="H1706" s="141"/>
      <c r="I1706" s="129" t="e">
        <f>VLOOKUP(H1706,Presupuesto!$B$11:$C$565,2,0)</f>
        <v>#N/A</v>
      </c>
      <c r="J1706" s="97" t="str">
        <f t="shared" si="88"/>
        <v>Desarrollo del Sistema de Educación Superior</v>
      </c>
      <c r="K1706" s="97" t="s">
        <v>412</v>
      </c>
    </row>
    <row r="1707" spans="1:11">
      <c r="A1707" s="446"/>
      <c r="B1707" s="446"/>
      <c r="C1707" s="140"/>
      <c r="D1707" s="157"/>
      <c r="E1707" s="122"/>
      <c r="F1707" s="96">
        <f t="shared" si="89"/>
        <v>0</v>
      </c>
      <c r="G1707" s="160"/>
      <c r="H1707" s="141"/>
      <c r="I1707" s="129" t="e">
        <f>VLOOKUP(H1707,Presupuesto!$B$11:$C$565,2,0)</f>
        <v>#N/A</v>
      </c>
      <c r="J1707" s="97" t="str">
        <f t="shared" si="88"/>
        <v>Desarrollo del Sistema de Educación Superior</v>
      </c>
      <c r="K1707" s="97" t="s">
        <v>412</v>
      </c>
    </row>
    <row r="1708" spans="1:11">
      <c r="A1708" s="446"/>
      <c r="B1708" s="446"/>
      <c r="C1708" s="140"/>
      <c r="D1708" s="157"/>
      <c r="E1708" s="122"/>
      <c r="F1708" s="96">
        <f t="shared" si="89"/>
        <v>0</v>
      </c>
      <c r="G1708" s="160"/>
      <c r="H1708" s="141"/>
      <c r="I1708" s="129" t="e">
        <f>VLOOKUP(H1708,Presupuesto!$B$11:$C$565,2,0)</f>
        <v>#N/A</v>
      </c>
      <c r="J1708" s="97" t="str">
        <f t="shared" si="88"/>
        <v>Desarrollo del Sistema de Educación Superior</v>
      </c>
      <c r="K1708" s="97" t="s">
        <v>412</v>
      </c>
    </row>
    <row r="1709" spans="1:11">
      <c r="A1709" s="446"/>
      <c r="B1709" s="446"/>
      <c r="C1709" s="140"/>
      <c r="D1709" s="157"/>
      <c r="E1709" s="122"/>
      <c r="F1709" s="96">
        <f t="shared" si="89"/>
        <v>0</v>
      </c>
      <c r="G1709" s="160"/>
      <c r="H1709" s="141"/>
      <c r="I1709" s="129" t="e">
        <f>VLOOKUP(H1709,Presupuesto!$B$11:$C$565,2,0)</f>
        <v>#N/A</v>
      </c>
      <c r="J1709" s="97" t="str">
        <f t="shared" si="88"/>
        <v>Desarrollo del Sistema de Educación Superior</v>
      </c>
      <c r="K1709" s="97" t="s">
        <v>412</v>
      </c>
    </row>
    <row r="1710" spans="1:11">
      <c r="A1710" s="446"/>
      <c r="B1710" s="446"/>
      <c r="C1710" s="140"/>
      <c r="D1710" s="157"/>
      <c r="E1710" s="122"/>
      <c r="F1710" s="96">
        <f t="shared" si="89"/>
        <v>0</v>
      </c>
      <c r="G1710" s="160"/>
      <c r="H1710" s="141"/>
      <c r="I1710" s="129" t="e">
        <f>VLOOKUP(H1710,Presupuesto!$B$11:$C$565,2,0)</f>
        <v>#N/A</v>
      </c>
      <c r="J1710" s="97" t="str">
        <f t="shared" si="88"/>
        <v>Desarrollo del Sistema de Educación Superior</v>
      </c>
      <c r="K1710" s="97" t="s">
        <v>412</v>
      </c>
    </row>
    <row r="1711" spans="1:11">
      <c r="A1711" s="446"/>
      <c r="B1711" s="446"/>
      <c r="C1711" s="140"/>
      <c r="D1711" s="157"/>
      <c r="E1711" s="122"/>
      <c r="F1711" s="96">
        <f t="shared" si="89"/>
        <v>0</v>
      </c>
      <c r="G1711" s="160"/>
      <c r="H1711" s="141"/>
      <c r="I1711" s="129" t="e">
        <f>VLOOKUP(H1711,Presupuesto!$B$11:$C$565,2,0)</f>
        <v>#N/A</v>
      </c>
      <c r="J1711" s="97" t="str">
        <f t="shared" si="88"/>
        <v>Desarrollo del Sistema de Educación Superior</v>
      </c>
      <c r="K1711" s="97" t="s">
        <v>412</v>
      </c>
    </row>
    <row r="1712" spans="1:11">
      <c r="A1712" s="446"/>
      <c r="B1712" s="446"/>
      <c r="C1712" s="140"/>
      <c r="D1712" s="157"/>
      <c r="E1712" s="122"/>
      <c r="F1712" s="96">
        <f t="shared" si="89"/>
        <v>0</v>
      </c>
      <c r="G1712" s="160"/>
      <c r="H1712" s="141"/>
      <c r="I1712" s="129" t="e">
        <f>VLOOKUP(H1712,Presupuesto!$B$11:$C$565,2,0)</f>
        <v>#N/A</v>
      </c>
      <c r="J1712" s="97" t="str">
        <f t="shared" si="88"/>
        <v>Desarrollo del Sistema de Educación Superior</v>
      </c>
      <c r="K1712" s="97" t="s">
        <v>412</v>
      </c>
    </row>
    <row r="1713" spans="1:11">
      <c r="A1713" s="446"/>
      <c r="B1713" s="446"/>
      <c r="C1713" s="140"/>
      <c r="D1713" s="157"/>
      <c r="E1713" s="122"/>
      <c r="F1713" s="96">
        <f t="shared" si="89"/>
        <v>0</v>
      </c>
      <c r="G1713" s="160"/>
      <c r="H1713" s="141"/>
      <c r="I1713" s="129" t="e">
        <f>VLOOKUP(H1713,Presupuesto!$B$11:$C$565,2,0)</f>
        <v>#N/A</v>
      </c>
      <c r="J1713" s="97" t="str">
        <f t="shared" si="88"/>
        <v>Desarrollo del Sistema de Educación Superior</v>
      </c>
      <c r="K1713" s="97" t="s">
        <v>412</v>
      </c>
    </row>
    <row r="1714" spans="1:11">
      <c r="A1714" s="446"/>
      <c r="B1714" s="446"/>
      <c r="C1714" s="140"/>
      <c r="D1714" s="157"/>
      <c r="E1714" s="122"/>
      <c r="F1714" s="96">
        <f t="shared" si="89"/>
        <v>0</v>
      </c>
      <c r="G1714" s="160"/>
      <c r="H1714" s="141"/>
      <c r="I1714" s="129" t="e">
        <f>VLOOKUP(H1714,Presupuesto!$B$11:$C$565,2,0)</f>
        <v>#N/A</v>
      </c>
      <c r="J1714" s="97" t="str">
        <f t="shared" si="88"/>
        <v>Desarrollo del Sistema de Educación Superior</v>
      </c>
      <c r="K1714" s="97" t="s">
        <v>412</v>
      </c>
    </row>
    <row r="1715" spans="1:11">
      <c r="A1715" s="446"/>
      <c r="B1715" s="446"/>
      <c r="C1715" s="140"/>
      <c r="D1715" s="157"/>
      <c r="E1715" s="122"/>
      <c r="F1715" s="96">
        <f t="shared" si="89"/>
        <v>0</v>
      </c>
      <c r="G1715" s="160"/>
      <c r="H1715" s="141"/>
      <c r="I1715" s="129" t="e">
        <f>VLOOKUP(H1715,Presupuesto!$B$11:$C$565,2,0)</f>
        <v>#N/A</v>
      </c>
      <c r="J1715" s="97" t="str">
        <f t="shared" si="88"/>
        <v>Desarrollo del Sistema de Educación Superior</v>
      </c>
      <c r="K1715" s="97" t="s">
        <v>412</v>
      </c>
    </row>
    <row r="1716" spans="1:11">
      <c r="A1716" s="446"/>
      <c r="B1716" s="446"/>
      <c r="C1716" s="140"/>
      <c r="D1716" s="157"/>
      <c r="E1716" s="122"/>
      <c r="F1716" s="96">
        <f t="shared" si="89"/>
        <v>0</v>
      </c>
      <c r="G1716" s="160"/>
      <c r="H1716" s="141"/>
      <c r="I1716" s="129" t="e">
        <f>VLOOKUP(H1716,Presupuesto!$B$11:$C$565,2,0)</f>
        <v>#N/A</v>
      </c>
      <c r="J1716" s="97" t="str">
        <f t="shared" si="88"/>
        <v>Desarrollo del Sistema de Educación Superior</v>
      </c>
      <c r="K1716" s="97" t="s">
        <v>412</v>
      </c>
    </row>
    <row r="1717" spans="1:11">
      <c r="A1717" s="446"/>
      <c r="B1717" s="446"/>
      <c r="C1717" s="140"/>
      <c r="D1717" s="157"/>
      <c r="E1717" s="122"/>
      <c r="F1717" s="96">
        <f t="shared" si="89"/>
        <v>0</v>
      </c>
      <c r="G1717" s="160"/>
      <c r="H1717" s="141"/>
      <c r="I1717" s="129" t="e">
        <f>VLOOKUP(H1717,Presupuesto!$B$11:$C$565,2,0)</f>
        <v>#N/A</v>
      </c>
      <c r="J1717" s="97" t="str">
        <f t="shared" si="88"/>
        <v>Desarrollo del Sistema de Educación Superior</v>
      </c>
      <c r="K1717" s="97" t="s">
        <v>412</v>
      </c>
    </row>
    <row r="1718" spans="1:11">
      <c r="A1718" s="446"/>
      <c r="B1718" s="446"/>
      <c r="C1718" s="140"/>
      <c r="D1718" s="157"/>
      <c r="E1718" s="122"/>
      <c r="F1718" s="96">
        <f t="shared" si="89"/>
        <v>0</v>
      </c>
      <c r="G1718" s="160"/>
      <c r="H1718" s="141"/>
      <c r="I1718" s="129" t="e">
        <f>VLOOKUP(H1718,Presupuesto!$B$11:$C$565,2,0)</f>
        <v>#N/A</v>
      </c>
      <c r="J1718" s="97" t="str">
        <f t="shared" si="88"/>
        <v>Desarrollo del Sistema de Educación Superior</v>
      </c>
      <c r="K1718" s="97" t="s">
        <v>412</v>
      </c>
    </row>
    <row r="1719" spans="1:11">
      <c r="A1719" s="446"/>
      <c r="B1719" s="446"/>
      <c r="C1719" s="140"/>
      <c r="D1719" s="157"/>
      <c r="E1719" s="122"/>
      <c r="F1719" s="96">
        <f t="shared" si="89"/>
        <v>0</v>
      </c>
      <c r="G1719" s="160"/>
      <c r="H1719" s="141"/>
      <c r="I1719" s="129" t="e">
        <f>VLOOKUP(H1719,Presupuesto!$B$11:$C$565,2,0)</f>
        <v>#N/A</v>
      </c>
      <c r="J1719" s="97" t="str">
        <f t="shared" si="88"/>
        <v>Desarrollo del Sistema de Educación Superior</v>
      </c>
      <c r="K1719" s="97" t="s">
        <v>412</v>
      </c>
    </row>
    <row r="1720" spans="1:11">
      <c r="A1720" s="446"/>
      <c r="B1720" s="446"/>
      <c r="C1720" s="140"/>
      <c r="D1720" s="157"/>
      <c r="E1720" s="122"/>
      <c r="F1720" s="96">
        <f t="shared" si="89"/>
        <v>0</v>
      </c>
      <c r="G1720" s="160"/>
      <c r="H1720" s="141"/>
      <c r="I1720" s="129" t="e">
        <f>VLOOKUP(H1720,Presupuesto!$B$11:$C$565,2,0)</f>
        <v>#N/A</v>
      </c>
      <c r="J1720" s="97" t="str">
        <f t="shared" si="88"/>
        <v>Desarrollo del Sistema de Educación Superior</v>
      </c>
      <c r="K1720" s="97" t="s">
        <v>412</v>
      </c>
    </row>
    <row r="1721" spans="1:11">
      <c r="A1721" s="446"/>
      <c r="B1721" s="446"/>
      <c r="C1721" s="142"/>
      <c r="D1721" s="150"/>
      <c r="E1721" s="117"/>
      <c r="F1721" s="96">
        <f t="shared" si="89"/>
        <v>0</v>
      </c>
      <c r="G1721" s="160"/>
      <c r="H1721" s="143"/>
      <c r="I1721" s="129" t="e">
        <f>VLOOKUP(H1721,Presupuesto!$B$11:$C$565,2,0)</f>
        <v>#N/A</v>
      </c>
      <c r="J1721" s="97" t="str">
        <f t="shared" si="88"/>
        <v>Desarrollo del Sistema de Educación Superior</v>
      </c>
      <c r="K1721" s="97" t="s">
        <v>412</v>
      </c>
    </row>
    <row r="1722" spans="1:11">
      <c r="A1722" s="446"/>
      <c r="B1722" s="446"/>
      <c r="C1722" s="142"/>
      <c r="D1722" s="150"/>
      <c r="E1722" s="117"/>
      <c r="F1722" s="96">
        <f t="shared" si="89"/>
        <v>0</v>
      </c>
      <c r="G1722" s="160"/>
      <c r="H1722" s="143"/>
      <c r="I1722" s="129" t="e">
        <f>VLOOKUP(H1722,Presupuesto!$B$11:$C$565,2,0)</f>
        <v>#N/A</v>
      </c>
      <c r="J1722" s="97" t="str">
        <f t="shared" si="88"/>
        <v>Desarrollo del Sistema de Educación Superior</v>
      </c>
      <c r="K1722" s="97" t="s">
        <v>412</v>
      </c>
    </row>
    <row r="1723" spans="1:11">
      <c r="A1723" s="446"/>
      <c r="B1723" s="446"/>
      <c r="C1723" s="142"/>
      <c r="D1723" s="150"/>
      <c r="E1723" s="117"/>
      <c r="F1723" s="96">
        <f t="shared" si="89"/>
        <v>0</v>
      </c>
      <c r="G1723" s="160"/>
      <c r="H1723" s="143"/>
      <c r="I1723" s="129" t="e">
        <f>VLOOKUP(H1723,Presupuesto!$B$11:$C$565,2,0)</f>
        <v>#N/A</v>
      </c>
      <c r="J1723" s="97" t="str">
        <f t="shared" si="88"/>
        <v>Desarrollo del Sistema de Educación Superior</v>
      </c>
      <c r="K1723" s="97" t="s">
        <v>412</v>
      </c>
    </row>
    <row r="1724" spans="1:11">
      <c r="A1724" s="446"/>
      <c r="B1724" s="446"/>
      <c r="C1724" s="142"/>
      <c r="D1724" s="150"/>
      <c r="E1724" s="117"/>
      <c r="F1724" s="96">
        <f t="shared" si="89"/>
        <v>0</v>
      </c>
      <c r="G1724" s="160"/>
      <c r="H1724" s="143"/>
      <c r="I1724" s="129" t="e">
        <f>VLOOKUP(H1724,Presupuesto!$B$11:$C$565,2,0)</f>
        <v>#N/A</v>
      </c>
      <c r="J1724" s="97" t="str">
        <f t="shared" si="88"/>
        <v>Desarrollo del Sistema de Educación Superior</v>
      </c>
      <c r="K1724" s="97" t="s">
        <v>412</v>
      </c>
    </row>
    <row r="1725" spans="1:11">
      <c r="A1725" s="446"/>
      <c r="B1725" s="446"/>
      <c r="C1725" s="142"/>
      <c r="D1725" s="150"/>
      <c r="E1725" s="117"/>
      <c r="F1725" s="96">
        <f t="shared" si="89"/>
        <v>0</v>
      </c>
      <c r="G1725" s="160"/>
      <c r="H1725" s="143"/>
      <c r="I1725" s="129" t="e">
        <f>VLOOKUP(H1725,Presupuesto!$B$11:$C$565,2,0)</f>
        <v>#N/A</v>
      </c>
      <c r="J1725" s="97" t="str">
        <f t="shared" si="88"/>
        <v>Desarrollo del Sistema de Educación Superior</v>
      </c>
      <c r="K1725" s="97" t="s">
        <v>412</v>
      </c>
    </row>
    <row r="1726" spans="1:11">
      <c r="A1726" s="446"/>
      <c r="B1726" s="446"/>
      <c r="C1726" s="142"/>
      <c r="D1726" s="150"/>
      <c r="E1726" s="117"/>
      <c r="F1726" s="96">
        <f t="shared" si="89"/>
        <v>0</v>
      </c>
      <c r="G1726" s="160"/>
      <c r="H1726" s="143"/>
      <c r="I1726" s="129" t="e">
        <f>VLOOKUP(H1726,Presupuesto!$B$11:$C$565,2,0)</f>
        <v>#N/A</v>
      </c>
      <c r="J1726" s="97" t="str">
        <f t="shared" si="88"/>
        <v>Desarrollo del Sistema de Educación Superior</v>
      </c>
      <c r="K1726" s="97" t="s">
        <v>412</v>
      </c>
    </row>
    <row r="1727" spans="1:11">
      <c r="A1727" s="446"/>
      <c r="B1727" s="446"/>
      <c r="C1727" s="142"/>
      <c r="D1727" s="150"/>
      <c r="E1727" s="117"/>
      <c r="F1727" s="96">
        <f t="shared" si="89"/>
        <v>0</v>
      </c>
      <c r="G1727" s="160"/>
      <c r="H1727" s="143"/>
      <c r="I1727" s="129" t="e">
        <f>VLOOKUP(H1727,Presupuesto!$B$11:$C$565,2,0)</f>
        <v>#N/A</v>
      </c>
      <c r="J1727" s="97" t="str">
        <f t="shared" si="88"/>
        <v>Desarrollo del Sistema de Educación Superior</v>
      </c>
      <c r="K1727" s="97" t="s">
        <v>412</v>
      </c>
    </row>
    <row r="1728" spans="1:11">
      <c r="A1728" s="446"/>
      <c r="B1728" s="446"/>
      <c r="C1728" s="142"/>
      <c r="D1728" s="150"/>
      <c r="E1728" s="117"/>
      <c r="F1728" s="96">
        <f t="shared" si="89"/>
        <v>0</v>
      </c>
      <c r="G1728" s="160"/>
      <c r="H1728" s="143"/>
      <c r="I1728" s="129" t="e">
        <f>VLOOKUP(H1728,Presupuesto!$B$11:$C$565,2,0)</f>
        <v>#N/A</v>
      </c>
      <c r="J1728" s="97" t="str">
        <f t="shared" si="88"/>
        <v>Desarrollo del Sistema de Educación Superior</v>
      </c>
      <c r="K1728" s="97" t="s">
        <v>412</v>
      </c>
    </row>
    <row r="1729" spans="1:11">
      <c r="A1729" s="446"/>
      <c r="B1729" s="446"/>
      <c r="C1729" s="144"/>
      <c r="D1729" s="150"/>
      <c r="E1729" s="117"/>
      <c r="F1729" s="96">
        <f t="shared" si="89"/>
        <v>0</v>
      </c>
      <c r="G1729" s="160"/>
      <c r="H1729" s="145"/>
      <c r="I1729" s="129" t="e">
        <f>VLOOKUP(H1729,Presupuesto!$B$11:$C$565,2,0)</f>
        <v>#N/A</v>
      </c>
      <c r="J1729" s="97" t="str">
        <f t="shared" si="88"/>
        <v>Desarrollo del Sistema de Educación Superior</v>
      </c>
      <c r="K1729" s="97" t="s">
        <v>403</v>
      </c>
    </row>
    <row r="1730" spans="1:11">
      <c r="A1730" s="446"/>
      <c r="B1730" s="446"/>
      <c r="C1730" s="144"/>
      <c r="D1730" s="150"/>
      <c r="E1730" s="117"/>
      <c r="F1730" s="96">
        <f t="shared" si="89"/>
        <v>0</v>
      </c>
      <c r="G1730" s="160"/>
      <c r="H1730" s="145"/>
      <c r="I1730" s="129" t="e">
        <f>VLOOKUP(H1730,Presupuesto!$B$11:$C$565,2,0)</f>
        <v>#N/A</v>
      </c>
      <c r="J1730" s="97" t="str">
        <f t="shared" si="88"/>
        <v>Desarrollo del Sistema de Educación Superior</v>
      </c>
      <c r="K1730" s="97" t="s">
        <v>412</v>
      </c>
    </row>
    <row r="1731" spans="1:11">
      <c r="A1731" s="446"/>
      <c r="B1731" s="446"/>
      <c r="C1731" s="144"/>
      <c r="D1731" s="150"/>
      <c r="E1731" s="117"/>
      <c r="F1731" s="96">
        <f t="shared" si="89"/>
        <v>0</v>
      </c>
      <c r="G1731" s="160"/>
      <c r="H1731" s="145"/>
      <c r="I1731" s="129" t="e">
        <f>VLOOKUP(H1731,Presupuesto!$B$11:$C$565,2,0)</f>
        <v>#N/A</v>
      </c>
      <c r="J1731" s="97" t="str">
        <f t="shared" si="88"/>
        <v>Desarrollo del Sistema de Educación Superior</v>
      </c>
      <c r="K1731" s="97" t="s">
        <v>412</v>
      </c>
    </row>
    <row r="1732" spans="1:11">
      <c r="A1732" s="446"/>
      <c r="B1732" s="446"/>
      <c r="C1732" s="144"/>
      <c r="D1732" s="150"/>
      <c r="E1732" s="117"/>
      <c r="F1732" s="96">
        <f t="shared" si="89"/>
        <v>0</v>
      </c>
      <c r="G1732" s="160"/>
      <c r="H1732" s="145"/>
      <c r="I1732" s="129" t="e">
        <f>VLOOKUP(H1732,Presupuesto!$B$11:$C$565,2,0)</f>
        <v>#N/A</v>
      </c>
      <c r="J1732" s="97" t="str">
        <f t="shared" si="88"/>
        <v>Desarrollo del Sistema de Educación Superior</v>
      </c>
      <c r="K1732" s="97" t="s">
        <v>412</v>
      </c>
    </row>
    <row r="1734" spans="1:11" ht="15.75" thickBot="1"/>
    <row r="1735" spans="1:11" ht="15.75" thickBot="1">
      <c r="B1735" s="446"/>
      <c r="C1735" s="156" t="s">
        <v>53</v>
      </c>
      <c r="D1735" s="357">
        <f>SUM(F1742:F1776)</f>
        <v>600</v>
      </c>
    </row>
    <row r="1736" spans="1:11">
      <c r="B1736" s="446"/>
      <c r="C1736" s="70"/>
      <c r="D1736" s="31"/>
    </row>
    <row r="1737" spans="1:11">
      <c r="A1737" s="446"/>
      <c r="B1737" s="446"/>
      <c r="C1737" s="70"/>
      <c r="D1737" s="31"/>
      <c r="E1737" s="92"/>
      <c r="F1737" s="92"/>
      <c r="G1737" s="92"/>
      <c r="H1737" s="75"/>
      <c r="I1737" s="75"/>
      <c r="J1737" s="75"/>
      <c r="K1737" s="446"/>
    </row>
    <row r="1738" spans="1:11" ht="15.75">
      <c r="A1738" s="446"/>
      <c r="B1738" s="446"/>
      <c r="C1738" s="201" t="s">
        <v>392</v>
      </c>
      <c r="D1738" s="353" t="s">
        <v>1893</v>
      </c>
      <c r="E1738" s="92"/>
      <c r="F1738" s="92"/>
      <c r="G1738" s="92"/>
      <c r="H1738" s="75"/>
      <c r="I1738" s="75"/>
      <c r="J1738" s="75"/>
      <c r="K1738" s="446"/>
    </row>
    <row r="1739" spans="1:11" ht="19.5" thickBot="1">
      <c r="A1739" s="446"/>
      <c r="B1739" s="446"/>
      <c r="C1739" s="207" t="str">
        <f>IFERROR(VLOOKUP(D1738,'1. Desarrollo e Innov. Curricu.'!$E:$F,2,FALSE),IFERROR(VLOOKUP(D1738,'2. Investigación Científica'!$E:$F,2,FALSE),IFERROR(VLOOKUP(D1738,'3. Vinculación Univ. Sociedad'!$E:$F,2,FALSE),IFERROR(VLOOKUP(D1738,'4. Docencia y Profesorado Univ.'!$E:$F,2,FALSE),IFERROR(VLOOKUP(D1738,'5. Estudiantes y Graduados'!$E:$F,2,FALSE),IFERROR(VLOOKUP(D1738,'11. Gestion Administrativa'!$E:$F,2,FALSE),IFERROR(VLOOKUP(D1738,'13. Gestión Académica'!$E:$F,2,FALSE),IFERROR(VLOOKUP(D1738,'8. Asegura. de la Calid. y M'!$E:$F,2,FALSE),IFERROR(VLOOKUP(D1738,'6. Gestión del Conocimiento'!$E:$F,2,FALSE),IFERROR(VLOOKUP(D1738,'15. Gobernabilidad y Proceso...'!$E:$F,2,FALSE),IFERROR(VLOOKUP(D1738,'12. Gestión del Talento Humano'!$E:$F,2,FALSE),IFERROR(VLOOKUP(D1738,'14. Internacional... de la E.S.'!$E:$F,2,FALSE),IFERROR(VLOOKUP(D1738,'10. Posgrado'!$E:$F,2,FALSE),IFERROR(VLOOKUP(D1738,'17. Gestión TIC'!$E:$F,2,FALSE),IFERROR(VLOOKUP(D1738,'16. Desa. del Sistema Educ.Sup.'!$E:$F,2,FALSE),IFERROR(VLOOKUP(D1738,'9. Cultura de Inno. Insti...'!$E:$F,2,FALSE),VLOOKUP(D1738,'7. Lo Esencial de la Reforma U.'!$E:$F,2,0)))))))))))))))))</f>
        <v>1. Gestión de becas con excelencia académica</v>
      </c>
      <c r="D1739" s="31"/>
      <c r="E1739" s="446"/>
      <c r="F1739" s="92"/>
      <c r="G1739" s="75"/>
      <c r="H1739" s="75"/>
      <c r="I1739" s="75"/>
      <c r="J1739" s="446"/>
      <c r="K1739" s="446"/>
    </row>
    <row r="1740" spans="1:11" ht="30.75" thickBot="1">
      <c r="A1740" s="446"/>
      <c r="B1740" s="446"/>
      <c r="C1740" s="128" t="s">
        <v>44</v>
      </c>
      <c r="D1740" s="128" t="s">
        <v>55</v>
      </c>
      <c r="E1740" s="135" t="s">
        <v>57</v>
      </c>
      <c r="F1740" s="134" t="s">
        <v>27</v>
      </c>
      <c r="G1740" s="132" t="s">
        <v>131</v>
      </c>
      <c r="H1740" s="135" t="s">
        <v>46</v>
      </c>
      <c r="I1740" s="132" t="s">
        <v>132</v>
      </c>
      <c r="J1740" s="132" t="s">
        <v>410</v>
      </c>
      <c r="K1740" s="132" t="s">
        <v>411</v>
      </c>
    </row>
    <row r="1741" spans="1:11">
      <c r="A1741" s="446"/>
      <c r="B1741" s="446"/>
      <c r="C1741" s="217" t="s">
        <v>439</v>
      </c>
      <c r="D1741" s="218"/>
      <c r="E1741" s="216">
        <f>HLOOKUP(C1741,$AH$2:$BU$3,2,0)</f>
        <v>620</v>
      </c>
      <c r="F1741" s="96">
        <f t="shared" ref="F1741:F1744" si="90">D1741*E1741</f>
        <v>0</v>
      </c>
      <c r="G1741" s="160"/>
      <c r="H1741" s="141"/>
      <c r="I1741" s="129" t="e">
        <f>VLOOKUP(H1741,Presupuesto!$B$11:$C$565,2,0)</f>
        <v>#N/A</v>
      </c>
      <c r="J1741" s="215" t="s">
        <v>1365</v>
      </c>
      <c r="K1741" s="97" t="s">
        <v>394</v>
      </c>
    </row>
    <row r="1742" spans="1:11">
      <c r="A1742" s="446"/>
      <c r="B1742" s="446"/>
      <c r="C1742" s="140"/>
      <c r="D1742" s="157"/>
      <c r="E1742" s="122"/>
      <c r="F1742" s="96">
        <f t="shared" si="90"/>
        <v>0</v>
      </c>
      <c r="G1742" s="160"/>
      <c r="H1742" s="141"/>
      <c r="I1742" s="129" t="e">
        <f>VLOOKUP(H1742,Presupuesto!$B$11:$C$565,2,0)</f>
        <v>#N/A</v>
      </c>
      <c r="J1742" s="97" t="str">
        <f>$J$854</f>
        <v>Desarrollo del Sistema de Educación Superior</v>
      </c>
      <c r="K1742" s="97" t="s">
        <v>412</v>
      </c>
    </row>
    <row r="1743" spans="1:11">
      <c r="A1743" s="446"/>
      <c r="B1743" s="446"/>
      <c r="C1743" s="140"/>
      <c r="D1743" s="157"/>
      <c r="E1743" s="122"/>
      <c r="F1743" s="96">
        <f t="shared" si="90"/>
        <v>0</v>
      </c>
      <c r="G1743" s="160"/>
      <c r="H1743" s="141"/>
      <c r="I1743" s="129" t="e">
        <f>VLOOKUP(H1743,Presupuesto!$B$11:$C$565,2,0)</f>
        <v>#N/A</v>
      </c>
      <c r="J1743" s="97" t="str">
        <f t="shared" ref="J1743:J1774" si="91">$J$854</f>
        <v>Desarrollo del Sistema de Educación Superior</v>
      </c>
      <c r="K1743" s="97" t="s">
        <v>412</v>
      </c>
    </row>
    <row r="1744" spans="1:11">
      <c r="A1744" s="446"/>
      <c r="B1744" s="446"/>
      <c r="C1744" s="140" t="s">
        <v>2105</v>
      </c>
      <c r="D1744" s="157">
        <v>1</v>
      </c>
      <c r="E1744" s="122">
        <v>600</v>
      </c>
      <c r="F1744" s="96">
        <f t="shared" si="90"/>
        <v>600</v>
      </c>
      <c r="G1744" s="160" t="s">
        <v>129</v>
      </c>
      <c r="H1744" s="141" t="s">
        <v>821</v>
      </c>
      <c r="I1744" s="129" t="str">
        <f>VLOOKUP(H1744,Presupuesto!$B$11:$C$565,2,0)</f>
        <v>PRODUCTOS PAPEL Y CARTON</v>
      </c>
      <c r="J1744" s="97" t="s">
        <v>1359</v>
      </c>
      <c r="K1744" s="97" t="s">
        <v>396</v>
      </c>
    </row>
    <row r="1745" spans="1:11">
      <c r="A1745" s="446"/>
      <c r="B1745" s="446"/>
      <c r="C1745" s="140"/>
      <c r="D1745" s="157"/>
      <c r="E1745" s="122"/>
      <c r="F1745" s="96"/>
      <c r="G1745" s="160"/>
      <c r="H1745" s="141"/>
      <c r="I1745" s="129"/>
      <c r="J1745" s="97" t="s">
        <v>472</v>
      </c>
      <c r="K1745" s="97" t="s">
        <v>412</v>
      </c>
    </row>
    <row r="1746" spans="1:11">
      <c r="A1746" s="446"/>
      <c r="B1746" s="446"/>
      <c r="C1746" s="140"/>
      <c r="D1746" s="157"/>
      <c r="E1746" s="122"/>
      <c r="F1746" s="96">
        <f t="shared" ref="F1746:F1774" si="92">D1746*E1746</f>
        <v>0</v>
      </c>
      <c r="G1746" s="160"/>
      <c r="H1746" s="141"/>
      <c r="I1746" s="129" t="e">
        <f>VLOOKUP(H1746,Presupuesto!$B$11:$C$565,2,0)</f>
        <v>#N/A</v>
      </c>
      <c r="J1746" s="97" t="str">
        <f t="shared" si="91"/>
        <v>Desarrollo del Sistema de Educación Superior</v>
      </c>
      <c r="K1746" s="97" t="s">
        <v>401</v>
      </c>
    </row>
    <row r="1747" spans="1:11">
      <c r="A1747" s="446"/>
      <c r="B1747" s="446"/>
      <c r="C1747" s="140"/>
      <c r="D1747" s="157"/>
      <c r="E1747" s="122"/>
      <c r="F1747" s="96">
        <f t="shared" si="92"/>
        <v>0</v>
      </c>
      <c r="G1747" s="160"/>
      <c r="H1747" s="141"/>
      <c r="I1747" s="129" t="e">
        <f>VLOOKUP(H1747,Presupuesto!$B$11:$C$565,2,0)</f>
        <v>#N/A</v>
      </c>
      <c r="J1747" s="97" t="str">
        <f t="shared" si="91"/>
        <v>Desarrollo del Sistema de Educación Superior</v>
      </c>
      <c r="K1747" s="97" t="s">
        <v>412</v>
      </c>
    </row>
    <row r="1748" spans="1:11">
      <c r="A1748" s="446"/>
      <c r="B1748" s="446"/>
      <c r="C1748" s="140"/>
      <c r="D1748" s="157"/>
      <c r="E1748" s="122"/>
      <c r="F1748" s="96">
        <f t="shared" si="92"/>
        <v>0</v>
      </c>
      <c r="G1748" s="160"/>
      <c r="H1748" s="141"/>
      <c r="I1748" s="129" t="e">
        <f>VLOOKUP(H1748,Presupuesto!$B$11:$C$565,2,0)</f>
        <v>#N/A</v>
      </c>
      <c r="J1748" s="97" t="str">
        <f t="shared" si="91"/>
        <v>Desarrollo del Sistema de Educación Superior</v>
      </c>
      <c r="K1748" s="97" t="s">
        <v>412</v>
      </c>
    </row>
    <row r="1749" spans="1:11">
      <c r="A1749" s="446"/>
      <c r="B1749" s="446"/>
      <c r="C1749" s="140"/>
      <c r="D1749" s="157"/>
      <c r="E1749" s="122"/>
      <c r="F1749" s="96">
        <f t="shared" si="92"/>
        <v>0</v>
      </c>
      <c r="G1749" s="160"/>
      <c r="H1749" s="141"/>
      <c r="I1749" s="129" t="e">
        <f>VLOOKUP(H1749,Presupuesto!$B$11:$C$565,2,0)</f>
        <v>#N/A</v>
      </c>
      <c r="J1749" s="97" t="str">
        <f t="shared" si="91"/>
        <v>Desarrollo del Sistema de Educación Superior</v>
      </c>
      <c r="K1749" s="97" t="s">
        <v>412</v>
      </c>
    </row>
    <row r="1750" spans="1:11">
      <c r="A1750" s="446"/>
      <c r="B1750" s="446"/>
      <c r="C1750" s="140"/>
      <c r="D1750" s="157"/>
      <c r="E1750" s="122"/>
      <c r="F1750" s="96">
        <f t="shared" si="92"/>
        <v>0</v>
      </c>
      <c r="G1750" s="160"/>
      <c r="H1750" s="141"/>
      <c r="I1750" s="129" t="e">
        <f>VLOOKUP(H1750,Presupuesto!$B$11:$C$565,2,0)</f>
        <v>#N/A</v>
      </c>
      <c r="J1750" s="97" t="str">
        <f t="shared" si="91"/>
        <v>Desarrollo del Sistema de Educación Superior</v>
      </c>
      <c r="K1750" s="97" t="s">
        <v>412</v>
      </c>
    </row>
    <row r="1751" spans="1:11">
      <c r="A1751" s="446"/>
      <c r="B1751" s="446"/>
      <c r="C1751" s="140"/>
      <c r="D1751" s="157"/>
      <c r="E1751" s="122"/>
      <c r="F1751" s="96">
        <f t="shared" si="92"/>
        <v>0</v>
      </c>
      <c r="G1751" s="160"/>
      <c r="H1751" s="141"/>
      <c r="I1751" s="129" t="e">
        <f>VLOOKUP(H1751,Presupuesto!$B$11:$C$565,2,0)</f>
        <v>#N/A</v>
      </c>
      <c r="J1751" s="97" t="str">
        <f t="shared" si="91"/>
        <v>Desarrollo del Sistema de Educación Superior</v>
      </c>
      <c r="K1751" s="97" t="s">
        <v>412</v>
      </c>
    </row>
    <row r="1752" spans="1:11">
      <c r="A1752" s="446"/>
      <c r="B1752" s="446"/>
      <c r="C1752" s="140"/>
      <c r="D1752" s="157"/>
      <c r="E1752" s="122"/>
      <c r="F1752" s="96">
        <f t="shared" si="92"/>
        <v>0</v>
      </c>
      <c r="G1752" s="160"/>
      <c r="H1752" s="141"/>
      <c r="I1752" s="129" t="e">
        <f>VLOOKUP(H1752,Presupuesto!$B$11:$C$565,2,0)</f>
        <v>#N/A</v>
      </c>
      <c r="J1752" s="97" t="str">
        <f t="shared" si="91"/>
        <v>Desarrollo del Sistema de Educación Superior</v>
      </c>
      <c r="K1752" s="97" t="s">
        <v>412</v>
      </c>
    </row>
    <row r="1753" spans="1:11">
      <c r="A1753" s="446"/>
      <c r="B1753" s="446"/>
      <c r="C1753" s="140"/>
      <c r="D1753" s="157"/>
      <c r="E1753" s="122"/>
      <c r="F1753" s="96">
        <f t="shared" si="92"/>
        <v>0</v>
      </c>
      <c r="G1753" s="160"/>
      <c r="H1753" s="141"/>
      <c r="I1753" s="129" t="e">
        <f>VLOOKUP(H1753,Presupuesto!$B$11:$C$565,2,0)</f>
        <v>#N/A</v>
      </c>
      <c r="J1753" s="97" t="str">
        <f t="shared" si="91"/>
        <v>Desarrollo del Sistema de Educación Superior</v>
      </c>
      <c r="K1753" s="97" t="s">
        <v>412</v>
      </c>
    </row>
    <row r="1754" spans="1:11">
      <c r="A1754" s="446"/>
      <c r="B1754" s="446"/>
      <c r="C1754" s="140"/>
      <c r="D1754" s="157"/>
      <c r="E1754" s="122"/>
      <c r="F1754" s="96">
        <f t="shared" si="92"/>
        <v>0</v>
      </c>
      <c r="G1754" s="160"/>
      <c r="H1754" s="141"/>
      <c r="I1754" s="129" t="e">
        <f>VLOOKUP(H1754,Presupuesto!$B$11:$C$565,2,0)</f>
        <v>#N/A</v>
      </c>
      <c r="J1754" s="97" t="str">
        <f t="shared" si="91"/>
        <v>Desarrollo del Sistema de Educación Superior</v>
      </c>
      <c r="K1754" s="97" t="s">
        <v>412</v>
      </c>
    </row>
    <row r="1755" spans="1:11">
      <c r="A1755" s="446"/>
      <c r="B1755" s="446"/>
      <c r="C1755" s="140"/>
      <c r="D1755" s="157"/>
      <c r="E1755" s="122"/>
      <c r="F1755" s="96">
        <f t="shared" si="92"/>
        <v>0</v>
      </c>
      <c r="G1755" s="160"/>
      <c r="H1755" s="141"/>
      <c r="I1755" s="129" t="e">
        <f>VLOOKUP(H1755,Presupuesto!$B$11:$C$565,2,0)</f>
        <v>#N/A</v>
      </c>
      <c r="J1755" s="97" t="str">
        <f t="shared" si="91"/>
        <v>Desarrollo del Sistema de Educación Superior</v>
      </c>
      <c r="K1755" s="97" t="s">
        <v>412</v>
      </c>
    </row>
    <row r="1756" spans="1:11">
      <c r="A1756" s="446"/>
      <c r="B1756" s="446"/>
      <c r="C1756" s="140"/>
      <c r="D1756" s="157"/>
      <c r="E1756" s="122"/>
      <c r="F1756" s="96">
        <f t="shared" si="92"/>
        <v>0</v>
      </c>
      <c r="G1756" s="160"/>
      <c r="H1756" s="141"/>
      <c r="I1756" s="129" t="e">
        <f>VLOOKUP(H1756,Presupuesto!$B$11:$C$565,2,0)</f>
        <v>#N/A</v>
      </c>
      <c r="J1756" s="97" t="str">
        <f t="shared" si="91"/>
        <v>Desarrollo del Sistema de Educación Superior</v>
      </c>
      <c r="K1756" s="97" t="s">
        <v>412</v>
      </c>
    </row>
    <row r="1757" spans="1:11">
      <c r="A1757" s="446"/>
      <c r="B1757" s="446"/>
      <c r="C1757" s="140"/>
      <c r="D1757" s="157"/>
      <c r="E1757" s="122"/>
      <c r="F1757" s="96">
        <f t="shared" si="92"/>
        <v>0</v>
      </c>
      <c r="G1757" s="160"/>
      <c r="H1757" s="141"/>
      <c r="I1757" s="129" t="e">
        <f>VLOOKUP(H1757,Presupuesto!$B$11:$C$565,2,0)</f>
        <v>#N/A</v>
      </c>
      <c r="J1757" s="97" t="str">
        <f t="shared" si="91"/>
        <v>Desarrollo del Sistema de Educación Superior</v>
      </c>
      <c r="K1757" s="97" t="s">
        <v>412</v>
      </c>
    </row>
    <row r="1758" spans="1:11">
      <c r="A1758" s="446"/>
      <c r="B1758" s="446"/>
      <c r="C1758" s="140"/>
      <c r="D1758" s="157"/>
      <c r="E1758" s="122"/>
      <c r="F1758" s="96">
        <f t="shared" si="92"/>
        <v>0</v>
      </c>
      <c r="G1758" s="160"/>
      <c r="H1758" s="141"/>
      <c r="I1758" s="129" t="e">
        <f>VLOOKUP(H1758,Presupuesto!$B$11:$C$565,2,0)</f>
        <v>#N/A</v>
      </c>
      <c r="J1758" s="97" t="str">
        <f t="shared" si="91"/>
        <v>Desarrollo del Sistema de Educación Superior</v>
      </c>
      <c r="K1758" s="97" t="s">
        <v>412</v>
      </c>
    </row>
    <row r="1759" spans="1:11">
      <c r="A1759" s="446"/>
      <c r="B1759" s="446"/>
      <c r="C1759" s="140"/>
      <c r="D1759" s="157"/>
      <c r="E1759" s="122"/>
      <c r="F1759" s="96">
        <f t="shared" si="92"/>
        <v>0</v>
      </c>
      <c r="G1759" s="160"/>
      <c r="H1759" s="141"/>
      <c r="I1759" s="129" t="e">
        <f>VLOOKUP(H1759,Presupuesto!$B$11:$C$565,2,0)</f>
        <v>#N/A</v>
      </c>
      <c r="J1759" s="97" t="str">
        <f t="shared" si="91"/>
        <v>Desarrollo del Sistema de Educación Superior</v>
      </c>
      <c r="K1759" s="97" t="s">
        <v>412</v>
      </c>
    </row>
    <row r="1760" spans="1:11">
      <c r="A1760" s="446"/>
      <c r="B1760" s="446"/>
      <c r="C1760" s="140"/>
      <c r="D1760" s="157"/>
      <c r="E1760" s="122"/>
      <c r="F1760" s="96">
        <f t="shared" si="92"/>
        <v>0</v>
      </c>
      <c r="G1760" s="160"/>
      <c r="H1760" s="141"/>
      <c r="I1760" s="129" t="e">
        <f>VLOOKUP(H1760,Presupuesto!$B$11:$C$565,2,0)</f>
        <v>#N/A</v>
      </c>
      <c r="J1760" s="97" t="str">
        <f t="shared" si="91"/>
        <v>Desarrollo del Sistema de Educación Superior</v>
      </c>
      <c r="K1760" s="97" t="s">
        <v>412</v>
      </c>
    </row>
    <row r="1761" spans="1:11">
      <c r="A1761" s="446"/>
      <c r="B1761" s="446"/>
      <c r="C1761" s="140"/>
      <c r="D1761" s="157"/>
      <c r="E1761" s="122"/>
      <c r="F1761" s="96">
        <f t="shared" si="92"/>
        <v>0</v>
      </c>
      <c r="G1761" s="160"/>
      <c r="H1761" s="141"/>
      <c r="I1761" s="129" t="e">
        <f>VLOOKUP(H1761,Presupuesto!$B$11:$C$565,2,0)</f>
        <v>#N/A</v>
      </c>
      <c r="J1761" s="97" t="str">
        <f t="shared" si="91"/>
        <v>Desarrollo del Sistema de Educación Superior</v>
      </c>
      <c r="K1761" s="97" t="s">
        <v>412</v>
      </c>
    </row>
    <row r="1762" spans="1:11">
      <c r="A1762" s="446"/>
      <c r="B1762" s="446"/>
      <c r="C1762" s="140"/>
      <c r="D1762" s="157"/>
      <c r="E1762" s="122"/>
      <c r="F1762" s="96">
        <f t="shared" si="92"/>
        <v>0</v>
      </c>
      <c r="G1762" s="160"/>
      <c r="H1762" s="141"/>
      <c r="I1762" s="129" t="e">
        <f>VLOOKUP(H1762,Presupuesto!$B$11:$C$565,2,0)</f>
        <v>#N/A</v>
      </c>
      <c r="J1762" s="97" t="str">
        <f t="shared" si="91"/>
        <v>Desarrollo del Sistema de Educación Superior</v>
      </c>
      <c r="K1762" s="97" t="s">
        <v>412</v>
      </c>
    </row>
    <row r="1763" spans="1:11">
      <c r="A1763" s="446"/>
      <c r="B1763" s="446"/>
      <c r="C1763" s="142"/>
      <c r="D1763" s="150"/>
      <c r="E1763" s="117"/>
      <c r="F1763" s="96">
        <f t="shared" si="92"/>
        <v>0</v>
      </c>
      <c r="G1763" s="160"/>
      <c r="H1763" s="143"/>
      <c r="I1763" s="129" t="e">
        <f>VLOOKUP(H1763,Presupuesto!$B$11:$C$565,2,0)</f>
        <v>#N/A</v>
      </c>
      <c r="J1763" s="97" t="str">
        <f t="shared" si="91"/>
        <v>Desarrollo del Sistema de Educación Superior</v>
      </c>
      <c r="K1763" s="97" t="s">
        <v>412</v>
      </c>
    </row>
    <row r="1764" spans="1:11">
      <c r="A1764" s="446"/>
      <c r="B1764" s="446"/>
      <c r="C1764" s="142"/>
      <c r="D1764" s="150"/>
      <c r="E1764" s="117"/>
      <c r="F1764" s="96">
        <f t="shared" si="92"/>
        <v>0</v>
      </c>
      <c r="G1764" s="160"/>
      <c r="H1764" s="143"/>
      <c r="I1764" s="129" t="e">
        <f>VLOOKUP(H1764,Presupuesto!$B$11:$C$565,2,0)</f>
        <v>#N/A</v>
      </c>
      <c r="J1764" s="97" t="str">
        <f t="shared" si="91"/>
        <v>Desarrollo del Sistema de Educación Superior</v>
      </c>
      <c r="K1764" s="97" t="s">
        <v>412</v>
      </c>
    </row>
    <row r="1765" spans="1:11">
      <c r="A1765" s="446"/>
      <c r="B1765" s="446"/>
      <c r="C1765" s="142"/>
      <c r="D1765" s="150"/>
      <c r="E1765" s="117"/>
      <c r="F1765" s="96">
        <f t="shared" si="92"/>
        <v>0</v>
      </c>
      <c r="G1765" s="160"/>
      <c r="H1765" s="143"/>
      <c r="I1765" s="129" t="e">
        <f>VLOOKUP(H1765,Presupuesto!$B$11:$C$565,2,0)</f>
        <v>#N/A</v>
      </c>
      <c r="J1765" s="97" t="str">
        <f t="shared" si="91"/>
        <v>Desarrollo del Sistema de Educación Superior</v>
      </c>
      <c r="K1765" s="97" t="s">
        <v>412</v>
      </c>
    </row>
    <row r="1766" spans="1:11">
      <c r="A1766" s="446"/>
      <c r="B1766" s="446"/>
      <c r="C1766" s="142"/>
      <c r="D1766" s="150"/>
      <c r="E1766" s="117"/>
      <c r="F1766" s="96">
        <f t="shared" si="92"/>
        <v>0</v>
      </c>
      <c r="G1766" s="160"/>
      <c r="H1766" s="143"/>
      <c r="I1766" s="129" t="e">
        <f>VLOOKUP(H1766,Presupuesto!$B$11:$C$565,2,0)</f>
        <v>#N/A</v>
      </c>
      <c r="J1766" s="97" t="str">
        <f t="shared" si="91"/>
        <v>Desarrollo del Sistema de Educación Superior</v>
      </c>
      <c r="K1766" s="97" t="s">
        <v>412</v>
      </c>
    </row>
    <row r="1767" spans="1:11">
      <c r="A1767" s="446"/>
      <c r="B1767" s="446"/>
      <c r="C1767" s="142"/>
      <c r="D1767" s="150"/>
      <c r="E1767" s="117"/>
      <c r="F1767" s="96">
        <f t="shared" si="92"/>
        <v>0</v>
      </c>
      <c r="G1767" s="160"/>
      <c r="H1767" s="143"/>
      <c r="I1767" s="129" t="e">
        <f>VLOOKUP(H1767,Presupuesto!$B$11:$C$565,2,0)</f>
        <v>#N/A</v>
      </c>
      <c r="J1767" s="97" t="str">
        <f t="shared" si="91"/>
        <v>Desarrollo del Sistema de Educación Superior</v>
      </c>
      <c r="K1767" s="97" t="s">
        <v>412</v>
      </c>
    </row>
    <row r="1768" spans="1:11">
      <c r="A1768" s="446"/>
      <c r="B1768" s="446"/>
      <c r="C1768" s="142"/>
      <c r="D1768" s="150"/>
      <c r="E1768" s="117"/>
      <c r="F1768" s="96">
        <f t="shared" si="92"/>
        <v>0</v>
      </c>
      <c r="G1768" s="160"/>
      <c r="H1768" s="143"/>
      <c r="I1768" s="129" t="e">
        <f>VLOOKUP(H1768,Presupuesto!$B$11:$C$565,2,0)</f>
        <v>#N/A</v>
      </c>
      <c r="J1768" s="97" t="str">
        <f t="shared" si="91"/>
        <v>Desarrollo del Sistema de Educación Superior</v>
      </c>
      <c r="K1768" s="97" t="s">
        <v>412</v>
      </c>
    </row>
    <row r="1769" spans="1:11">
      <c r="A1769" s="446"/>
      <c r="B1769" s="446"/>
      <c r="C1769" s="142"/>
      <c r="D1769" s="150"/>
      <c r="E1769" s="117"/>
      <c r="F1769" s="96">
        <f t="shared" si="92"/>
        <v>0</v>
      </c>
      <c r="G1769" s="160"/>
      <c r="H1769" s="143"/>
      <c r="I1769" s="129" t="e">
        <f>VLOOKUP(H1769,Presupuesto!$B$11:$C$565,2,0)</f>
        <v>#N/A</v>
      </c>
      <c r="J1769" s="97" t="str">
        <f t="shared" si="91"/>
        <v>Desarrollo del Sistema de Educación Superior</v>
      </c>
      <c r="K1769" s="97" t="s">
        <v>412</v>
      </c>
    </row>
    <row r="1770" spans="1:11">
      <c r="A1770" s="446"/>
      <c r="B1770" s="446"/>
      <c r="C1770" s="142"/>
      <c r="D1770" s="150"/>
      <c r="E1770" s="117"/>
      <c r="F1770" s="96">
        <f t="shared" si="92"/>
        <v>0</v>
      </c>
      <c r="G1770" s="160"/>
      <c r="H1770" s="143"/>
      <c r="I1770" s="129" t="e">
        <f>VLOOKUP(H1770,Presupuesto!$B$11:$C$565,2,0)</f>
        <v>#N/A</v>
      </c>
      <c r="J1770" s="97" t="str">
        <f t="shared" si="91"/>
        <v>Desarrollo del Sistema de Educación Superior</v>
      </c>
      <c r="K1770" s="97" t="s">
        <v>412</v>
      </c>
    </row>
    <row r="1771" spans="1:11">
      <c r="A1771" s="446"/>
      <c r="B1771" s="446"/>
      <c r="C1771" s="144"/>
      <c r="D1771" s="150"/>
      <c r="E1771" s="117"/>
      <c r="F1771" s="96">
        <f t="shared" si="92"/>
        <v>0</v>
      </c>
      <c r="G1771" s="160"/>
      <c r="H1771" s="145"/>
      <c r="I1771" s="129" t="e">
        <f>VLOOKUP(H1771,Presupuesto!$B$11:$C$565,2,0)</f>
        <v>#N/A</v>
      </c>
      <c r="J1771" s="97" t="str">
        <f t="shared" si="91"/>
        <v>Desarrollo del Sistema de Educación Superior</v>
      </c>
      <c r="K1771" s="97" t="s">
        <v>403</v>
      </c>
    </row>
    <row r="1772" spans="1:11">
      <c r="A1772" s="446"/>
      <c r="B1772" s="446"/>
      <c r="C1772" s="144"/>
      <c r="D1772" s="150"/>
      <c r="E1772" s="117"/>
      <c r="F1772" s="96">
        <f t="shared" si="92"/>
        <v>0</v>
      </c>
      <c r="G1772" s="160"/>
      <c r="H1772" s="145"/>
      <c r="I1772" s="129" t="e">
        <f>VLOOKUP(H1772,Presupuesto!$B$11:$C$565,2,0)</f>
        <v>#N/A</v>
      </c>
      <c r="J1772" s="97" t="str">
        <f t="shared" si="91"/>
        <v>Desarrollo del Sistema de Educación Superior</v>
      </c>
      <c r="K1772" s="97" t="s">
        <v>412</v>
      </c>
    </row>
    <row r="1773" spans="1:11">
      <c r="A1773" s="446"/>
      <c r="B1773" s="446"/>
      <c r="C1773" s="144"/>
      <c r="D1773" s="150"/>
      <c r="E1773" s="117"/>
      <c r="F1773" s="96">
        <f t="shared" si="92"/>
        <v>0</v>
      </c>
      <c r="G1773" s="160"/>
      <c r="H1773" s="145"/>
      <c r="I1773" s="129" t="e">
        <f>VLOOKUP(H1773,Presupuesto!$B$11:$C$565,2,0)</f>
        <v>#N/A</v>
      </c>
      <c r="J1773" s="97" t="str">
        <f t="shared" si="91"/>
        <v>Desarrollo del Sistema de Educación Superior</v>
      </c>
      <c r="K1773" s="97" t="s">
        <v>412</v>
      </c>
    </row>
    <row r="1774" spans="1:11">
      <c r="A1774" s="446"/>
      <c r="B1774" s="446"/>
      <c r="C1774" s="144"/>
      <c r="D1774" s="150"/>
      <c r="E1774" s="117"/>
      <c r="F1774" s="96">
        <f t="shared" si="92"/>
        <v>0</v>
      </c>
      <c r="G1774" s="160"/>
      <c r="H1774" s="145"/>
      <c r="I1774" s="129" t="e">
        <f>VLOOKUP(H1774,Presupuesto!$B$11:$C$565,2,0)</f>
        <v>#N/A</v>
      </c>
      <c r="J1774" s="97" t="str">
        <f t="shared" si="91"/>
        <v>Desarrollo del Sistema de Educación Superior</v>
      </c>
      <c r="K1774" s="97" t="s">
        <v>412</v>
      </c>
    </row>
    <row r="1777" spans="1:11" ht="15.75" thickBot="1"/>
    <row r="1778" spans="1:11" ht="15.75" thickBot="1">
      <c r="A1778" s="446"/>
      <c r="B1778" s="446"/>
      <c r="C1778" s="156" t="s">
        <v>53</v>
      </c>
      <c r="D1778" s="357">
        <f>SUM(F1785:F1819)</f>
        <v>180000</v>
      </c>
      <c r="E1778" s="446"/>
      <c r="F1778" s="446"/>
      <c r="G1778" s="433"/>
      <c r="H1778" s="446"/>
      <c r="I1778" s="446"/>
      <c r="J1778" s="446"/>
      <c r="K1778" s="446"/>
    </row>
    <row r="1779" spans="1:11">
      <c r="A1779" s="446"/>
      <c r="B1779" s="446"/>
      <c r="C1779" s="70"/>
      <c r="D1779" s="31"/>
      <c r="E1779" s="446"/>
      <c r="F1779" s="446"/>
      <c r="G1779" s="433"/>
      <c r="H1779" s="446"/>
      <c r="I1779" s="446"/>
      <c r="J1779" s="446"/>
      <c r="K1779" s="446"/>
    </row>
    <row r="1780" spans="1:11">
      <c r="A1780" s="446"/>
      <c r="B1780" s="446"/>
      <c r="C1780" s="70"/>
      <c r="D1780" s="31"/>
      <c r="E1780" s="92"/>
      <c r="F1780" s="92"/>
      <c r="G1780" s="92"/>
      <c r="H1780" s="75"/>
      <c r="I1780" s="75"/>
      <c r="J1780" s="75"/>
      <c r="K1780" s="446"/>
    </row>
    <row r="1781" spans="1:11" ht="15.75">
      <c r="A1781" s="446"/>
      <c r="B1781" s="446"/>
      <c r="C1781" s="201" t="s">
        <v>392</v>
      </c>
      <c r="D1781" s="353" t="s">
        <v>2002</v>
      </c>
      <c r="E1781" s="92"/>
      <c r="F1781" s="92"/>
      <c r="G1781" s="92"/>
      <c r="H1781" s="75"/>
      <c r="I1781" s="75"/>
      <c r="J1781" s="75"/>
      <c r="K1781" s="446"/>
    </row>
    <row r="1782" spans="1:11" ht="19.5" thickBot="1">
      <c r="A1782" s="446"/>
      <c r="B1782" s="446"/>
      <c r="C1782" s="207" t="str">
        <f>IFERROR(VLOOKUP(D1781,'1. Desarrollo e Innov. Curricu.'!$E:$F,2,FALSE),IFERROR(VLOOKUP(D1781,'2. Investigación Científica'!$E:$F,2,FALSE),IFERROR(VLOOKUP(D1781,'3. Vinculación Univ. Sociedad'!$E:$F,2,FALSE),IFERROR(VLOOKUP(D1781,'4. Docencia y Profesorado Univ.'!$E:$F,2,FALSE),IFERROR(VLOOKUP(D1781,'5. Estudiantes y Graduados'!$E:$F,2,FALSE),IFERROR(VLOOKUP(D1781,'11. Gestion Administrativa'!$E:$F,2,FALSE),IFERROR(VLOOKUP(D1781,'13. Gestión Académica'!$E:$F,2,FALSE),IFERROR(VLOOKUP(D1781,'8. Asegura. de la Calid. y M'!$E:$F,2,FALSE),IFERROR(VLOOKUP(D1781,'6. Gestión del Conocimiento'!$E:$F,2,FALSE),IFERROR(VLOOKUP(D1781,'15. Gobernabilidad y Proceso...'!$E:$F,2,FALSE),IFERROR(VLOOKUP(D1781,'12. Gestión del Talento Humano'!$E:$F,2,FALSE),IFERROR(VLOOKUP(D1781,'14. Internacional... de la E.S.'!$E:$F,2,FALSE),IFERROR(VLOOKUP(D1781,'10. Posgrado'!$E:$F,2,FALSE),IFERROR(VLOOKUP(D1781,'17. Gestión TIC'!$E:$F,2,FALSE),IFERROR(VLOOKUP(D1781,'16. Desa. del Sistema Educ.Sup.'!$E:$F,2,FALSE),IFERROR(VLOOKUP(D1781,'9. Cultura de Inno. Insti...'!$E:$F,2,FALSE),VLOOKUP(D1781,'7. Lo Esencial de la Reforma U.'!$E:$F,2,0)))))))))))))))))</f>
        <v>4. Talleres de gestión del conocmiento</v>
      </c>
      <c r="D1782" s="31"/>
      <c r="E1782" s="446"/>
      <c r="F1782" s="92"/>
      <c r="G1782" s="75"/>
      <c r="H1782" s="75"/>
      <c r="I1782" s="75"/>
      <c r="J1782" s="446"/>
      <c r="K1782" s="446"/>
    </row>
    <row r="1783" spans="1:11" ht="30.75" thickBot="1">
      <c r="A1783" s="446"/>
      <c r="B1783" s="446"/>
      <c r="C1783" s="128" t="s">
        <v>44</v>
      </c>
      <c r="D1783" s="128" t="s">
        <v>55</v>
      </c>
      <c r="E1783" s="135" t="s">
        <v>57</v>
      </c>
      <c r="F1783" s="134" t="s">
        <v>27</v>
      </c>
      <c r="G1783" s="132" t="s">
        <v>131</v>
      </c>
      <c r="H1783" s="135" t="s">
        <v>46</v>
      </c>
      <c r="I1783" s="132" t="s">
        <v>132</v>
      </c>
      <c r="J1783" s="132" t="s">
        <v>410</v>
      </c>
      <c r="K1783" s="132" t="s">
        <v>411</v>
      </c>
    </row>
    <row r="1784" spans="1:11">
      <c r="A1784" s="446"/>
      <c r="B1784" s="446"/>
      <c r="C1784" s="217" t="s">
        <v>439</v>
      </c>
      <c r="D1784" s="218"/>
      <c r="E1784" s="216">
        <f>HLOOKUP(C1784,$AH$2:$BU$3,2,0)</f>
        <v>620</v>
      </c>
      <c r="F1784" s="96">
        <f t="shared" ref="F1784:F1787" si="93">D1784*E1784</f>
        <v>0</v>
      </c>
      <c r="G1784" s="160"/>
      <c r="H1784" s="141"/>
      <c r="I1784" s="129" t="e">
        <f>VLOOKUP(H1784,Presupuesto!$B$11:$C$565,2,0)</f>
        <v>#N/A</v>
      </c>
      <c r="J1784" s="215" t="s">
        <v>1365</v>
      </c>
      <c r="K1784" s="97" t="s">
        <v>394</v>
      </c>
    </row>
    <row r="1785" spans="1:11">
      <c r="A1785" s="446"/>
      <c r="B1785" s="446"/>
      <c r="C1785" s="140"/>
      <c r="D1785" s="157"/>
      <c r="E1785" s="122"/>
      <c r="F1785" s="96">
        <f t="shared" si="93"/>
        <v>0</v>
      </c>
      <c r="G1785" s="160"/>
      <c r="H1785" s="141"/>
      <c r="I1785" s="129" t="e">
        <f>VLOOKUP(H1785,Presupuesto!$B$11:$C$565,2,0)</f>
        <v>#N/A</v>
      </c>
      <c r="J1785" s="97" t="str">
        <f>$J$854</f>
        <v>Desarrollo del Sistema de Educación Superior</v>
      </c>
      <c r="K1785" s="97" t="s">
        <v>412</v>
      </c>
    </row>
    <row r="1786" spans="1:11">
      <c r="A1786" s="446"/>
      <c r="B1786" s="446"/>
      <c r="C1786" s="140"/>
      <c r="D1786" s="157"/>
      <c r="E1786" s="122"/>
      <c r="F1786" s="96">
        <f t="shared" si="93"/>
        <v>0</v>
      </c>
      <c r="G1786" s="160"/>
      <c r="H1786" s="141"/>
      <c r="I1786" s="129" t="e">
        <f>VLOOKUP(H1786,Presupuesto!$B$11:$C$565,2,0)</f>
        <v>#N/A</v>
      </c>
      <c r="J1786" s="97" t="str">
        <f t="shared" ref="J1786:J1817" si="94">$J$854</f>
        <v>Desarrollo del Sistema de Educación Superior</v>
      </c>
      <c r="K1786" s="97" t="s">
        <v>412</v>
      </c>
    </row>
    <row r="1787" spans="1:11">
      <c r="A1787" s="446"/>
      <c r="B1787" s="446"/>
      <c r="C1787" s="140" t="s">
        <v>2106</v>
      </c>
      <c r="D1787" s="157">
        <v>3</v>
      </c>
      <c r="E1787" s="122">
        <v>60000</v>
      </c>
      <c r="F1787" s="96">
        <f t="shared" si="93"/>
        <v>180000</v>
      </c>
      <c r="G1787" s="160" t="s">
        <v>129</v>
      </c>
      <c r="H1787" s="141" t="s">
        <v>699</v>
      </c>
      <c r="I1787" s="129" t="str">
        <f>VLOOKUP(H1787,Presupuesto!$B$11:$C$565,2,0)</f>
        <v>SERVICIOS DE CAPACITACION.</v>
      </c>
      <c r="J1787" s="97" t="s">
        <v>1366</v>
      </c>
      <c r="K1787" s="97" t="s">
        <v>396</v>
      </c>
    </row>
    <row r="1788" spans="1:11">
      <c r="A1788" s="446"/>
      <c r="B1788" s="446"/>
      <c r="C1788" s="140"/>
      <c r="D1788" s="157"/>
      <c r="E1788" s="122"/>
      <c r="F1788" s="96"/>
      <c r="G1788" s="160"/>
      <c r="H1788" s="141"/>
      <c r="I1788" s="129"/>
      <c r="J1788" s="97" t="s">
        <v>472</v>
      </c>
      <c r="K1788" s="97" t="s">
        <v>412</v>
      </c>
    </row>
    <row r="1789" spans="1:11">
      <c r="A1789" s="446"/>
      <c r="B1789" s="446"/>
      <c r="C1789" s="140"/>
      <c r="D1789" s="157"/>
      <c r="E1789" s="122"/>
      <c r="F1789" s="96">
        <f t="shared" ref="F1789:F1817" si="95">D1789*E1789</f>
        <v>0</v>
      </c>
      <c r="G1789" s="160"/>
      <c r="H1789" s="141"/>
      <c r="I1789" s="129" t="e">
        <f>VLOOKUP(H1789,Presupuesto!$B$11:$C$565,2,0)</f>
        <v>#N/A</v>
      </c>
      <c r="J1789" s="97" t="str">
        <f t="shared" si="94"/>
        <v>Desarrollo del Sistema de Educación Superior</v>
      </c>
      <c r="K1789" s="97" t="s">
        <v>401</v>
      </c>
    </row>
    <row r="1790" spans="1:11">
      <c r="A1790" s="446"/>
      <c r="B1790" s="446"/>
      <c r="C1790" s="140"/>
      <c r="D1790" s="157"/>
      <c r="E1790" s="122"/>
      <c r="F1790" s="96">
        <f t="shared" si="95"/>
        <v>0</v>
      </c>
      <c r="G1790" s="160"/>
      <c r="H1790" s="141"/>
      <c r="I1790" s="129" t="e">
        <f>VLOOKUP(H1790,Presupuesto!$B$11:$C$565,2,0)</f>
        <v>#N/A</v>
      </c>
      <c r="J1790" s="97" t="str">
        <f t="shared" si="94"/>
        <v>Desarrollo del Sistema de Educación Superior</v>
      </c>
      <c r="K1790" s="97" t="s">
        <v>412</v>
      </c>
    </row>
    <row r="1791" spans="1:11">
      <c r="A1791" s="446"/>
      <c r="B1791" s="446"/>
      <c r="C1791" s="140"/>
      <c r="D1791" s="157"/>
      <c r="E1791" s="122"/>
      <c r="F1791" s="96">
        <f t="shared" si="95"/>
        <v>0</v>
      </c>
      <c r="G1791" s="160"/>
      <c r="H1791" s="141"/>
      <c r="I1791" s="129" t="e">
        <f>VLOOKUP(H1791,Presupuesto!$B$11:$C$565,2,0)</f>
        <v>#N/A</v>
      </c>
      <c r="J1791" s="97" t="str">
        <f t="shared" si="94"/>
        <v>Desarrollo del Sistema de Educación Superior</v>
      </c>
      <c r="K1791" s="97" t="s">
        <v>412</v>
      </c>
    </row>
    <row r="1792" spans="1:11">
      <c r="A1792" s="446"/>
      <c r="B1792" s="446"/>
      <c r="C1792" s="140"/>
      <c r="D1792" s="157"/>
      <c r="E1792" s="122"/>
      <c r="F1792" s="96">
        <f t="shared" si="95"/>
        <v>0</v>
      </c>
      <c r="G1792" s="160"/>
      <c r="H1792" s="141"/>
      <c r="I1792" s="129" t="e">
        <f>VLOOKUP(H1792,Presupuesto!$B$11:$C$565,2,0)</f>
        <v>#N/A</v>
      </c>
      <c r="J1792" s="97" t="str">
        <f t="shared" si="94"/>
        <v>Desarrollo del Sistema de Educación Superior</v>
      </c>
      <c r="K1792" s="97" t="s">
        <v>412</v>
      </c>
    </row>
    <row r="1793" spans="1:11">
      <c r="A1793" s="446"/>
      <c r="B1793" s="446"/>
      <c r="C1793" s="140"/>
      <c r="D1793" s="157"/>
      <c r="E1793" s="122"/>
      <c r="F1793" s="96">
        <f t="shared" si="95"/>
        <v>0</v>
      </c>
      <c r="G1793" s="160"/>
      <c r="H1793" s="141"/>
      <c r="I1793" s="129" t="e">
        <f>VLOOKUP(H1793,Presupuesto!$B$11:$C$565,2,0)</f>
        <v>#N/A</v>
      </c>
      <c r="J1793" s="97" t="str">
        <f t="shared" si="94"/>
        <v>Desarrollo del Sistema de Educación Superior</v>
      </c>
      <c r="K1793" s="97" t="s">
        <v>412</v>
      </c>
    </row>
    <row r="1794" spans="1:11">
      <c r="A1794" s="446"/>
      <c r="B1794" s="446"/>
      <c r="C1794" s="140"/>
      <c r="D1794" s="157"/>
      <c r="E1794" s="122"/>
      <c r="F1794" s="96">
        <f t="shared" si="95"/>
        <v>0</v>
      </c>
      <c r="G1794" s="160"/>
      <c r="H1794" s="141"/>
      <c r="I1794" s="129" t="e">
        <f>VLOOKUP(H1794,Presupuesto!$B$11:$C$565,2,0)</f>
        <v>#N/A</v>
      </c>
      <c r="J1794" s="97" t="str">
        <f t="shared" si="94"/>
        <v>Desarrollo del Sistema de Educación Superior</v>
      </c>
      <c r="K1794" s="97" t="s">
        <v>412</v>
      </c>
    </row>
    <row r="1795" spans="1:11">
      <c r="A1795" s="446"/>
      <c r="B1795" s="446"/>
      <c r="C1795" s="140"/>
      <c r="D1795" s="157"/>
      <c r="E1795" s="122"/>
      <c r="F1795" s="96">
        <f t="shared" si="95"/>
        <v>0</v>
      </c>
      <c r="G1795" s="160"/>
      <c r="H1795" s="141"/>
      <c r="I1795" s="129" t="e">
        <f>VLOOKUP(H1795,Presupuesto!$B$11:$C$565,2,0)</f>
        <v>#N/A</v>
      </c>
      <c r="J1795" s="97" t="str">
        <f t="shared" si="94"/>
        <v>Desarrollo del Sistema de Educación Superior</v>
      </c>
      <c r="K1795" s="97" t="s">
        <v>412</v>
      </c>
    </row>
    <row r="1796" spans="1:11">
      <c r="A1796" s="446"/>
      <c r="B1796" s="446"/>
      <c r="C1796" s="140"/>
      <c r="D1796" s="157"/>
      <c r="E1796" s="122"/>
      <c r="F1796" s="96">
        <f t="shared" si="95"/>
        <v>0</v>
      </c>
      <c r="G1796" s="160"/>
      <c r="H1796" s="141"/>
      <c r="I1796" s="129" t="e">
        <f>VLOOKUP(H1796,Presupuesto!$B$11:$C$565,2,0)</f>
        <v>#N/A</v>
      </c>
      <c r="J1796" s="97" t="str">
        <f t="shared" si="94"/>
        <v>Desarrollo del Sistema de Educación Superior</v>
      </c>
      <c r="K1796" s="97" t="s">
        <v>412</v>
      </c>
    </row>
    <row r="1797" spans="1:11">
      <c r="A1797" s="446"/>
      <c r="B1797" s="446"/>
      <c r="C1797" s="140"/>
      <c r="D1797" s="157"/>
      <c r="E1797" s="122"/>
      <c r="F1797" s="96">
        <f t="shared" si="95"/>
        <v>0</v>
      </c>
      <c r="G1797" s="160"/>
      <c r="H1797" s="141"/>
      <c r="I1797" s="129" t="e">
        <f>VLOOKUP(H1797,Presupuesto!$B$11:$C$565,2,0)</f>
        <v>#N/A</v>
      </c>
      <c r="J1797" s="97" t="str">
        <f t="shared" si="94"/>
        <v>Desarrollo del Sistema de Educación Superior</v>
      </c>
      <c r="K1797" s="97" t="s">
        <v>412</v>
      </c>
    </row>
    <row r="1798" spans="1:11">
      <c r="A1798" s="446"/>
      <c r="B1798" s="446"/>
      <c r="C1798" s="140"/>
      <c r="D1798" s="157"/>
      <c r="E1798" s="122"/>
      <c r="F1798" s="96">
        <f t="shared" si="95"/>
        <v>0</v>
      </c>
      <c r="G1798" s="160"/>
      <c r="H1798" s="141"/>
      <c r="I1798" s="129" t="e">
        <f>VLOOKUP(H1798,Presupuesto!$B$11:$C$565,2,0)</f>
        <v>#N/A</v>
      </c>
      <c r="J1798" s="97" t="str">
        <f t="shared" si="94"/>
        <v>Desarrollo del Sistema de Educación Superior</v>
      </c>
      <c r="K1798" s="97" t="s">
        <v>412</v>
      </c>
    </row>
    <row r="1799" spans="1:11">
      <c r="A1799" s="446"/>
      <c r="B1799" s="446"/>
      <c r="C1799" s="140"/>
      <c r="D1799" s="157"/>
      <c r="E1799" s="122"/>
      <c r="F1799" s="96">
        <f t="shared" si="95"/>
        <v>0</v>
      </c>
      <c r="G1799" s="160"/>
      <c r="H1799" s="141"/>
      <c r="I1799" s="129" t="e">
        <f>VLOOKUP(H1799,Presupuesto!$B$11:$C$565,2,0)</f>
        <v>#N/A</v>
      </c>
      <c r="J1799" s="97" t="str">
        <f t="shared" si="94"/>
        <v>Desarrollo del Sistema de Educación Superior</v>
      </c>
      <c r="K1799" s="97" t="s">
        <v>412</v>
      </c>
    </row>
    <row r="1800" spans="1:11">
      <c r="A1800" s="446"/>
      <c r="B1800" s="446"/>
      <c r="C1800" s="140"/>
      <c r="D1800" s="157"/>
      <c r="E1800" s="122"/>
      <c r="F1800" s="96">
        <f t="shared" si="95"/>
        <v>0</v>
      </c>
      <c r="G1800" s="160"/>
      <c r="H1800" s="141"/>
      <c r="I1800" s="129" t="e">
        <f>VLOOKUP(H1800,Presupuesto!$B$11:$C$565,2,0)</f>
        <v>#N/A</v>
      </c>
      <c r="J1800" s="97" t="str">
        <f t="shared" si="94"/>
        <v>Desarrollo del Sistema de Educación Superior</v>
      </c>
      <c r="K1800" s="97" t="s">
        <v>412</v>
      </c>
    </row>
    <row r="1801" spans="1:11">
      <c r="A1801" s="446"/>
      <c r="B1801" s="446"/>
      <c r="C1801" s="140"/>
      <c r="D1801" s="157"/>
      <c r="E1801" s="122"/>
      <c r="F1801" s="96">
        <f t="shared" si="95"/>
        <v>0</v>
      </c>
      <c r="G1801" s="160"/>
      <c r="H1801" s="141"/>
      <c r="I1801" s="129" t="e">
        <f>VLOOKUP(H1801,Presupuesto!$B$11:$C$565,2,0)</f>
        <v>#N/A</v>
      </c>
      <c r="J1801" s="97" t="str">
        <f t="shared" si="94"/>
        <v>Desarrollo del Sistema de Educación Superior</v>
      </c>
      <c r="K1801" s="97" t="s">
        <v>412</v>
      </c>
    </row>
    <row r="1802" spans="1:11">
      <c r="A1802" s="446"/>
      <c r="B1802" s="446"/>
      <c r="C1802" s="140"/>
      <c r="D1802" s="157"/>
      <c r="E1802" s="122"/>
      <c r="F1802" s="96">
        <f t="shared" si="95"/>
        <v>0</v>
      </c>
      <c r="G1802" s="160"/>
      <c r="H1802" s="141"/>
      <c r="I1802" s="129" t="e">
        <f>VLOOKUP(H1802,Presupuesto!$B$11:$C$565,2,0)</f>
        <v>#N/A</v>
      </c>
      <c r="J1802" s="97" t="str">
        <f t="shared" si="94"/>
        <v>Desarrollo del Sistema de Educación Superior</v>
      </c>
      <c r="K1802" s="97" t="s">
        <v>412</v>
      </c>
    </row>
    <row r="1803" spans="1:11">
      <c r="A1803" s="446"/>
      <c r="B1803" s="446"/>
      <c r="C1803" s="140"/>
      <c r="D1803" s="157"/>
      <c r="E1803" s="122"/>
      <c r="F1803" s="96">
        <f t="shared" si="95"/>
        <v>0</v>
      </c>
      <c r="G1803" s="160"/>
      <c r="H1803" s="141"/>
      <c r="I1803" s="129" t="e">
        <f>VLOOKUP(H1803,Presupuesto!$B$11:$C$565,2,0)</f>
        <v>#N/A</v>
      </c>
      <c r="J1803" s="97" t="str">
        <f t="shared" si="94"/>
        <v>Desarrollo del Sistema de Educación Superior</v>
      </c>
      <c r="K1803" s="97" t="s">
        <v>412</v>
      </c>
    </row>
    <row r="1804" spans="1:11">
      <c r="A1804" s="446"/>
      <c r="B1804" s="446"/>
      <c r="C1804" s="140"/>
      <c r="D1804" s="157"/>
      <c r="E1804" s="122"/>
      <c r="F1804" s="96">
        <f t="shared" si="95"/>
        <v>0</v>
      </c>
      <c r="G1804" s="160"/>
      <c r="H1804" s="141"/>
      <c r="I1804" s="129" t="e">
        <f>VLOOKUP(H1804,Presupuesto!$B$11:$C$565,2,0)</f>
        <v>#N/A</v>
      </c>
      <c r="J1804" s="97" t="str">
        <f t="shared" si="94"/>
        <v>Desarrollo del Sistema de Educación Superior</v>
      </c>
      <c r="K1804" s="97" t="s">
        <v>412</v>
      </c>
    </row>
    <row r="1805" spans="1:11">
      <c r="A1805" s="446"/>
      <c r="B1805" s="446"/>
      <c r="C1805" s="140"/>
      <c r="D1805" s="157"/>
      <c r="E1805" s="122"/>
      <c r="F1805" s="96">
        <f t="shared" si="95"/>
        <v>0</v>
      </c>
      <c r="G1805" s="160"/>
      <c r="H1805" s="141"/>
      <c r="I1805" s="129" t="e">
        <f>VLOOKUP(H1805,Presupuesto!$B$11:$C$565,2,0)</f>
        <v>#N/A</v>
      </c>
      <c r="J1805" s="97" t="str">
        <f t="shared" si="94"/>
        <v>Desarrollo del Sistema de Educación Superior</v>
      </c>
      <c r="K1805" s="97" t="s">
        <v>412</v>
      </c>
    </row>
    <row r="1806" spans="1:11">
      <c r="A1806" s="446"/>
      <c r="B1806" s="446"/>
      <c r="C1806" s="142"/>
      <c r="D1806" s="150"/>
      <c r="E1806" s="117"/>
      <c r="F1806" s="96">
        <f t="shared" si="95"/>
        <v>0</v>
      </c>
      <c r="G1806" s="160"/>
      <c r="H1806" s="143"/>
      <c r="I1806" s="129" t="e">
        <f>VLOOKUP(H1806,Presupuesto!$B$11:$C$565,2,0)</f>
        <v>#N/A</v>
      </c>
      <c r="J1806" s="97" t="str">
        <f t="shared" si="94"/>
        <v>Desarrollo del Sistema de Educación Superior</v>
      </c>
      <c r="K1806" s="97" t="s">
        <v>412</v>
      </c>
    </row>
    <row r="1807" spans="1:11">
      <c r="A1807" s="446"/>
      <c r="B1807" s="446"/>
      <c r="C1807" s="142"/>
      <c r="D1807" s="150"/>
      <c r="E1807" s="117"/>
      <c r="F1807" s="96">
        <f t="shared" si="95"/>
        <v>0</v>
      </c>
      <c r="G1807" s="160"/>
      <c r="H1807" s="143"/>
      <c r="I1807" s="129" t="e">
        <f>VLOOKUP(H1807,Presupuesto!$B$11:$C$565,2,0)</f>
        <v>#N/A</v>
      </c>
      <c r="J1807" s="97" t="str">
        <f t="shared" si="94"/>
        <v>Desarrollo del Sistema de Educación Superior</v>
      </c>
      <c r="K1807" s="97" t="s">
        <v>412</v>
      </c>
    </row>
    <row r="1808" spans="1:11">
      <c r="A1808" s="446"/>
      <c r="B1808" s="446"/>
      <c r="C1808" s="142"/>
      <c r="D1808" s="150"/>
      <c r="E1808" s="117"/>
      <c r="F1808" s="96">
        <f t="shared" si="95"/>
        <v>0</v>
      </c>
      <c r="G1808" s="160"/>
      <c r="H1808" s="143"/>
      <c r="I1808" s="129" t="e">
        <f>VLOOKUP(H1808,Presupuesto!$B$11:$C$565,2,0)</f>
        <v>#N/A</v>
      </c>
      <c r="J1808" s="97" t="str">
        <f t="shared" si="94"/>
        <v>Desarrollo del Sistema de Educación Superior</v>
      </c>
      <c r="K1808" s="97" t="s">
        <v>412</v>
      </c>
    </row>
    <row r="1809" spans="1:11">
      <c r="A1809" s="446"/>
      <c r="B1809" s="446"/>
      <c r="C1809" s="142"/>
      <c r="D1809" s="150"/>
      <c r="E1809" s="117"/>
      <c r="F1809" s="96">
        <f t="shared" si="95"/>
        <v>0</v>
      </c>
      <c r="G1809" s="160"/>
      <c r="H1809" s="143"/>
      <c r="I1809" s="129" t="e">
        <f>VLOOKUP(H1809,Presupuesto!$B$11:$C$565,2,0)</f>
        <v>#N/A</v>
      </c>
      <c r="J1809" s="97" t="str">
        <f t="shared" si="94"/>
        <v>Desarrollo del Sistema de Educación Superior</v>
      </c>
      <c r="K1809" s="97" t="s">
        <v>412</v>
      </c>
    </row>
    <row r="1810" spans="1:11">
      <c r="A1810" s="446"/>
      <c r="B1810" s="446"/>
      <c r="C1810" s="142"/>
      <c r="D1810" s="150"/>
      <c r="E1810" s="117"/>
      <c r="F1810" s="96">
        <f t="shared" si="95"/>
        <v>0</v>
      </c>
      <c r="G1810" s="160"/>
      <c r="H1810" s="143"/>
      <c r="I1810" s="129" t="e">
        <f>VLOOKUP(H1810,Presupuesto!$B$11:$C$565,2,0)</f>
        <v>#N/A</v>
      </c>
      <c r="J1810" s="97" t="str">
        <f t="shared" si="94"/>
        <v>Desarrollo del Sistema de Educación Superior</v>
      </c>
      <c r="K1810" s="97" t="s">
        <v>412</v>
      </c>
    </row>
    <row r="1811" spans="1:11">
      <c r="A1811" s="446"/>
      <c r="B1811" s="446"/>
      <c r="C1811" s="142"/>
      <c r="D1811" s="150"/>
      <c r="E1811" s="117"/>
      <c r="F1811" s="96">
        <f t="shared" si="95"/>
        <v>0</v>
      </c>
      <c r="G1811" s="160"/>
      <c r="H1811" s="143"/>
      <c r="I1811" s="129" t="e">
        <f>VLOOKUP(H1811,Presupuesto!$B$11:$C$565,2,0)</f>
        <v>#N/A</v>
      </c>
      <c r="J1811" s="97" t="str">
        <f t="shared" si="94"/>
        <v>Desarrollo del Sistema de Educación Superior</v>
      </c>
      <c r="K1811" s="97" t="s">
        <v>412</v>
      </c>
    </row>
    <row r="1812" spans="1:11">
      <c r="A1812" s="446"/>
      <c r="B1812" s="446"/>
      <c r="C1812" s="142"/>
      <c r="D1812" s="150"/>
      <c r="E1812" s="117"/>
      <c r="F1812" s="96">
        <f t="shared" si="95"/>
        <v>0</v>
      </c>
      <c r="G1812" s="160"/>
      <c r="H1812" s="143"/>
      <c r="I1812" s="129" t="e">
        <f>VLOOKUP(H1812,Presupuesto!$B$11:$C$565,2,0)</f>
        <v>#N/A</v>
      </c>
      <c r="J1812" s="97" t="str">
        <f t="shared" si="94"/>
        <v>Desarrollo del Sistema de Educación Superior</v>
      </c>
      <c r="K1812" s="97" t="s">
        <v>412</v>
      </c>
    </row>
    <row r="1813" spans="1:11">
      <c r="A1813" s="446"/>
      <c r="B1813" s="446"/>
      <c r="C1813" s="142"/>
      <c r="D1813" s="150"/>
      <c r="E1813" s="117"/>
      <c r="F1813" s="96">
        <f t="shared" si="95"/>
        <v>0</v>
      </c>
      <c r="G1813" s="160"/>
      <c r="H1813" s="143"/>
      <c r="I1813" s="129" t="e">
        <f>VLOOKUP(H1813,Presupuesto!$B$11:$C$565,2,0)</f>
        <v>#N/A</v>
      </c>
      <c r="J1813" s="97" t="str">
        <f t="shared" si="94"/>
        <v>Desarrollo del Sistema de Educación Superior</v>
      </c>
      <c r="K1813" s="97" t="s">
        <v>412</v>
      </c>
    </row>
    <row r="1814" spans="1:11">
      <c r="A1814" s="446"/>
      <c r="B1814" s="446"/>
      <c r="C1814" s="144"/>
      <c r="D1814" s="150"/>
      <c r="E1814" s="117"/>
      <c r="F1814" s="96">
        <f t="shared" si="95"/>
        <v>0</v>
      </c>
      <c r="G1814" s="160"/>
      <c r="H1814" s="145"/>
      <c r="I1814" s="129" t="e">
        <f>VLOOKUP(H1814,Presupuesto!$B$11:$C$565,2,0)</f>
        <v>#N/A</v>
      </c>
      <c r="J1814" s="97" t="str">
        <f t="shared" si="94"/>
        <v>Desarrollo del Sistema de Educación Superior</v>
      </c>
      <c r="K1814" s="97" t="s">
        <v>403</v>
      </c>
    </row>
    <row r="1815" spans="1:11">
      <c r="A1815" s="446"/>
      <c r="B1815" s="446"/>
      <c r="C1815" s="144"/>
      <c r="D1815" s="150"/>
      <c r="E1815" s="117"/>
      <c r="F1815" s="96">
        <f t="shared" si="95"/>
        <v>0</v>
      </c>
      <c r="G1815" s="160"/>
      <c r="H1815" s="145"/>
      <c r="I1815" s="129" t="e">
        <f>VLOOKUP(H1815,Presupuesto!$B$11:$C$565,2,0)</f>
        <v>#N/A</v>
      </c>
      <c r="J1815" s="97" t="str">
        <f t="shared" si="94"/>
        <v>Desarrollo del Sistema de Educación Superior</v>
      </c>
      <c r="K1815" s="97" t="s">
        <v>412</v>
      </c>
    </row>
    <row r="1816" spans="1:11">
      <c r="A1816" s="446"/>
      <c r="B1816" s="446"/>
      <c r="C1816" s="144"/>
      <c r="D1816" s="150"/>
      <c r="E1816" s="117"/>
      <c r="F1816" s="96">
        <f t="shared" si="95"/>
        <v>0</v>
      </c>
      <c r="G1816" s="160"/>
      <c r="H1816" s="145"/>
      <c r="I1816" s="129" t="e">
        <f>VLOOKUP(H1816,Presupuesto!$B$11:$C$565,2,0)</f>
        <v>#N/A</v>
      </c>
      <c r="J1816" s="97" t="str">
        <f t="shared" si="94"/>
        <v>Desarrollo del Sistema de Educación Superior</v>
      </c>
      <c r="K1816" s="97" t="s">
        <v>412</v>
      </c>
    </row>
    <row r="1817" spans="1:11">
      <c r="A1817" s="446"/>
      <c r="B1817" s="446"/>
      <c r="C1817" s="144"/>
      <c r="D1817" s="150"/>
      <c r="E1817" s="117"/>
      <c r="F1817" s="96">
        <f t="shared" si="95"/>
        <v>0</v>
      </c>
      <c r="G1817" s="160"/>
      <c r="H1817" s="145"/>
      <c r="I1817" s="129" t="e">
        <f>VLOOKUP(H1817,Presupuesto!$B$11:$C$565,2,0)</f>
        <v>#N/A</v>
      </c>
      <c r="J1817" s="97" t="str">
        <f t="shared" si="94"/>
        <v>Desarrollo del Sistema de Educación Superior</v>
      </c>
      <c r="K1817" s="97" t="s">
        <v>412</v>
      </c>
    </row>
    <row r="1819" spans="1:11" ht="15.75" thickBot="1"/>
    <row r="1820" spans="1:11" ht="15.75" thickBot="1">
      <c r="A1820" s="446"/>
      <c r="B1820" s="446"/>
      <c r="C1820" s="156" t="s">
        <v>53</v>
      </c>
      <c r="D1820" s="357">
        <f>SUM(F1827:F1861)</f>
        <v>19800</v>
      </c>
      <c r="E1820" s="446"/>
      <c r="F1820" s="446"/>
      <c r="G1820" s="433"/>
      <c r="H1820" s="446"/>
      <c r="I1820" s="446"/>
      <c r="J1820" s="446"/>
      <c r="K1820" s="446"/>
    </row>
    <row r="1821" spans="1:11">
      <c r="A1821" s="446"/>
      <c r="B1821" s="446"/>
      <c r="C1821" s="70"/>
      <c r="D1821" s="31"/>
      <c r="E1821" s="446"/>
      <c r="F1821" s="446"/>
      <c r="G1821" s="433"/>
      <c r="H1821" s="446"/>
      <c r="I1821" s="446"/>
      <c r="J1821" s="446"/>
      <c r="K1821" s="446"/>
    </row>
    <row r="1822" spans="1:11">
      <c r="A1822" s="446"/>
      <c r="B1822" s="446"/>
      <c r="C1822" s="70"/>
      <c r="D1822" s="31"/>
      <c r="E1822" s="92"/>
      <c r="F1822" s="92"/>
      <c r="G1822" s="92"/>
      <c r="H1822" s="75"/>
      <c r="I1822" s="75"/>
      <c r="J1822" s="75"/>
      <c r="K1822" s="446"/>
    </row>
    <row r="1823" spans="1:11" ht="15.75">
      <c r="A1823" s="446"/>
      <c r="B1823" s="446"/>
      <c r="C1823" s="201" t="s">
        <v>392</v>
      </c>
      <c r="D1823" s="353" t="s">
        <v>2118</v>
      </c>
      <c r="E1823" s="92"/>
      <c r="F1823" s="92"/>
      <c r="G1823" s="92"/>
      <c r="H1823" s="75"/>
      <c r="I1823" s="75"/>
      <c r="J1823" s="75"/>
      <c r="K1823" s="446"/>
    </row>
    <row r="1824" spans="1:11" ht="19.5" thickBot="1">
      <c r="A1824" s="446"/>
      <c r="B1824" s="446"/>
      <c r="C1824" s="207" t="str">
        <f>IFERROR(VLOOKUP(D1823,'1. Desarrollo e Innov. Curricu.'!$E:$F,2,FALSE),IFERROR(VLOOKUP(D1823,'2. Investigación Científica'!$E:$F,2,FALSE),IFERROR(VLOOKUP(D1823,'3. Vinculación Univ. Sociedad'!$E:$F,2,FALSE),IFERROR(VLOOKUP(D1823,'4. Docencia y Profesorado Univ.'!$E:$F,2,FALSE),IFERROR(VLOOKUP(D1823,'5. Estudiantes y Graduados'!$E:$F,2,FALSE),IFERROR(VLOOKUP(D1823,'11. Gestion Administrativa'!$E:$F,2,FALSE),IFERROR(VLOOKUP(D1823,'13. Gestión Académica'!$E:$F,2,FALSE),IFERROR(VLOOKUP(D1823,'8. Asegura. de la Calid. y M'!$E:$F,2,FALSE),IFERROR(VLOOKUP(D1823,'6. Gestión del Conocimiento'!$E:$F,2,FALSE),IFERROR(VLOOKUP(D1823,'15. Gobernabilidad y Proceso...'!$E:$F,2,FALSE),IFERROR(VLOOKUP(D1823,'12. Gestión del Talento Humano'!$E:$F,2,FALSE),IFERROR(VLOOKUP(D1823,'14. Internacional... de la E.S.'!$E:$F,2,FALSE),IFERROR(VLOOKUP(D1823,'10. Posgrado'!$E:$F,2,FALSE),IFERROR(VLOOKUP(D1823,'17. Gestión TIC'!$E:$F,2,FALSE),IFERROR(VLOOKUP(D1823,'16. Desa. del Sistema Educ.Sup.'!$E:$F,2,FALSE),IFERROR(VLOOKUP(D1823,'9. Cultura de Inno. Insti...'!$E:$F,2,FALSE),VLOOKUP(D1823,'7. Lo Esencial de la Reforma U.'!$E:$F,2,0)))))))))))))))))</f>
        <v>1. Solicitud de la presencia de técnicos de la DGT para que realicen mantenimiento preventivo y correctivo del equipo.</v>
      </c>
      <c r="D1824" s="31"/>
      <c r="E1824" s="446"/>
      <c r="F1824" s="92"/>
      <c r="G1824" s="75"/>
      <c r="H1824" s="75"/>
      <c r="I1824" s="75"/>
      <c r="J1824" s="446"/>
      <c r="K1824" s="446"/>
    </row>
    <row r="1825" spans="1:11" ht="30.75" thickBot="1">
      <c r="A1825" s="446"/>
      <c r="B1825" s="446"/>
      <c r="C1825" s="128" t="s">
        <v>44</v>
      </c>
      <c r="D1825" s="128" t="s">
        <v>55</v>
      </c>
      <c r="E1825" s="135" t="s">
        <v>57</v>
      </c>
      <c r="F1825" s="134" t="s">
        <v>27</v>
      </c>
      <c r="G1825" s="132" t="s">
        <v>131</v>
      </c>
      <c r="H1825" s="135" t="s">
        <v>46</v>
      </c>
      <c r="I1825" s="132" t="s">
        <v>132</v>
      </c>
      <c r="J1825" s="132" t="s">
        <v>410</v>
      </c>
      <c r="K1825" s="132" t="s">
        <v>411</v>
      </c>
    </row>
    <row r="1826" spans="1:11">
      <c r="A1826" s="446"/>
      <c r="B1826" s="446"/>
      <c r="C1826" s="217" t="s">
        <v>439</v>
      </c>
      <c r="D1826" s="218"/>
      <c r="E1826" s="216">
        <f>HLOOKUP(C1826,$AH$2:$BU$3,2,0)</f>
        <v>620</v>
      </c>
      <c r="F1826" s="96">
        <f t="shared" ref="F1826:F1829" si="96">D1826*E1826</f>
        <v>0</v>
      </c>
      <c r="G1826" s="160"/>
      <c r="H1826" s="141"/>
      <c r="I1826" s="129" t="e">
        <f>VLOOKUP(H1826,Presupuesto!$B$11:$C$565,2,0)</f>
        <v>#N/A</v>
      </c>
      <c r="J1826" s="215" t="s">
        <v>1365</v>
      </c>
      <c r="K1826" s="97" t="s">
        <v>394</v>
      </c>
    </row>
    <row r="1827" spans="1:11">
      <c r="A1827" s="446"/>
      <c r="B1827" s="446"/>
      <c r="C1827" s="140"/>
      <c r="D1827" s="157"/>
      <c r="E1827" s="122"/>
      <c r="F1827" s="96">
        <f t="shared" si="96"/>
        <v>0</v>
      </c>
      <c r="G1827" s="160"/>
      <c r="H1827" s="141"/>
      <c r="I1827" s="129" t="e">
        <f>VLOOKUP(H1827,Presupuesto!$B$11:$C$565,2,0)</f>
        <v>#N/A</v>
      </c>
      <c r="J1827" s="97" t="str">
        <f>$J$854</f>
        <v>Desarrollo del Sistema de Educación Superior</v>
      </c>
      <c r="K1827" s="97" t="s">
        <v>412</v>
      </c>
    </row>
    <row r="1828" spans="1:11">
      <c r="A1828" s="446"/>
      <c r="B1828" s="446"/>
      <c r="C1828" s="140"/>
      <c r="D1828" s="157"/>
      <c r="E1828" s="122"/>
      <c r="F1828" s="96">
        <f t="shared" si="96"/>
        <v>0</v>
      </c>
      <c r="G1828" s="160"/>
      <c r="H1828" s="141"/>
      <c r="I1828" s="129" t="e">
        <f>VLOOKUP(H1828,Presupuesto!$B$11:$C$565,2,0)</f>
        <v>#N/A</v>
      </c>
      <c r="J1828" s="97" t="str">
        <f t="shared" ref="J1828:J1859" si="97">$J$854</f>
        <v>Desarrollo del Sistema de Educación Superior</v>
      </c>
      <c r="K1828" s="97" t="s">
        <v>412</v>
      </c>
    </row>
    <row r="1829" spans="1:11">
      <c r="A1829" s="446"/>
      <c r="B1829" s="446"/>
      <c r="C1829" s="140" t="s">
        <v>2221</v>
      </c>
      <c r="D1829" s="157">
        <v>1</v>
      </c>
      <c r="E1829" s="122">
        <v>19800</v>
      </c>
      <c r="F1829" s="96">
        <f t="shared" si="96"/>
        <v>19800</v>
      </c>
      <c r="G1829" s="160" t="s">
        <v>129</v>
      </c>
      <c r="H1829" s="141" t="s">
        <v>263</v>
      </c>
      <c r="I1829" s="129" t="str">
        <f>VLOOKUP(H1829,Presupuesto!$B$11:$C$565,2,0)</f>
        <v>OTROS SERVICIOS PERSONALES (12900-00)</v>
      </c>
      <c r="J1829" s="97" t="s">
        <v>1364</v>
      </c>
      <c r="K1829" s="97" t="s">
        <v>396</v>
      </c>
    </row>
    <row r="1830" spans="1:11">
      <c r="A1830" s="446"/>
      <c r="B1830" s="446"/>
      <c r="C1830" s="140"/>
      <c r="D1830" s="157"/>
      <c r="E1830" s="122"/>
      <c r="F1830" s="96"/>
      <c r="G1830" s="160"/>
      <c r="H1830" s="141"/>
      <c r="I1830" s="129"/>
      <c r="J1830" s="97" t="s">
        <v>472</v>
      </c>
      <c r="K1830" s="97" t="s">
        <v>412</v>
      </c>
    </row>
    <row r="1831" spans="1:11">
      <c r="A1831" s="446"/>
      <c r="B1831" s="446"/>
      <c r="C1831" s="140"/>
      <c r="D1831" s="157"/>
      <c r="E1831" s="122"/>
      <c r="F1831" s="96">
        <f t="shared" ref="F1831:F1859" si="98">D1831*E1831</f>
        <v>0</v>
      </c>
      <c r="G1831" s="160"/>
      <c r="H1831" s="141"/>
      <c r="I1831" s="129" t="e">
        <f>VLOOKUP(H1831,Presupuesto!$B$11:$C$565,2,0)</f>
        <v>#N/A</v>
      </c>
      <c r="J1831" s="97" t="str">
        <f t="shared" si="97"/>
        <v>Desarrollo del Sistema de Educación Superior</v>
      </c>
      <c r="K1831" s="97" t="s">
        <v>401</v>
      </c>
    </row>
    <row r="1832" spans="1:11">
      <c r="A1832" s="446"/>
      <c r="B1832" s="446"/>
      <c r="C1832" s="140"/>
      <c r="D1832" s="157"/>
      <c r="E1832" s="122"/>
      <c r="F1832" s="96">
        <f t="shared" si="98"/>
        <v>0</v>
      </c>
      <c r="G1832" s="160"/>
      <c r="H1832" s="141"/>
      <c r="I1832" s="129" t="e">
        <f>VLOOKUP(H1832,Presupuesto!$B$11:$C$565,2,0)</f>
        <v>#N/A</v>
      </c>
      <c r="J1832" s="97" t="str">
        <f t="shared" si="97"/>
        <v>Desarrollo del Sistema de Educación Superior</v>
      </c>
      <c r="K1832" s="97" t="s">
        <v>412</v>
      </c>
    </row>
    <row r="1833" spans="1:11">
      <c r="A1833" s="446"/>
      <c r="B1833" s="446"/>
      <c r="C1833" s="140"/>
      <c r="D1833" s="157"/>
      <c r="E1833" s="122"/>
      <c r="F1833" s="96">
        <f t="shared" si="98"/>
        <v>0</v>
      </c>
      <c r="G1833" s="160"/>
      <c r="H1833" s="141"/>
      <c r="I1833" s="129" t="e">
        <f>VLOOKUP(H1833,Presupuesto!$B$11:$C$565,2,0)</f>
        <v>#N/A</v>
      </c>
      <c r="J1833" s="97" t="str">
        <f t="shared" si="97"/>
        <v>Desarrollo del Sistema de Educación Superior</v>
      </c>
      <c r="K1833" s="97" t="s">
        <v>412</v>
      </c>
    </row>
    <row r="1834" spans="1:11">
      <c r="A1834" s="446"/>
      <c r="B1834" s="446"/>
      <c r="C1834" s="140"/>
      <c r="D1834" s="157"/>
      <c r="E1834" s="122"/>
      <c r="F1834" s="96">
        <f t="shared" si="98"/>
        <v>0</v>
      </c>
      <c r="G1834" s="160"/>
      <c r="H1834" s="141"/>
      <c r="I1834" s="129" t="e">
        <f>VLOOKUP(H1834,Presupuesto!$B$11:$C$565,2,0)</f>
        <v>#N/A</v>
      </c>
      <c r="J1834" s="97" t="str">
        <f t="shared" si="97"/>
        <v>Desarrollo del Sistema de Educación Superior</v>
      </c>
      <c r="K1834" s="97" t="s">
        <v>412</v>
      </c>
    </row>
    <row r="1835" spans="1:11">
      <c r="A1835" s="446"/>
      <c r="B1835" s="446"/>
      <c r="C1835" s="140"/>
      <c r="D1835" s="157"/>
      <c r="E1835" s="122"/>
      <c r="F1835" s="96">
        <f t="shared" si="98"/>
        <v>0</v>
      </c>
      <c r="G1835" s="160"/>
      <c r="H1835" s="141"/>
      <c r="I1835" s="129" t="e">
        <f>VLOOKUP(H1835,Presupuesto!$B$11:$C$565,2,0)</f>
        <v>#N/A</v>
      </c>
      <c r="J1835" s="97" t="str">
        <f t="shared" si="97"/>
        <v>Desarrollo del Sistema de Educación Superior</v>
      </c>
      <c r="K1835" s="97" t="s">
        <v>412</v>
      </c>
    </row>
    <row r="1836" spans="1:11">
      <c r="A1836" s="446"/>
      <c r="B1836" s="446"/>
      <c r="C1836" s="140"/>
      <c r="D1836" s="157"/>
      <c r="E1836" s="122"/>
      <c r="F1836" s="96">
        <f t="shared" si="98"/>
        <v>0</v>
      </c>
      <c r="G1836" s="160"/>
      <c r="H1836" s="141"/>
      <c r="I1836" s="129" t="e">
        <f>VLOOKUP(H1836,Presupuesto!$B$11:$C$565,2,0)</f>
        <v>#N/A</v>
      </c>
      <c r="J1836" s="97" t="str">
        <f t="shared" si="97"/>
        <v>Desarrollo del Sistema de Educación Superior</v>
      </c>
      <c r="K1836" s="97" t="s">
        <v>412</v>
      </c>
    </row>
    <row r="1837" spans="1:11">
      <c r="A1837" s="446"/>
      <c r="B1837" s="446"/>
      <c r="C1837" s="140"/>
      <c r="D1837" s="157"/>
      <c r="E1837" s="122"/>
      <c r="F1837" s="96">
        <f t="shared" si="98"/>
        <v>0</v>
      </c>
      <c r="G1837" s="160"/>
      <c r="H1837" s="141"/>
      <c r="I1837" s="129" t="e">
        <f>VLOOKUP(H1837,Presupuesto!$B$11:$C$565,2,0)</f>
        <v>#N/A</v>
      </c>
      <c r="J1837" s="97" t="str">
        <f t="shared" si="97"/>
        <v>Desarrollo del Sistema de Educación Superior</v>
      </c>
      <c r="K1837" s="97" t="s">
        <v>412</v>
      </c>
    </row>
    <row r="1838" spans="1:11">
      <c r="A1838" s="446"/>
      <c r="B1838" s="446"/>
      <c r="C1838" s="140"/>
      <c r="D1838" s="157"/>
      <c r="E1838" s="122"/>
      <c r="F1838" s="96">
        <f t="shared" si="98"/>
        <v>0</v>
      </c>
      <c r="G1838" s="160"/>
      <c r="H1838" s="141"/>
      <c r="I1838" s="129" t="e">
        <f>VLOOKUP(H1838,Presupuesto!$B$11:$C$565,2,0)</f>
        <v>#N/A</v>
      </c>
      <c r="J1838" s="97" t="str">
        <f t="shared" si="97"/>
        <v>Desarrollo del Sistema de Educación Superior</v>
      </c>
      <c r="K1838" s="97" t="s">
        <v>412</v>
      </c>
    </row>
    <row r="1839" spans="1:11">
      <c r="A1839" s="446"/>
      <c r="B1839" s="446"/>
      <c r="C1839" s="140"/>
      <c r="D1839" s="157"/>
      <c r="E1839" s="122"/>
      <c r="F1839" s="96">
        <f t="shared" si="98"/>
        <v>0</v>
      </c>
      <c r="G1839" s="160"/>
      <c r="H1839" s="141"/>
      <c r="I1839" s="129" t="e">
        <f>VLOOKUP(H1839,Presupuesto!$B$11:$C$565,2,0)</f>
        <v>#N/A</v>
      </c>
      <c r="J1839" s="97" t="str">
        <f t="shared" si="97"/>
        <v>Desarrollo del Sistema de Educación Superior</v>
      </c>
      <c r="K1839" s="97" t="s">
        <v>412</v>
      </c>
    </row>
    <row r="1840" spans="1:11">
      <c r="A1840" s="446"/>
      <c r="B1840" s="446"/>
      <c r="C1840" s="140"/>
      <c r="D1840" s="157"/>
      <c r="E1840" s="122"/>
      <c r="F1840" s="96">
        <f t="shared" si="98"/>
        <v>0</v>
      </c>
      <c r="G1840" s="160"/>
      <c r="H1840" s="141"/>
      <c r="I1840" s="129" t="e">
        <f>VLOOKUP(H1840,Presupuesto!$B$11:$C$565,2,0)</f>
        <v>#N/A</v>
      </c>
      <c r="J1840" s="97" t="str">
        <f t="shared" si="97"/>
        <v>Desarrollo del Sistema de Educación Superior</v>
      </c>
      <c r="K1840" s="97" t="s">
        <v>412</v>
      </c>
    </row>
    <row r="1841" spans="1:11">
      <c r="A1841" s="446"/>
      <c r="B1841" s="446"/>
      <c r="C1841" s="140"/>
      <c r="D1841" s="157"/>
      <c r="E1841" s="122"/>
      <c r="F1841" s="96">
        <f t="shared" si="98"/>
        <v>0</v>
      </c>
      <c r="G1841" s="160"/>
      <c r="H1841" s="141"/>
      <c r="I1841" s="129" t="e">
        <f>VLOOKUP(H1841,Presupuesto!$B$11:$C$565,2,0)</f>
        <v>#N/A</v>
      </c>
      <c r="J1841" s="97" t="str">
        <f t="shared" si="97"/>
        <v>Desarrollo del Sistema de Educación Superior</v>
      </c>
      <c r="K1841" s="97" t="s">
        <v>412</v>
      </c>
    </row>
    <row r="1842" spans="1:11">
      <c r="A1842" s="446"/>
      <c r="B1842" s="446"/>
      <c r="C1842" s="140"/>
      <c r="D1842" s="157"/>
      <c r="E1842" s="122"/>
      <c r="F1842" s="96">
        <f t="shared" si="98"/>
        <v>0</v>
      </c>
      <c r="G1842" s="160"/>
      <c r="H1842" s="141"/>
      <c r="I1842" s="129" t="e">
        <f>VLOOKUP(H1842,Presupuesto!$B$11:$C$565,2,0)</f>
        <v>#N/A</v>
      </c>
      <c r="J1842" s="97" t="str">
        <f t="shared" si="97"/>
        <v>Desarrollo del Sistema de Educación Superior</v>
      </c>
      <c r="K1842" s="97" t="s">
        <v>412</v>
      </c>
    </row>
    <row r="1843" spans="1:11">
      <c r="A1843" s="446"/>
      <c r="B1843" s="446"/>
      <c r="C1843" s="140"/>
      <c r="D1843" s="157"/>
      <c r="E1843" s="122"/>
      <c r="F1843" s="96">
        <f t="shared" si="98"/>
        <v>0</v>
      </c>
      <c r="G1843" s="160"/>
      <c r="H1843" s="141"/>
      <c r="I1843" s="129" t="e">
        <f>VLOOKUP(H1843,Presupuesto!$B$11:$C$565,2,0)</f>
        <v>#N/A</v>
      </c>
      <c r="J1843" s="97" t="str">
        <f t="shared" si="97"/>
        <v>Desarrollo del Sistema de Educación Superior</v>
      </c>
      <c r="K1843" s="97" t="s">
        <v>412</v>
      </c>
    </row>
    <row r="1844" spans="1:11">
      <c r="A1844" s="446"/>
      <c r="B1844" s="446"/>
      <c r="C1844" s="140"/>
      <c r="D1844" s="157"/>
      <c r="E1844" s="122"/>
      <c r="F1844" s="96">
        <f t="shared" si="98"/>
        <v>0</v>
      </c>
      <c r="G1844" s="160"/>
      <c r="H1844" s="141"/>
      <c r="I1844" s="129" t="e">
        <f>VLOOKUP(H1844,Presupuesto!$B$11:$C$565,2,0)</f>
        <v>#N/A</v>
      </c>
      <c r="J1844" s="97" t="str">
        <f t="shared" si="97"/>
        <v>Desarrollo del Sistema de Educación Superior</v>
      </c>
      <c r="K1844" s="97" t="s">
        <v>412</v>
      </c>
    </row>
    <row r="1845" spans="1:11">
      <c r="A1845" s="446"/>
      <c r="B1845" s="446"/>
      <c r="C1845" s="140"/>
      <c r="D1845" s="157"/>
      <c r="E1845" s="122"/>
      <c r="F1845" s="96">
        <f t="shared" si="98"/>
        <v>0</v>
      </c>
      <c r="G1845" s="160"/>
      <c r="H1845" s="141"/>
      <c r="I1845" s="129" t="e">
        <f>VLOOKUP(H1845,Presupuesto!$B$11:$C$565,2,0)</f>
        <v>#N/A</v>
      </c>
      <c r="J1845" s="97" t="str">
        <f t="shared" si="97"/>
        <v>Desarrollo del Sistema de Educación Superior</v>
      </c>
      <c r="K1845" s="97" t="s">
        <v>412</v>
      </c>
    </row>
    <row r="1846" spans="1:11">
      <c r="A1846" s="446"/>
      <c r="B1846" s="446"/>
      <c r="C1846" s="140"/>
      <c r="D1846" s="157"/>
      <c r="E1846" s="122"/>
      <c r="F1846" s="96">
        <f t="shared" si="98"/>
        <v>0</v>
      </c>
      <c r="G1846" s="160"/>
      <c r="H1846" s="141"/>
      <c r="I1846" s="129" t="e">
        <f>VLOOKUP(H1846,Presupuesto!$B$11:$C$565,2,0)</f>
        <v>#N/A</v>
      </c>
      <c r="J1846" s="97" t="str">
        <f t="shared" si="97"/>
        <v>Desarrollo del Sistema de Educación Superior</v>
      </c>
      <c r="K1846" s="97" t="s">
        <v>412</v>
      </c>
    </row>
    <row r="1847" spans="1:11">
      <c r="A1847" s="446"/>
      <c r="B1847" s="446"/>
      <c r="C1847" s="140"/>
      <c r="D1847" s="157"/>
      <c r="E1847" s="122"/>
      <c r="F1847" s="96">
        <f t="shared" si="98"/>
        <v>0</v>
      </c>
      <c r="G1847" s="160"/>
      <c r="H1847" s="141"/>
      <c r="I1847" s="129" t="e">
        <f>VLOOKUP(H1847,Presupuesto!$B$11:$C$565,2,0)</f>
        <v>#N/A</v>
      </c>
      <c r="J1847" s="97" t="str">
        <f t="shared" si="97"/>
        <v>Desarrollo del Sistema de Educación Superior</v>
      </c>
      <c r="K1847" s="97" t="s">
        <v>412</v>
      </c>
    </row>
    <row r="1848" spans="1:11">
      <c r="A1848" s="446"/>
      <c r="B1848" s="446"/>
      <c r="C1848" s="142"/>
      <c r="D1848" s="150"/>
      <c r="E1848" s="117"/>
      <c r="F1848" s="96">
        <f t="shared" si="98"/>
        <v>0</v>
      </c>
      <c r="G1848" s="160"/>
      <c r="H1848" s="143"/>
      <c r="I1848" s="129" t="e">
        <f>VLOOKUP(H1848,Presupuesto!$B$11:$C$565,2,0)</f>
        <v>#N/A</v>
      </c>
      <c r="J1848" s="97" t="str">
        <f t="shared" si="97"/>
        <v>Desarrollo del Sistema de Educación Superior</v>
      </c>
      <c r="K1848" s="97" t="s">
        <v>412</v>
      </c>
    </row>
    <row r="1849" spans="1:11">
      <c r="A1849" s="446"/>
      <c r="B1849" s="446"/>
      <c r="C1849" s="142"/>
      <c r="D1849" s="150"/>
      <c r="E1849" s="117"/>
      <c r="F1849" s="96">
        <f t="shared" si="98"/>
        <v>0</v>
      </c>
      <c r="G1849" s="160"/>
      <c r="H1849" s="143"/>
      <c r="I1849" s="129" t="e">
        <f>VLOOKUP(H1849,Presupuesto!$B$11:$C$565,2,0)</f>
        <v>#N/A</v>
      </c>
      <c r="J1849" s="97" t="str">
        <f t="shared" si="97"/>
        <v>Desarrollo del Sistema de Educación Superior</v>
      </c>
      <c r="K1849" s="97" t="s">
        <v>412</v>
      </c>
    </row>
    <row r="1850" spans="1:11">
      <c r="A1850" s="446"/>
      <c r="B1850" s="446"/>
      <c r="C1850" s="142"/>
      <c r="D1850" s="150"/>
      <c r="E1850" s="117"/>
      <c r="F1850" s="96">
        <f t="shared" si="98"/>
        <v>0</v>
      </c>
      <c r="G1850" s="160"/>
      <c r="H1850" s="143"/>
      <c r="I1850" s="129" t="e">
        <f>VLOOKUP(H1850,Presupuesto!$B$11:$C$565,2,0)</f>
        <v>#N/A</v>
      </c>
      <c r="J1850" s="97" t="str">
        <f t="shared" si="97"/>
        <v>Desarrollo del Sistema de Educación Superior</v>
      </c>
      <c r="K1850" s="97" t="s">
        <v>412</v>
      </c>
    </row>
    <row r="1851" spans="1:11">
      <c r="A1851" s="446"/>
      <c r="B1851" s="446"/>
      <c r="C1851" s="142"/>
      <c r="D1851" s="150"/>
      <c r="E1851" s="117"/>
      <c r="F1851" s="96">
        <f t="shared" si="98"/>
        <v>0</v>
      </c>
      <c r="G1851" s="160"/>
      <c r="H1851" s="143"/>
      <c r="I1851" s="129" t="e">
        <f>VLOOKUP(H1851,Presupuesto!$B$11:$C$565,2,0)</f>
        <v>#N/A</v>
      </c>
      <c r="J1851" s="97" t="str">
        <f t="shared" si="97"/>
        <v>Desarrollo del Sistema de Educación Superior</v>
      </c>
      <c r="K1851" s="97" t="s">
        <v>412</v>
      </c>
    </row>
    <row r="1852" spans="1:11">
      <c r="A1852" s="446"/>
      <c r="B1852" s="446"/>
      <c r="C1852" s="142"/>
      <c r="D1852" s="150"/>
      <c r="E1852" s="117"/>
      <c r="F1852" s="96">
        <f t="shared" si="98"/>
        <v>0</v>
      </c>
      <c r="G1852" s="160"/>
      <c r="H1852" s="143"/>
      <c r="I1852" s="129" t="e">
        <f>VLOOKUP(H1852,Presupuesto!$B$11:$C$565,2,0)</f>
        <v>#N/A</v>
      </c>
      <c r="J1852" s="97" t="str">
        <f t="shared" si="97"/>
        <v>Desarrollo del Sistema de Educación Superior</v>
      </c>
      <c r="K1852" s="97" t="s">
        <v>412</v>
      </c>
    </row>
    <row r="1853" spans="1:11">
      <c r="A1853" s="446"/>
      <c r="B1853" s="446"/>
      <c r="C1853" s="142"/>
      <c r="D1853" s="150"/>
      <c r="E1853" s="117"/>
      <c r="F1853" s="96">
        <f t="shared" si="98"/>
        <v>0</v>
      </c>
      <c r="G1853" s="160"/>
      <c r="H1853" s="143"/>
      <c r="I1853" s="129" t="e">
        <f>VLOOKUP(H1853,Presupuesto!$B$11:$C$565,2,0)</f>
        <v>#N/A</v>
      </c>
      <c r="J1853" s="97" t="str">
        <f t="shared" si="97"/>
        <v>Desarrollo del Sistema de Educación Superior</v>
      </c>
      <c r="K1853" s="97" t="s">
        <v>412</v>
      </c>
    </row>
    <row r="1854" spans="1:11">
      <c r="A1854" s="446"/>
      <c r="B1854" s="446"/>
      <c r="C1854" s="142"/>
      <c r="D1854" s="150"/>
      <c r="E1854" s="117"/>
      <c r="F1854" s="96">
        <f t="shared" si="98"/>
        <v>0</v>
      </c>
      <c r="G1854" s="160"/>
      <c r="H1854" s="143"/>
      <c r="I1854" s="129" t="e">
        <f>VLOOKUP(H1854,Presupuesto!$B$11:$C$565,2,0)</f>
        <v>#N/A</v>
      </c>
      <c r="J1854" s="97" t="str">
        <f t="shared" si="97"/>
        <v>Desarrollo del Sistema de Educación Superior</v>
      </c>
      <c r="K1854" s="97" t="s">
        <v>412</v>
      </c>
    </row>
    <row r="1855" spans="1:11">
      <c r="A1855" s="446"/>
      <c r="B1855" s="446"/>
      <c r="C1855" s="142"/>
      <c r="D1855" s="150"/>
      <c r="E1855" s="117"/>
      <c r="F1855" s="96">
        <f t="shared" si="98"/>
        <v>0</v>
      </c>
      <c r="G1855" s="160"/>
      <c r="H1855" s="143"/>
      <c r="I1855" s="129" t="e">
        <f>VLOOKUP(H1855,Presupuesto!$B$11:$C$565,2,0)</f>
        <v>#N/A</v>
      </c>
      <c r="J1855" s="97" t="str">
        <f t="shared" si="97"/>
        <v>Desarrollo del Sistema de Educación Superior</v>
      </c>
      <c r="K1855" s="97" t="s">
        <v>412</v>
      </c>
    </row>
    <row r="1856" spans="1:11">
      <c r="A1856" s="446"/>
      <c r="B1856" s="446"/>
      <c r="C1856" s="144"/>
      <c r="D1856" s="150"/>
      <c r="E1856" s="117"/>
      <c r="F1856" s="96">
        <f t="shared" si="98"/>
        <v>0</v>
      </c>
      <c r="G1856" s="160"/>
      <c r="H1856" s="145"/>
      <c r="I1856" s="129" t="e">
        <f>VLOOKUP(H1856,Presupuesto!$B$11:$C$565,2,0)</f>
        <v>#N/A</v>
      </c>
      <c r="J1856" s="97" t="str">
        <f t="shared" si="97"/>
        <v>Desarrollo del Sistema de Educación Superior</v>
      </c>
      <c r="K1856" s="97" t="s">
        <v>403</v>
      </c>
    </row>
    <row r="1857" spans="1:11">
      <c r="A1857" s="446"/>
      <c r="B1857" s="446"/>
      <c r="C1857" s="144"/>
      <c r="D1857" s="150"/>
      <c r="E1857" s="117"/>
      <c r="F1857" s="96">
        <f t="shared" si="98"/>
        <v>0</v>
      </c>
      <c r="G1857" s="160"/>
      <c r="H1857" s="145"/>
      <c r="I1857" s="129" t="e">
        <f>VLOOKUP(H1857,Presupuesto!$B$11:$C$565,2,0)</f>
        <v>#N/A</v>
      </c>
      <c r="J1857" s="97" t="str">
        <f t="shared" si="97"/>
        <v>Desarrollo del Sistema de Educación Superior</v>
      </c>
      <c r="K1857" s="97" t="s">
        <v>412</v>
      </c>
    </row>
    <row r="1858" spans="1:11">
      <c r="A1858" s="446"/>
      <c r="B1858" s="446"/>
      <c r="C1858" s="144"/>
      <c r="D1858" s="150"/>
      <c r="E1858" s="117"/>
      <c r="F1858" s="96">
        <f t="shared" si="98"/>
        <v>0</v>
      </c>
      <c r="G1858" s="160"/>
      <c r="H1858" s="145"/>
      <c r="I1858" s="129" t="e">
        <f>VLOOKUP(H1858,Presupuesto!$B$11:$C$565,2,0)</f>
        <v>#N/A</v>
      </c>
      <c r="J1858" s="97" t="str">
        <f t="shared" si="97"/>
        <v>Desarrollo del Sistema de Educación Superior</v>
      </c>
      <c r="K1858" s="97" t="s">
        <v>412</v>
      </c>
    </row>
    <row r="1859" spans="1:11">
      <c r="A1859" s="446"/>
      <c r="B1859" s="446"/>
      <c r="C1859" s="144"/>
      <c r="D1859" s="150"/>
      <c r="E1859" s="117"/>
      <c r="F1859" s="96">
        <f t="shared" si="98"/>
        <v>0</v>
      </c>
      <c r="G1859" s="160"/>
      <c r="H1859" s="145"/>
      <c r="I1859" s="129" t="e">
        <f>VLOOKUP(H1859,Presupuesto!$B$11:$C$565,2,0)</f>
        <v>#N/A</v>
      </c>
      <c r="J1859" s="97" t="str">
        <f t="shared" si="97"/>
        <v>Desarrollo del Sistema de Educación Superior</v>
      </c>
      <c r="K1859" s="97" t="s">
        <v>412</v>
      </c>
    </row>
    <row r="1861" spans="1:11" ht="15.75" thickBot="1"/>
    <row r="1862" spans="1:11" ht="15.75" thickBot="1">
      <c r="A1862" s="446"/>
      <c r="B1862" s="446"/>
      <c r="C1862" s="156" t="s">
        <v>53</v>
      </c>
      <c r="D1862" s="357">
        <f>SUM(F1869:F1903)</f>
        <v>200000</v>
      </c>
      <c r="E1862" s="446"/>
      <c r="F1862" s="446"/>
      <c r="G1862" s="433"/>
      <c r="H1862" s="446"/>
      <c r="I1862" s="446"/>
      <c r="J1862" s="446"/>
      <c r="K1862" s="446"/>
    </row>
    <row r="1863" spans="1:11">
      <c r="A1863" s="446"/>
      <c r="B1863" s="446"/>
      <c r="C1863" s="70"/>
      <c r="D1863" s="31"/>
      <c r="E1863" s="446"/>
      <c r="F1863" s="446"/>
      <c r="G1863" s="433"/>
      <c r="H1863" s="446"/>
      <c r="I1863" s="446"/>
      <c r="J1863" s="446"/>
      <c r="K1863" s="446"/>
    </row>
    <row r="1864" spans="1:11">
      <c r="A1864" s="446"/>
      <c r="B1864" s="446"/>
      <c r="C1864" s="70"/>
      <c r="D1864" s="31"/>
      <c r="E1864" s="92"/>
      <c r="F1864" s="92"/>
      <c r="G1864" s="92"/>
      <c r="H1864" s="75"/>
      <c r="I1864" s="75"/>
      <c r="J1864" s="75"/>
      <c r="K1864" s="446"/>
    </row>
    <row r="1865" spans="1:11" ht="15.75">
      <c r="A1865" s="446"/>
      <c r="B1865" s="446"/>
      <c r="C1865" s="201" t="s">
        <v>392</v>
      </c>
      <c r="D1865" s="353" t="s">
        <v>2212</v>
      </c>
      <c r="E1865" s="92"/>
      <c r="F1865" s="92"/>
      <c r="G1865" s="92"/>
      <c r="H1865" s="75"/>
      <c r="I1865" s="75"/>
      <c r="J1865" s="75"/>
      <c r="K1865" s="446"/>
    </row>
    <row r="1866" spans="1:11" ht="19.5" thickBot="1">
      <c r="A1866" s="446"/>
      <c r="B1866" s="446"/>
      <c r="C1866" s="207" t="str">
        <f>IFERROR(VLOOKUP(D1865,'1. Desarrollo e Innov. Curricu.'!$E:$F,2,FALSE),IFERROR(VLOOKUP(D1865,'2. Investigación Científica'!$E:$F,2,FALSE),IFERROR(VLOOKUP(D1865,'3. Vinculación Univ. Sociedad'!$E:$F,2,FALSE),IFERROR(VLOOKUP(D1865,'4. Docencia y Profesorado Univ.'!$E:$F,2,FALSE),IFERROR(VLOOKUP(D1865,'5. Estudiantes y Graduados'!$E:$F,2,FALSE),IFERROR(VLOOKUP(D1865,'11. Gestion Administrativa'!$E:$F,2,FALSE),IFERROR(VLOOKUP(D1865,'13. Gestión Académica'!$E:$F,2,FALSE),IFERROR(VLOOKUP(D1865,'8. Asegura. de la Calid. y M'!$E:$F,2,FALSE),IFERROR(VLOOKUP(D1865,'6. Gestión del Conocimiento'!$E:$F,2,FALSE),IFERROR(VLOOKUP(D1865,'15. Gobernabilidad y Proceso...'!$E:$F,2,FALSE),IFERROR(VLOOKUP(D1865,'12. Gestión del Talento Humano'!$E:$F,2,FALSE),IFERROR(VLOOKUP(D1865,'14. Internacional... de la E.S.'!$E:$F,2,FALSE),IFERROR(VLOOKUP(D1865,'10. Posgrado'!$E:$F,2,FALSE),IFERROR(VLOOKUP(D1865,'17. Gestión TIC'!$E:$F,2,FALSE),IFERROR(VLOOKUP(D1865,'16. Desa. del Sistema Educ.Sup.'!$E:$F,2,FALSE),IFERROR(VLOOKUP(D1865,'9. Cultura de Inno. Insti...'!$E:$F,2,FALSE),VLOOKUP(D1865,'7. Lo Esencial de la Reforma U.'!$E:$F,2,0)))))))))))))))))</f>
        <v>5. Compra de equipo de oficina</v>
      </c>
      <c r="D1866" s="31"/>
      <c r="E1866" s="446"/>
      <c r="F1866" s="92"/>
      <c r="G1866" s="75"/>
      <c r="H1866" s="75"/>
      <c r="I1866" s="75"/>
      <c r="J1866" s="446"/>
      <c r="K1866" s="446"/>
    </row>
    <row r="1867" spans="1:11" ht="30.75" thickBot="1">
      <c r="A1867" s="446"/>
      <c r="B1867" s="446"/>
      <c r="C1867" s="128" t="s">
        <v>44</v>
      </c>
      <c r="D1867" s="128" t="s">
        <v>55</v>
      </c>
      <c r="E1867" s="135" t="s">
        <v>57</v>
      </c>
      <c r="F1867" s="134" t="s">
        <v>27</v>
      </c>
      <c r="G1867" s="132" t="s">
        <v>131</v>
      </c>
      <c r="H1867" s="135" t="s">
        <v>46</v>
      </c>
      <c r="I1867" s="132" t="s">
        <v>132</v>
      </c>
      <c r="J1867" s="132" t="s">
        <v>410</v>
      </c>
      <c r="K1867" s="132" t="s">
        <v>411</v>
      </c>
    </row>
    <row r="1868" spans="1:11">
      <c r="A1868" s="446"/>
      <c r="B1868" s="446"/>
      <c r="C1868" s="217" t="s">
        <v>439</v>
      </c>
      <c r="D1868" s="218"/>
      <c r="E1868" s="216">
        <f>HLOOKUP(C1868,$AH$2:$BU$3,2,0)</f>
        <v>620</v>
      </c>
      <c r="F1868" s="96">
        <f t="shared" ref="F1868:F1871" si="99">D1868*E1868</f>
        <v>0</v>
      </c>
      <c r="G1868" s="160"/>
      <c r="H1868" s="141"/>
      <c r="I1868" s="129" t="e">
        <f>VLOOKUP(H1868,Presupuesto!$B$11:$C$565,2,0)</f>
        <v>#N/A</v>
      </c>
      <c r="J1868" s="215" t="s">
        <v>1365</v>
      </c>
      <c r="K1868" s="97" t="s">
        <v>394</v>
      </c>
    </row>
    <row r="1869" spans="1:11">
      <c r="A1869" s="446"/>
      <c r="B1869" s="446"/>
      <c r="C1869" s="140"/>
      <c r="D1869" s="157"/>
      <c r="E1869" s="122"/>
      <c r="F1869" s="96">
        <f t="shared" si="99"/>
        <v>0</v>
      </c>
      <c r="G1869" s="160"/>
      <c r="H1869" s="141"/>
      <c r="I1869" s="129" t="e">
        <f>VLOOKUP(H1869,Presupuesto!$B$11:$C$565,2,0)</f>
        <v>#N/A</v>
      </c>
      <c r="J1869" s="97" t="str">
        <f>$J$854</f>
        <v>Desarrollo del Sistema de Educación Superior</v>
      </c>
      <c r="K1869" s="97" t="s">
        <v>412</v>
      </c>
    </row>
    <row r="1870" spans="1:11">
      <c r="A1870" s="446"/>
      <c r="B1870" s="446"/>
      <c r="C1870" s="140"/>
      <c r="D1870" s="157"/>
      <c r="E1870" s="122"/>
      <c r="F1870" s="96">
        <f t="shared" si="99"/>
        <v>0</v>
      </c>
      <c r="G1870" s="160"/>
      <c r="H1870" s="141"/>
      <c r="I1870" s="129" t="e">
        <f>VLOOKUP(H1870,Presupuesto!$B$11:$C$565,2,0)</f>
        <v>#N/A</v>
      </c>
      <c r="J1870" s="97" t="str">
        <f t="shared" ref="J1870:J1901" si="100">$J$854</f>
        <v>Desarrollo del Sistema de Educación Superior</v>
      </c>
      <c r="K1870" s="97" t="s">
        <v>412</v>
      </c>
    </row>
    <row r="1871" spans="1:11">
      <c r="A1871" s="446"/>
      <c r="B1871" s="446"/>
      <c r="C1871" s="140" t="s">
        <v>2222</v>
      </c>
      <c r="D1871" s="157">
        <v>1</v>
      </c>
      <c r="E1871" s="122">
        <v>200000</v>
      </c>
      <c r="F1871" s="96">
        <f t="shared" si="99"/>
        <v>200000</v>
      </c>
      <c r="G1871" s="160" t="s">
        <v>129</v>
      </c>
      <c r="H1871" s="141" t="s">
        <v>985</v>
      </c>
      <c r="I1871" s="129" t="str">
        <f>VLOOKUP(H1871,Presupuesto!$B$11:$C$565,2,0)</f>
        <v>MUEBLES VARIOS DE OFICINA</v>
      </c>
      <c r="J1871" s="97" t="s">
        <v>1364</v>
      </c>
      <c r="K1871" s="97" t="s">
        <v>396</v>
      </c>
    </row>
    <row r="1872" spans="1:11">
      <c r="A1872" s="446"/>
      <c r="B1872" s="446"/>
      <c r="C1872" s="140"/>
      <c r="D1872" s="157"/>
      <c r="E1872" s="122"/>
      <c r="F1872" s="96"/>
      <c r="G1872" s="160"/>
      <c r="H1872" s="141"/>
      <c r="I1872" s="129"/>
      <c r="J1872" s="97" t="s">
        <v>472</v>
      </c>
      <c r="K1872" s="97" t="s">
        <v>412</v>
      </c>
    </row>
    <row r="1873" spans="1:11">
      <c r="A1873" s="446"/>
      <c r="B1873" s="446"/>
      <c r="C1873" s="140"/>
      <c r="D1873" s="157"/>
      <c r="E1873" s="122"/>
      <c r="F1873" s="96">
        <f t="shared" ref="F1873:F1901" si="101">D1873*E1873</f>
        <v>0</v>
      </c>
      <c r="G1873" s="160"/>
      <c r="H1873" s="141"/>
      <c r="I1873" s="129" t="e">
        <f>VLOOKUP(H1873,Presupuesto!$B$11:$C$565,2,0)</f>
        <v>#N/A</v>
      </c>
      <c r="J1873" s="97" t="str">
        <f t="shared" si="100"/>
        <v>Desarrollo del Sistema de Educación Superior</v>
      </c>
      <c r="K1873" s="97" t="s">
        <v>401</v>
      </c>
    </row>
    <row r="1874" spans="1:11">
      <c r="A1874" s="446"/>
      <c r="B1874" s="446"/>
      <c r="C1874" s="140"/>
      <c r="D1874" s="157"/>
      <c r="E1874" s="122"/>
      <c r="F1874" s="96">
        <f t="shared" si="101"/>
        <v>0</v>
      </c>
      <c r="G1874" s="160"/>
      <c r="H1874" s="141"/>
      <c r="I1874" s="129" t="e">
        <f>VLOOKUP(H1874,Presupuesto!$B$11:$C$565,2,0)</f>
        <v>#N/A</v>
      </c>
      <c r="J1874" s="97" t="str">
        <f t="shared" si="100"/>
        <v>Desarrollo del Sistema de Educación Superior</v>
      </c>
      <c r="K1874" s="97" t="s">
        <v>412</v>
      </c>
    </row>
    <row r="1875" spans="1:11">
      <c r="A1875" s="446"/>
      <c r="B1875" s="446"/>
      <c r="C1875" s="140"/>
      <c r="D1875" s="157"/>
      <c r="E1875" s="122"/>
      <c r="F1875" s="96">
        <f t="shared" si="101"/>
        <v>0</v>
      </c>
      <c r="G1875" s="160"/>
      <c r="H1875" s="141"/>
      <c r="I1875" s="129" t="e">
        <f>VLOOKUP(H1875,Presupuesto!$B$11:$C$565,2,0)</f>
        <v>#N/A</v>
      </c>
      <c r="J1875" s="97" t="str">
        <f t="shared" si="100"/>
        <v>Desarrollo del Sistema de Educación Superior</v>
      </c>
      <c r="K1875" s="97" t="s">
        <v>412</v>
      </c>
    </row>
    <row r="1876" spans="1:11">
      <c r="A1876" s="446"/>
      <c r="B1876" s="446"/>
      <c r="C1876" s="140"/>
      <c r="D1876" s="157"/>
      <c r="E1876" s="122"/>
      <c r="F1876" s="96">
        <f t="shared" si="101"/>
        <v>0</v>
      </c>
      <c r="G1876" s="160"/>
      <c r="H1876" s="141"/>
      <c r="I1876" s="129" t="e">
        <f>VLOOKUP(H1876,Presupuesto!$B$11:$C$565,2,0)</f>
        <v>#N/A</v>
      </c>
      <c r="J1876" s="97" t="str">
        <f t="shared" si="100"/>
        <v>Desarrollo del Sistema de Educación Superior</v>
      </c>
      <c r="K1876" s="97" t="s">
        <v>412</v>
      </c>
    </row>
    <row r="1877" spans="1:11">
      <c r="A1877" s="446"/>
      <c r="B1877" s="446"/>
      <c r="C1877" s="140"/>
      <c r="D1877" s="157"/>
      <c r="E1877" s="122"/>
      <c r="F1877" s="96">
        <f t="shared" si="101"/>
        <v>0</v>
      </c>
      <c r="G1877" s="160"/>
      <c r="H1877" s="141"/>
      <c r="I1877" s="129" t="e">
        <f>VLOOKUP(H1877,Presupuesto!$B$11:$C$565,2,0)</f>
        <v>#N/A</v>
      </c>
      <c r="J1877" s="97" t="str">
        <f t="shared" si="100"/>
        <v>Desarrollo del Sistema de Educación Superior</v>
      </c>
      <c r="K1877" s="97" t="s">
        <v>412</v>
      </c>
    </row>
    <row r="1878" spans="1:11">
      <c r="A1878" s="446"/>
      <c r="B1878" s="446"/>
      <c r="C1878" s="140"/>
      <c r="D1878" s="157"/>
      <c r="E1878" s="122"/>
      <c r="F1878" s="96">
        <f t="shared" si="101"/>
        <v>0</v>
      </c>
      <c r="G1878" s="160"/>
      <c r="H1878" s="141"/>
      <c r="I1878" s="129" t="e">
        <f>VLOOKUP(H1878,Presupuesto!$B$11:$C$565,2,0)</f>
        <v>#N/A</v>
      </c>
      <c r="J1878" s="97" t="str">
        <f t="shared" si="100"/>
        <v>Desarrollo del Sistema de Educación Superior</v>
      </c>
      <c r="K1878" s="97" t="s">
        <v>412</v>
      </c>
    </row>
    <row r="1879" spans="1:11">
      <c r="A1879" s="446"/>
      <c r="B1879" s="446"/>
      <c r="C1879" s="140"/>
      <c r="D1879" s="157"/>
      <c r="E1879" s="122"/>
      <c r="F1879" s="96">
        <f t="shared" si="101"/>
        <v>0</v>
      </c>
      <c r="G1879" s="160"/>
      <c r="H1879" s="141"/>
      <c r="I1879" s="129" t="e">
        <f>VLOOKUP(H1879,Presupuesto!$B$11:$C$565,2,0)</f>
        <v>#N/A</v>
      </c>
      <c r="J1879" s="97" t="str">
        <f t="shared" si="100"/>
        <v>Desarrollo del Sistema de Educación Superior</v>
      </c>
      <c r="K1879" s="97" t="s">
        <v>412</v>
      </c>
    </row>
    <row r="1880" spans="1:11">
      <c r="A1880" s="446"/>
      <c r="B1880" s="446"/>
      <c r="C1880" s="140"/>
      <c r="D1880" s="157"/>
      <c r="E1880" s="122"/>
      <c r="F1880" s="96">
        <f t="shared" si="101"/>
        <v>0</v>
      </c>
      <c r="G1880" s="160"/>
      <c r="H1880" s="141"/>
      <c r="I1880" s="129" t="e">
        <f>VLOOKUP(H1880,Presupuesto!$B$11:$C$565,2,0)</f>
        <v>#N/A</v>
      </c>
      <c r="J1880" s="97" t="str">
        <f t="shared" si="100"/>
        <v>Desarrollo del Sistema de Educación Superior</v>
      </c>
      <c r="K1880" s="97" t="s">
        <v>412</v>
      </c>
    </row>
    <row r="1881" spans="1:11">
      <c r="A1881" s="446"/>
      <c r="B1881" s="446"/>
      <c r="C1881" s="140"/>
      <c r="D1881" s="157"/>
      <c r="E1881" s="122"/>
      <c r="F1881" s="96">
        <f t="shared" si="101"/>
        <v>0</v>
      </c>
      <c r="G1881" s="160"/>
      <c r="H1881" s="141"/>
      <c r="I1881" s="129" t="e">
        <f>VLOOKUP(H1881,Presupuesto!$B$11:$C$565,2,0)</f>
        <v>#N/A</v>
      </c>
      <c r="J1881" s="97" t="str">
        <f t="shared" si="100"/>
        <v>Desarrollo del Sistema de Educación Superior</v>
      </c>
      <c r="K1881" s="97" t="s">
        <v>412</v>
      </c>
    </row>
    <row r="1882" spans="1:11">
      <c r="A1882" s="446"/>
      <c r="B1882" s="446"/>
      <c r="C1882" s="140"/>
      <c r="D1882" s="157"/>
      <c r="E1882" s="122"/>
      <c r="F1882" s="96">
        <f t="shared" si="101"/>
        <v>0</v>
      </c>
      <c r="G1882" s="160"/>
      <c r="H1882" s="141"/>
      <c r="I1882" s="129" t="e">
        <f>VLOOKUP(H1882,Presupuesto!$B$11:$C$565,2,0)</f>
        <v>#N/A</v>
      </c>
      <c r="J1882" s="97" t="str">
        <f t="shared" si="100"/>
        <v>Desarrollo del Sistema de Educación Superior</v>
      </c>
      <c r="K1882" s="97" t="s">
        <v>412</v>
      </c>
    </row>
    <row r="1883" spans="1:11">
      <c r="A1883" s="446"/>
      <c r="B1883" s="446"/>
      <c r="C1883" s="140"/>
      <c r="D1883" s="157"/>
      <c r="E1883" s="122"/>
      <c r="F1883" s="96">
        <f t="shared" si="101"/>
        <v>0</v>
      </c>
      <c r="G1883" s="160"/>
      <c r="H1883" s="141"/>
      <c r="I1883" s="129" t="e">
        <f>VLOOKUP(H1883,Presupuesto!$B$11:$C$565,2,0)</f>
        <v>#N/A</v>
      </c>
      <c r="J1883" s="97" t="str">
        <f t="shared" si="100"/>
        <v>Desarrollo del Sistema de Educación Superior</v>
      </c>
      <c r="K1883" s="97" t="s">
        <v>412</v>
      </c>
    </row>
    <row r="1884" spans="1:11">
      <c r="A1884" s="446"/>
      <c r="B1884" s="446"/>
      <c r="C1884" s="140"/>
      <c r="D1884" s="157"/>
      <c r="E1884" s="122"/>
      <c r="F1884" s="96">
        <f t="shared" si="101"/>
        <v>0</v>
      </c>
      <c r="G1884" s="160"/>
      <c r="H1884" s="141"/>
      <c r="I1884" s="129" t="e">
        <f>VLOOKUP(H1884,Presupuesto!$B$11:$C$565,2,0)</f>
        <v>#N/A</v>
      </c>
      <c r="J1884" s="97" t="str">
        <f t="shared" si="100"/>
        <v>Desarrollo del Sistema de Educación Superior</v>
      </c>
      <c r="K1884" s="97" t="s">
        <v>412</v>
      </c>
    </row>
    <row r="1885" spans="1:11">
      <c r="A1885" s="446"/>
      <c r="B1885" s="446"/>
      <c r="C1885" s="140"/>
      <c r="D1885" s="157"/>
      <c r="E1885" s="122"/>
      <c r="F1885" s="96">
        <f t="shared" si="101"/>
        <v>0</v>
      </c>
      <c r="G1885" s="160"/>
      <c r="H1885" s="141"/>
      <c r="I1885" s="129" t="e">
        <f>VLOOKUP(H1885,Presupuesto!$B$11:$C$565,2,0)</f>
        <v>#N/A</v>
      </c>
      <c r="J1885" s="97" t="str">
        <f t="shared" si="100"/>
        <v>Desarrollo del Sistema de Educación Superior</v>
      </c>
      <c r="K1885" s="97" t="s">
        <v>412</v>
      </c>
    </row>
    <row r="1886" spans="1:11">
      <c r="A1886" s="446"/>
      <c r="B1886" s="446"/>
      <c r="C1886" s="140"/>
      <c r="D1886" s="157"/>
      <c r="E1886" s="122"/>
      <c r="F1886" s="96">
        <f t="shared" si="101"/>
        <v>0</v>
      </c>
      <c r="G1886" s="160"/>
      <c r="H1886" s="141"/>
      <c r="I1886" s="129" t="e">
        <f>VLOOKUP(H1886,Presupuesto!$B$11:$C$565,2,0)</f>
        <v>#N/A</v>
      </c>
      <c r="J1886" s="97" t="str">
        <f t="shared" si="100"/>
        <v>Desarrollo del Sistema de Educación Superior</v>
      </c>
      <c r="K1886" s="97" t="s">
        <v>412</v>
      </c>
    </row>
    <row r="1887" spans="1:11">
      <c r="A1887" s="446"/>
      <c r="B1887" s="446"/>
      <c r="C1887" s="140"/>
      <c r="D1887" s="157"/>
      <c r="E1887" s="122"/>
      <c r="F1887" s="96">
        <f t="shared" si="101"/>
        <v>0</v>
      </c>
      <c r="G1887" s="160"/>
      <c r="H1887" s="141"/>
      <c r="I1887" s="129" t="e">
        <f>VLOOKUP(H1887,Presupuesto!$B$11:$C$565,2,0)</f>
        <v>#N/A</v>
      </c>
      <c r="J1887" s="97" t="str">
        <f t="shared" si="100"/>
        <v>Desarrollo del Sistema de Educación Superior</v>
      </c>
      <c r="K1887" s="97" t="s">
        <v>412</v>
      </c>
    </row>
    <row r="1888" spans="1:11">
      <c r="A1888" s="446"/>
      <c r="B1888" s="446"/>
      <c r="C1888" s="140"/>
      <c r="D1888" s="157"/>
      <c r="E1888" s="122"/>
      <c r="F1888" s="96">
        <f t="shared" si="101"/>
        <v>0</v>
      </c>
      <c r="G1888" s="160"/>
      <c r="H1888" s="141"/>
      <c r="I1888" s="129" t="e">
        <f>VLOOKUP(H1888,Presupuesto!$B$11:$C$565,2,0)</f>
        <v>#N/A</v>
      </c>
      <c r="J1888" s="97" t="str">
        <f t="shared" si="100"/>
        <v>Desarrollo del Sistema de Educación Superior</v>
      </c>
      <c r="K1888" s="97" t="s">
        <v>412</v>
      </c>
    </row>
    <row r="1889" spans="1:11">
      <c r="A1889" s="446"/>
      <c r="B1889" s="446"/>
      <c r="C1889" s="140"/>
      <c r="D1889" s="157"/>
      <c r="E1889" s="122"/>
      <c r="F1889" s="96">
        <f t="shared" si="101"/>
        <v>0</v>
      </c>
      <c r="G1889" s="160"/>
      <c r="H1889" s="141"/>
      <c r="I1889" s="129" t="e">
        <f>VLOOKUP(H1889,Presupuesto!$B$11:$C$565,2,0)</f>
        <v>#N/A</v>
      </c>
      <c r="J1889" s="97" t="str">
        <f t="shared" si="100"/>
        <v>Desarrollo del Sistema de Educación Superior</v>
      </c>
      <c r="K1889" s="97" t="s">
        <v>412</v>
      </c>
    </row>
    <row r="1890" spans="1:11">
      <c r="A1890" s="446"/>
      <c r="B1890" s="446"/>
      <c r="C1890" s="142"/>
      <c r="D1890" s="150"/>
      <c r="E1890" s="117"/>
      <c r="F1890" s="96">
        <f t="shared" si="101"/>
        <v>0</v>
      </c>
      <c r="G1890" s="160"/>
      <c r="H1890" s="143"/>
      <c r="I1890" s="129" t="e">
        <f>VLOOKUP(H1890,Presupuesto!$B$11:$C$565,2,0)</f>
        <v>#N/A</v>
      </c>
      <c r="J1890" s="97" t="str">
        <f t="shared" si="100"/>
        <v>Desarrollo del Sistema de Educación Superior</v>
      </c>
      <c r="K1890" s="97" t="s">
        <v>412</v>
      </c>
    </row>
    <row r="1891" spans="1:11">
      <c r="A1891" s="446"/>
      <c r="B1891" s="446"/>
      <c r="C1891" s="142"/>
      <c r="D1891" s="150"/>
      <c r="E1891" s="117"/>
      <c r="F1891" s="96">
        <f t="shared" si="101"/>
        <v>0</v>
      </c>
      <c r="G1891" s="160"/>
      <c r="H1891" s="143"/>
      <c r="I1891" s="129" t="e">
        <f>VLOOKUP(H1891,Presupuesto!$B$11:$C$565,2,0)</f>
        <v>#N/A</v>
      </c>
      <c r="J1891" s="97" t="str">
        <f t="shared" si="100"/>
        <v>Desarrollo del Sistema de Educación Superior</v>
      </c>
      <c r="K1891" s="97" t="s">
        <v>412</v>
      </c>
    </row>
    <row r="1892" spans="1:11">
      <c r="A1892" s="446"/>
      <c r="B1892" s="446"/>
      <c r="C1892" s="142"/>
      <c r="D1892" s="150"/>
      <c r="E1892" s="117"/>
      <c r="F1892" s="96">
        <f t="shared" si="101"/>
        <v>0</v>
      </c>
      <c r="G1892" s="160"/>
      <c r="H1892" s="143"/>
      <c r="I1892" s="129" t="e">
        <f>VLOOKUP(H1892,Presupuesto!$B$11:$C$565,2,0)</f>
        <v>#N/A</v>
      </c>
      <c r="J1892" s="97" t="str">
        <f t="shared" si="100"/>
        <v>Desarrollo del Sistema de Educación Superior</v>
      </c>
      <c r="K1892" s="97" t="s">
        <v>412</v>
      </c>
    </row>
    <row r="1893" spans="1:11">
      <c r="A1893" s="446"/>
      <c r="B1893" s="446"/>
      <c r="C1893" s="142"/>
      <c r="D1893" s="150"/>
      <c r="E1893" s="117"/>
      <c r="F1893" s="96">
        <f t="shared" si="101"/>
        <v>0</v>
      </c>
      <c r="G1893" s="160"/>
      <c r="H1893" s="143"/>
      <c r="I1893" s="129" t="e">
        <f>VLOOKUP(H1893,Presupuesto!$B$11:$C$565,2,0)</f>
        <v>#N/A</v>
      </c>
      <c r="J1893" s="97" t="str">
        <f t="shared" si="100"/>
        <v>Desarrollo del Sistema de Educación Superior</v>
      </c>
      <c r="K1893" s="97" t="s">
        <v>412</v>
      </c>
    </row>
    <row r="1894" spans="1:11">
      <c r="A1894" s="446"/>
      <c r="B1894" s="446"/>
      <c r="C1894" s="142"/>
      <c r="D1894" s="150"/>
      <c r="E1894" s="117"/>
      <c r="F1894" s="96">
        <f t="shared" si="101"/>
        <v>0</v>
      </c>
      <c r="G1894" s="160"/>
      <c r="H1894" s="143"/>
      <c r="I1894" s="129" t="e">
        <f>VLOOKUP(H1894,Presupuesto!$B$11:$C$565,2,0)</f>
        <v>#N/A</v>
      </c>
      <c r="J1894" s="97" t="str">
        <f t="shared" si="100"/>
        <v>Desarrollo del Sistema de Educación Superior</v>
      </c>
      <c r="K1894" s="97" t="s">
        <v>412</v>
      </c>
    </row>
    <row r="1895" spans="1:11">
      <c r="A1895" s="446"/>
      <c r="B1895" s="446"/>
      <c r="C1895" s="142"/>
      <c r="D1895" s="150"/>
      <c r="E1895" s="117"/>
      <c r="F1895" s="96">
        <f t="shared" si="101"/>
        <v>0</v>
      </c>
      <c r="G1895" s="160"/>
      <c r="H1895" s="143"/>
      <c r="I1895" s="129" t="e">
        <f>VLOOKUP(H1895,Presupuesto!$B$11:$C$565,2,0)</f>
        <v>#N/A</v>
      </c>
      <c r="J1895" s="97" t="str">
        <f t="shared" si="100"/>
        <v>Desarrollo del Sistema de Educación Superior</v>
      </c>
      <c r="K1895" s="97" t="s">
        <v>412</v>
      </c>
    </row>
    <row r="1896" spans="1:11">
      <c r="A1896" s="446"/>
      <c r="B1896" s="446"/>
      <c r="C1896" s="142"/>
      <c r="D1896" s="150"/>
      <c r="E1896" s="117"/>
      <c r="F1896" s="96">
        <f t="shared" si="101"/>
        <v>0</v>
      </c>
      <c r="G1896" s="160"/>
      <c r="H1896" s="143"/>
      <c r="I1896" s="129" t="e">
        <f>VLOOKUP(H1896,Presupuesto!$B$11:$C$565,2,0)</f>
        <v>#N/A</v>
      </c>
      <c r="J1896" s="97" t="str">
        <f t="shared" si="100"/>
        <v>Desarrollo del Sistema de Educación Superior</v>
      </c>
      <c r="K1896" s="97" t="s">
        <v>412</v>
      </c>
    </row>
    <row r="1897" spans="1:11">
      <c r="A1897" s="446"/>
      <c r="B1897" s="446"/>
      <c r="C1897" s="142"/>
      <c r="D1897" s="150"/>
      <c r="E1897" s="117"/>
      <c r="F1897" s="96">
        <f t="shared" si="101"/>
        <v>0</v>
      </c>
      <c r="G1897" s="160"/>
      <c r="H1897" s="143"/>
      <c r="I1897" s="129" t="e">
        <f>VLOOKUP(H1897,Presupuesto!$B$11:$C$565,2,0)</f>
        <v>#N/A</v>
      </c>
      <c r="J1897" s="97" t="str">
        <f t="shared" si="100"/>
        <v>Desarrollo del Sistema de Educación Superior</v>
      </c>
      <c r="K1897" s="97" t="s">
        <v>412</v>
      </c>
    </row>
    <row r="1898" spans="1:11">
      <c r="A1898" s="446"/>
      <c r="B1898" s="446"/>
      <c r="C1898" s="144"/>
      <c r="D1898" s="150"/>
      <c r="E1898" s="117"/>
      <c r="F1898" s="96">
        <f t="shared" si="101"/>
        <v>0</v>
      </c>
      <c r="G1898" s="160"/>
      <c r="H1898" s="145"/>
      <c r="I1898" s="129" t="e">
        <f>VLOOKUP(H1898,Presupuesto!$B$11:$C$565,2,0)</f>
        <v>#N/A</v>
      </c>
      <c r="J1898" s="97" t="str">
        <f t="shared" si="100"/>
        <v>Desarrollo del Sistema de Educación Superior</v>
      </c>
      <c r="K1898" s="97" t="s">
        <v>403</v>
      </c>
    </row>
    <row r="1899" spans="1:11">
      <c r="A1899" s="446"/>
      <c r="B1899" s="446"/>
      <c r="C1899" s="144"/>
      <c r="D1899" s="150"/>
      <c r="E1899" s="117"/>
      <c r="F1899" s="96">
        <f t="shared" si="101"/>
        <v>0</v>
      </c>
      <c r="G1899" s="160"/>
      <c r="H1899" s="145"/>
      <c r="I1899" s="129" t="e">
        <f>VLOOKUP(H1899,Presupuesto!$B$11:$C$565,2,0)</f>
        <v>#N/A</v>
      </c>
      <c r="J1899" s="97" t="str">
        <f t="shared" si="100"/>
        <v>Desarrollo del Sistema de Educación Superior</v>
      </c>
      <c r="K1899" s="97" t="s">
        <v>412</v>
      </c>
    </row>
    <row r="1900" spans="1:11">
      <c r="A1900" s="446"/>
      <c r="B1900" s="446"/>
      <c r="C1900" s="144"/>
      <c r="D1900" s="150"/>
      <c r="E1900" s="117"/>
      <c r="F1900" s="96">
        <f t="shared" si="101"/>
        <v>0</v>
      </c>
      <c r="G1900" s="160"/>
      <c r="H1900" s="145"/>
      <c r="I1900" s="129" t="e">
        <f>VLOOKUP(H1900,Presupuesto!$B$11:$C$565,2,0)</f>
        <v>#N/A</v>
      </c>
      <c r="J1900" s="97" t="str">
        <f t="shared" si="100"/>
        <v>Desarrollo del Sistema de Educación Superior</v>
      </c>
      <c r="K1900" s="97" t="s">
        <v>412</v>
      </c>
    </row>
    <row r="1901" spans="1:11">
      <c r="A1901" s="446"/>
      <c r="B1901" s="446"/>
      <c r="C1901" s="144"/>
      <c r="D1901" s="150"/>
      <c r="E1901" s="117"/>
      <c r="F1901" s="96">
        <f t="shared" si="101"/>
        <v>0</v>
      </c>
      <c r="G1901" s="160"/>
      <c r="H1901" s="145"/>
      <c r="I1901" s="129" t="e">
        <f>VLOOKUP(H1901,Presupuesto!$B$11:$C$565,2,0)</f>
        <v>#N/A</v>
      </c>
      <c r="J1901" s="97" t="str">
        <f t="shared" si="100"/>
        <v>Desarrollo del Sistema de Educación Superior</v>
      </c>
      <c r="K1901" s="97" t="s">
        <v>412</v>
      </c>
    </row>
    <row r="1902" spans="1:11" ht="15.75" thickBot="1"/>
    <row r="1903" spans="1:11" ht="15.75" thickBot="1">
      <c r="C1903" s="156" t="s">
        <v>53</v>
      </c>
      <c r="D1903" s="357">
        <f>SUM(F1910:F1944)</f>
        <v>200000</v>
      </c>
    </row>
    <row r="1904" spans="1:11" ht="15.75">
      <c r="A1904" s="446"/>
      <c r="B1904" s="446"/>
      <c r="C1904" s="201" t="s">
        <v>392</v>
      </c>
      <c r="D1904" s="353" t="s">
        <v>2191</v>
      </c>
      <c r="E1904" s="92"/>
      <c r="F1904" s="92"/>
      <c r="G1904" s="92"/>
      <c r="H1904" s="75"/>
      <c r="I1904" s="75"/>
      <c r="J1904" s="75"/>
      <c r="K1904" s="446"/>
    </row>
    <row r="1905" spans="1:11" ht="19.5" thickBot="1">
      <c r="A1905" s="446"/>
      <c r="B1905" s="446"/>
      <c r="C1905" s="207" t="str">
        <f>IFERROR(VLOOKUP(D1904,'1. Desarrollo e Innov. Curricu.'!$E:$F,2,FALSE),IFERROR(VLOOKUP(D1904,'2. Investigación Científica'!$E:$F,2,FALSE),IFERROR(VLOOKUP(D1904,'3. Vinculación Univ. Sociedad'!$E:$F,2,FALSE),IFERROR(VLOOKUP(D1904,'4. Docencia y Profesorado Univ.'!$E:$F,2,FALSE),IFERROR(VLOOKUP(D1904,'5. Estudiantes y Graduados'!$E:$F,2,FALSE),IFERROR(VLOOKUP(D1904,'11. Gestion Administrativa'!$E:$F,2,FALSE),IFERROR(VLOOKUP(D1904,'13. Gestión Académica'!$E:$F,2,FALSE),IFERROR(VLOOKUP(D1904,'8. Asegura. de la Calid. y M'!$E:$F,2,FALSE),IFERROR(VLOOKUP(D1904,'6. Gestión del Conocimiento'!$E:$F,2,FALSE),IFERROR(VLOOKUP(D1904,'15. Gobernabilidad y Proceso...'!$E:$F,2,FALSE),IFERROR(VLOOKUP(D1904,'12. Gestión del Talento Humano'!$E:$F,2,FALSE),IFERROR(VLOOKUP(D1904,'14. Internacional... de la E.S.'!$E:$F,2,FALSE),IFERROR(VLOOKUP(D1904,'10. Posgrado'!$E:$F,2,FALSE),IFERROR(VLOOKUP(D1904,'17. Gestión TIC'!$E:$F,2,FALSE),IFERROR(VLOOKUP(D1904,'16. Desa. del Sistema Educ.Sup.'!$E:$F,2,FALSE),IFERROR(VLOOKUP(D1904,'9. Cultura de Inno. Insti...'!$E:$F,2,FALSE),VLOOKUP(D1904,'7. Lo Esencial de la Reforma U.'!$E:$F,2,0)))))))))))))))))</f>
        <v>1. Atender solicitudes de alimentos y bebidas para las diferentes talleres, capacitaciones y reuniones de trabajo</v>
      </c>
      <c r="D1905" s="31"/>
      <c r="E1905" s="446"/>
      <c r="F1905" s="92"/>
      <c r="G1905" s="75"/>
      <c r="H1905" s="75"/>
      <c r="I1905" s="75"/>
      <c r="J1905" s="446"/>
      <c r="K1905" s="446"/>
    </row>
    <row r="1906" spans="1:11" ht="30.75" thickBot="1">
      <c r="A1906" s="446"/>
      <c r="B1906" s="446"/>
      <c r="C1906" s="128" t="s">
        <v>44</v>
      </c>
      <c r="D1906" s="128" t="s">
        <v>55</v>
      </c>
      <c r="E1906" s="135" t="s">
        <v>57</v>
      </c>
      <c r="F1906" s="134" t="s">
        <v>27</v>
      </c>
      <c r="G1906" s="132" t="s">
        <v>131</v>
      </c>
      <c r="H1906" s="135" t="s">
        <v>46</v>
      </c>
      <c r="I1906" s="132" t="s">
        <v>132</v>
      </c>
      <c r="J1906" s="132" t="s">
        <v>410</v>
      </c>
      <c r="K1906" s="132" t="s">
        <v>411</v>
      </c>
    </row>
    <row r="1907" spans="1:11">
      <c r="A1907" s="446"/>
      <c r="B1907" s="446"/>
      <c r="C1907" s="217" t="s">
        <v>439</v>
      </c>
      <c r="D1907" s="218"/>
      <c r="E1907" s="216">
        <f>HLOOKUP(C1907,$AH$2:$BU$3,2,0)</f>
        <v>620</v>
      </c>
      <c r="F1907" s="96">
        <f t="shared" ref="F1907:F1910" si="102">D1907*E1907</f>
        <v>0</v>
      </c>
      <c r="G1907" s="160"/>
      <c r="H1907" s="141"/>
      <c r="I1907" s="129" t="e">
        <f>VLOOKUP(H1907,Presupuesto!$B$11:$C$565,2,0)</f>
        <v>#N/A</v>
      </c>
      <c r="J1907" s="215" t="s">
        <v>1365</v>
      </c>
      <c r="K1907" s="97" t="s">
        <v>394</v>
      </c>
    </row>
    <row r="1908" spans="1:11">
      <c r="A1908" s="446"/>
      <c r="B1908" s="446"/>
      <c r="C1908" s="140"/>
      <c r="D1908" s="157"/>
      <c r="E1908" s="122"/>
      <c r="F1908" s="96">
        <f t="shared" si="102"/>
        <v>0</v>
      </c>
      <c r="G1908" s="160"/>
      <c r="H1908" s="141"/>
      <c r="I1908" s="129" t="e">
        <f>VLOOKUP(H1908,Presupuesto!$B$11:$C$565,2,0)</f>
        <v>#N/A</v>
      </c>
      <c r="J1908" s="97" t="str">
        <f>$J$854</f>
        <v>Desarrollo del Sistema de Educación Superior</v>
      </c>
      <c r="K1908" s="97" t="s">
        <v>412</v>
      </c>
    </row>
    <row r="1909" spans="1:11">
      <c r="A1909" s="446"/>
      <c r="B1909" s="446"/>
      <c r="C1909" s="140"/>
      <c r="D1909" s="157"/>
      <c r="E1909" s="122"/>
      <c r="F1909" s="96">
        <f t="shared" si="102"/>
        <v>0</v>
      </c>
      <c r="G1909" s="160"/>
      <c r="H1909" s="141"/>
      <c r="I1909" s="129" t="e">
        <f>VLOOKUP(H1909,Presupuesto!$B$11:$C$565,2,0)</f>
        <v>#N/A</v>
      </c>
      <c r="J1909" s="97" t="str">
        <f t="shared" ref="J1909:J1940" si="103">$J$854</f>
        <v>Desarrollo del Sistema de Educación Superior</v>
      </c>
      <c r="K1909" s="97" t="s">
        <v>412</v>
      </c>
    </row>
    <row r="1910" spans="1:11">
      <c r="A1910" s="446"/>
      <c r="B1910" s="446"/>
      <c r="C1910" s="140" t="s">
        <v>2223</v>
      </c>
      <c r="D1910" s="157">
        <v>1</v>
      </c>
      <c r="E1910" s="122">
        <v>200000</v>
      </c>
      <c r="F1910" s="96">
        <f t="shared" si="102"/>
        <v>200000</v>
      </c>
      <c r="G1910" s="160" t="s">
        <v>129</v>
      </c>
      <c r="H1910" s="141" t="s">
        <v>792</v>
      </c>
      <c r="I1910" s="129" t="str">
        <f>VLOOKUP(H1910,Presupuesto!$B$11:$C$565,2,0)</f>
        <v>ALIMENTOS B EBIDAS PARA PERSONAS</v>
      </c>
      <c r="J1910" s="97" t="s">
        <v>1364</v>
      </c>
      <c r="K1910" s="97" t="s">
        <v>396</v>
      </c>
    </row>
    <row r="1911" spans="1:11">
      <c r="A1911" s="446"/>
      <c r="B1911" s="446"/>
      <c r="C1911" s="140"/>
      <c r="D1911" s="157"/>
      <c r="E1911" s="122"/>
      <c r="F1911" s="96"/>
      <c r="G1911" s="160"/>
      <c r="H1911" s="141"/>
      <c r="I1911" s="129"/>
      <c r="J1911" s="97" t="s">
        <v>472</v>
      </c>
      <c r="K1911" s="97" t="s">
        <v>412</v>
      </c>
    </row>
    <row r="1912" spans="1:11">
      <c r="A1912" s="446"/>
      <c r="B1912" s="446"/>
      <c r="C1912" s="140"/>
      <c r="D1912" s="157"/>
      <c r="E1912" s="122"/>
      <c r="F1912" s="96">
        <f t="shared" ref="F1912:F1940" si="104">D1912*E1912</f>
        <v>0</v>
      </c>
      <c r="G1912" s="160"/>
      <c r="H1912" s="141"/>
      <c r="I1912" s="129" t="e">
        <f>VLOOKUP(H1912,Presupuesto!$B$11:$C$565,2,0)</f>
        <v>#N/A</v>
      </c>
      <c r="J1912" s="97" t="str">
        <f t="shared" si="103"/>
        <v>Desarrollo del Sistema de Educación Superior</v>
      </c>
      <c r="K1912" s="97" t="s">
        <v>401</v>
      </c>
    </row>
    <row r="1913" spans="1:11">
      <c r="A1913" s="446"/>
      <c r="B1913" s="446"/>
      <c r="C1913" s="140"/>
      <c r="D1913" s="157"/>
      <c r="E1913" s="122"/>
      <c r="F1913" s="96">
        <f t="shared" si="104"/>
        <v>0</v>
      </c>
      <c r="G1913" s="160"/>
      <c r="H1913" s="141"/>
      <c r="I1913" s="129" t="e">
        <f>VLOOKUP(H1913,Presupuesto!$B$11:$C$565,2,0)</f>
        <v>#N/A</v>
      </c>
      <c r="J1913" s="97" t="str">
        <f t="shared" si="103"/>
        <v>Desarrollo del Sistema de Educación Superior</v>
      </c>
      <c r="K1913" s="97" t="s">
        <v>412</v>
      </c>
    </row>
    <row r="1914" spans="1:11">
      <c r="A1914" s="446"/>
      <c r="B1914" s="446"/>
      <c r="C1914" s="140"/>
      <c r="D1914" s="157"/>
      <c r="E1914" s="122"/>
      <c r="F1914" s="96">
        <f t="shared" si="104"/>
        <v>0</v>
      </c>
      <c r="G1914" s="160"/>
      <c r="H1914" s="141"/>
      <c r="I1914" s="129" t="e">
        <f>VLOOKUP(H1914,Presupuesto!$B$11:$C$565,2,0)</f>
        <v>#N/A</v>
      </c>
      <c r="J1914" s="97" t="str">
        <f t="shared" si="103"/>
        <v>Desarrollo del Sistema de Educación Superior</v>
      </c>
      <c r="K1914" s="97" t="s">
        <v>412</v>
      </c>
    </row>
    <row r="1915" spans="1:11">
      <c r="A1915" s="446"/>
      <c r="B1915" s="446"/>
      <c r="C1915" s="140"/>
      <c r="D1915" s="157"/>
      <c r="E1915" s="122"/>
      <c r="F1915" s="96">
        <f t="shared" si="104"/>
        <v>0</v>
      </c>
      <c r="G1915" s="160"/>
      <c r="H1915" s="141"/>
      <c r="I1915" s="129" t="e">
        <f>VLOOKUP(H1915,Presupuesto!$B$11:$C$565,2,0)</f>
        <v>#N/A</v>
      </c>
      <c r="J1915" s="97" t="str">
        <f t="shared" si="103"/>
        <v>Desarrollo del Sistema de Educación Superior</v>
      </c>
      <c r="K1915" s="97" t="s">
        <v>412</v>
      </c>
    </row>
    <row r="1916" spans="1:11">
      <c r="A1916" s="446"/>
      <c r="B1916" s="446"/>
      <c r="C1916" s="140"/>
      <c r="D1916" s="157"/>
      <c r="E1916" s="122"/>
      <c r="F1916" s="96">
        <f t="shared" si="104"/>
        <v>0</v>
      </c>
      <c r="G1916" s="160"/>
      <c r="H1916" s="141"/>
      <c r="I1916" s="129" t="e">
        <f>VLOOKUP(H1916,Presupuesto!$B$11:$C$565,2,0)</f>
        <v>#N/A</v>
      </c>
      <c r="J1916" s="97" t="str">
        <f t="shared" si="103"/>
        <v>Desarrollo del Sistema de Educación Superior</v>
      </c>
      <c r="K1916" s="97" t="s">
        <v>412</v>
      </c>
    </row>
    <row r="1917" spans="1:11">
      <c r="A1917" s="446"/>
      <c r="B1917" s="446"/>
      <c r="C1917" s="140"/>
      <c r="D1917" s="157"/>
      <c r="E1917" s="122"/>
      <c r="F1917" s="96">
        <f t="shared" si="104"/>
        <v>0</v>
      </c>
      <c r="G1917" s="160"/>
      <c r="H1917" s="141"/>
      <c r="I1917" s="129" t="e">
        <f>VLOOKUP(H1917,Presupuesto!$B$11:$C$565,2,0)</f>
        <v>#N/A</v>
      </c>
      <c r="J1917" s="97" t="str">
        <f t="shared" si="103"/>
        <v>Desarrollo del Sistema de Educación Superior</v>
      </c>
      <c r="K1917" s="97" t="s">
        <v>412</v>
      </c>
    </row>
    <row r="1918" spans="1:11">
      <c r="A1918" s="446"/>
      <c r="B1918" s="446"/>
      <c r="C1918" s="140"/>
      <c r="D1918" s="157"/>
      <c r="E1918" s="122"/>
      <c r="F1918" s="96">
        <f t="shared" si="104"/>
        <v>0</v>
      </c>
      <c r="G1918" s="160"/>
      <c r="H1918" s="141"/>
      <c r="I1918" s="129" t="e">
        <f>VLOOKUP(H1918,Presupuesto!$B$11:$C$565,2,0)</f>
        <v>#N/A</v>
      </c>
      <c r="J1918" s="97" t="str">
        <f t="shared" si="103"/>
        <v>Desarrollo del Sistema de Educación Superior</v>
      </c>
      <c r="K1918" s="97" t="s">
        <v>412</v>
      </c>
    </row>
    <row r="1919" spans="1:11">
      <c r="A1919" s="446"/>
      <c r="B1919" s="446"/>
      <c r="C1919" s="140"/>
      <c r="D1919" s="157"/>
      <c r="E1919" s="122"/>
      <c r="F1919" s="96">
        <f t="shared" si="104"/>
        <v>0</v>
      </c>
      <c r="G1919" s="160"/>
      <c r="H1919" s="141"/>
      <c r="I1919" s="129" t="e">
        <f>VLOOKUP(H1919,Presupuesto!$B$11:$C$565,2,0)</f>
        <v>#N/A</v>
      </c>
      <c r="J1919" s="97" t="str">
        <f t="shared" si="103"/>
        <v>Desarrollo del Sistema de Educación Superior</v>
      </c>
      <c r="K1919" s="97" t="s">
        <v>412</v>
      </c>
    </row>
    <row r="1920" spans="1:11">
      <c r="A1920" s="446"/>
      <c r="B1920" s="446"/>
      <c r="C1920" s="140"/>
      <c r="D1920" s="157"/>
      <c r="E1920" s="122"/>
      <c r="F1920" s="96">
        <f t="shared" si="104"/>
        <v>0</v>
      </c>
      <c r="G1920" s="160"/>
      <c r="H1920" s="141"/>
      <c r="I1920" s="129" t="e">
        <f>VLOOKUP(H1920,Presupuesto!$B$11:$C$565,2,0)</f>
        <v>#N/A</v>
      </c>
      <c r="J1920" s="97" t="str">
        <f t="shared" si="103"/>
        <v>Desarrollo del Sistema de Educación Superior</v>
      </c>
      <c r="K1920" s="97" t="s">
        <v>412</v>
      </c>
    </row>
    <row r="1921" spans="1:11">
      <c r="A1921" s="446"/>
      <c r="B1921" s="446"/>
      <c r="C1921" s="140"/>
      <c r="D1921" s="157"/>
      <c r="E1921" s="122"/>
      <c r="F1921" s="96">
        <f t="shared" si="104"/>
        <v>0</v>
      </c>
      <c r="G1921" s="160"/>
      <c r="H1921" s="141"/>
      <c r="I1921" s="129" t="e">
        <f>VLOOKUP(H1921,Presupuesto!$B$11:$C$565,2,0)</f>
        <v>#N/A</v>
      </c>
      <c r="J1921" s="97" t="str">
        <f t="shared" si="103"/>
        <v>Desarrollo del Sistema de Educación Superior</v>
      </c>
      <c r="K1921" s="97" t="s">
        <v>412</v>
      </c>
    </row>
    <row r="1922" spans="1:11">
      <c r="A1922" s="446"/>
      <c r="B1922" s="446"/>
      <c r="C1922" s="140"/>
      <c r="D1922" s="157"/>
      <c r="E1922" s="122"/>
      <c r="F1922" s="96">
        <f t="shared" si="104"/>
        <v>0</v>
      </c>
      <c r="G1922" s="160"/>
      <c r="H1922" s="141"/>
      <c r="I1922" s="129" t="e">
        <f>VLOOKUP(H1922,Presupuesto!$B$11:$C$565,2,0)</f>
        <v>#N/A</v>
      </c>
      <c r="J1922" s="97" t="str">
        <f t="shared" si="103"/>
        <v>Desarrollo del Sistema de Educación Superior</v>
      </c>
      <c r="K1922" s="97" t="s">
        <v>412</v>
      </c>
    </row>
    <row r="1923" spans="1:11">
      <c r="A1923" s="446"/>
      <c r="B1923" s="446"/>
      <c r="C1923" s="140"/>
      <c r="D1923" s="157"/>
      <c r="E1923" s="122"/>
      <c r="F1923" s="96">
        <f t="shared" si="104"/>
        <v>0</v>
      </c>
      <c r="G1923" s="160"/>
      <c r="H1923" s="141"/>
      <c r="I1923" s="129" t="e">
        <f>VLOOKUP(H1923,Presupuesto!$B$11:$C$565,2,0)</f>
        <v>#N/A</v>
      </c>
      <c r="J1923" s="97" t="str">
        <f t="shared" si="103"/>
        <v>Desarrollo del Sistema de Educación Superior</v>
      </c>
      <c r="K1923" s="97" t="s">
        <v>412</v>
      </c>
    </row>
    <row r="1924" spans="1:11">
      <c r="A1924" s="446"/>
      <c r="B1924" s="446"/>
      <c r="C1924" s="140"/>
      <c r="D1924" s="157"/>
      <c r="E1924" s="122"/>
      <c r="F1924" s="96">
        <f t="shared" si="104"/>
        <v>0</v>
      </c>
      <c r="G1924" s="160"/>
      <c r="H1924" s="141"/>
      <c r="I1924" s="129" t="e">
        <f>VLOOKUP(H1924,Presupuesto!$B$11:$C$565,2,0)</f>
        <v>#N/A</v>
      </c>
      <c r="J1924" s="97" t="str">
        <f t="shared" si="103"/>
        <v>Desarrollo del Sistema de Educación Superior</v>
      </c>
      <c r="K1924" s="97" t="s">
        <v>412</v>
      </c>
    </row>
    <row r="1925" spans="1:11">
      <c r="A1925" s="446"/>
      <c r="B1925" s="446"/>
      <c r="C1925" s="140"/>
      <c r="D1925" s="157"/>
      <c r="E1925" s="122"/>
      <c r="F1925" s="96">
        <f t="shared" si="104"/>
        <v>0</v>
      </c>
      <c r="G1925" s="160"/>
      <c r="H1925" s="141"/>
      <c r="I1925" s="129" t="e">
        <f>VLOOKUP(H1925,Presupuesto!$B$11:$C$565,2,0)</f>
        <v>#N/A</v>
      </c>
      <c r="J1925" s="97" t="str">
        <f t="shared" si="103"/>
        <v>Desarrollo del Sistema de Educación Superior</v>
      </c>
      <c r="K1925" s="97" t="s">
        <v>412</v>
      </c>
    </row>
    <row r="1926" spans="1:11">
      <c r="A1926" s="446"/>
      <c r="B1926" s="446"/>
      <c r="C1926" s="140"/>
      <c r="D1926" s="157"/>
      <c r="E1926" s="122"/>
      <c r="F1926" s="96">
        <f t="shared" si="104"/>
        <v>0</v>
      </c>
      <c r="G1926" s="160"/>
      <c r="H1926" s="141"/>
      <c r="I1926" s="129" t="e">
        <f>VLOOKUP(H1926,Presupuesto!$B$11:$C$565,2,0)</f>
        <v>#N/A</v>
      </c>
      <c r="J1926" s="97" t="str">
        <f t="shared" si="103"/>
        <v>Desarrollo del Sistema de Educación Superior</v>
      </c>
      <c r="K1926" s="97" t="s">
        <v>412</v>
      </c>
    </row>
    <row r="1927" spans="1:11">
      <c r="A1927" s="446"/>
      <c r="B1927" s="446"/>
      <c r="C1927" s="140"/>
      <c r="D1927" s="157"/>
      <c r="E1927" s="122"/>
      <c r="F1927" s="96">
        <f t="shared" si="104"/>
        <v>0</v>
      </c>
      <c r="G1927" s="160"/>
      <c r="H1927" s="141"/>
      <c r="I1927" s="129" t="e">
        <f>VLOOKUP(H1927,Presupuesto!$B$11:$C$565,2,0)</f>
        <v>#N/A</v>
      </c>
      <c r="J1927" s="97" t="str">
        <f t="shared" si="103"/>
        <v>Desarrollo del Sistema de Educación Superior</v>
      </c>
      <c r="K1927" s="97" t="s">
        <v>412</v>
      </c>
    </row>
    <row r="1928" spans="1:11">
      <c r="A1928" s="446"/>
      <c r="B1928" s="446"/>
      <c r="C1928" s="140"/>
      <c r="D1928" s="157"/>
      <c r="E1928" s="122"/>
      <c r="F1928" s="96">
        <f t="shared" si="104"/>
        <v>0</v>
      </c>
      <c r="G1928" s="160"/>
      <c r="H1928" s="141"/>
      <c r="I1928" s="129" t="e">
        <f>VLOOKUP(H1928,Presupuesto!$B$11:$C$565,2,0)</f>
        <v>#N/A</v>
      </c>
      <c r="J1928" s="97" t="str">
        <f t="shared" si="103"/>
        <v>Desarrollo del Sistema de Educación Superior</v>
      </c>
      <c r="K1928" s="97" t="s">
        <v>412</v>
      </c>
    </row>
    <row r="1929" spans="1:11">
      <c r="A1929" s="446"/>
      <c r="B1929" s="446"/>
      <c r="C1929" s="142"/>
      <c r="D1929" s="150"/>
      <c r="E1929" s="117"/>
      <c r="F1929" s="96">
        <f t="shared" si="104"/>
        <v>0</v>
      </c>
      <c r="G1929" s="160"/>
      <c r="H1929" s="143"/>
      <c r="I1929" s="129" t="e">
        <f>VLOOKUP(H1929,Presupuesto!$B$11:$C$565,2,0)</f>
        <v>#N/A</v>
      </c>
      <c r="J1929" s="97" t="str">
        <f t="shared" si="103"/>
        <v>Desarrollo del Sistema de Educación Superior</v>
      </c>
      <c r="K1929" s="97" t="s">
        <v>412</v>
      </c>
    </row>
    <row r="1930" spans="1:11">
      <c r="A1930" s="446"/>
      <c r="B1930" s="446"/>
      <c r="C1930" s="142"/>
      <c r="D1930" s="150"/>
      <c r="E1930" s="117"/>
      <c r="F1930" s="96">
        <f t="shared" si="104"/>
        <v>0</v>
      </c>
      <c r="G1930" s="160"/>
      <c r="H1930" s="143"/>
      <c r="I1930" s="129" t="e">
        <f>VLOOKUP(H1930,Presupuesto!$B$11:$C$565,2,0)</f>
        <v>#N/A</v>
      </c>
      <c r="J1930" s="97" t="str">
        <f t="shared" si="103"/>
        <v>Desarrollo del Sistema de Educación Superior</v>
      </c>
      <c r="K1930" s="97" t="s">
        <v>412</v>
      </c>
    </row>
    <row r="1931" spans="1:11">
      <c r="A1931" s="446"/>
      <c r="B1931" s="446"/>
      <c r="C1931" s="142"/>
      <c r="D1931" s="150"/>
      <c r="E1931" s="117"/>
      <c r="F1931" s="96">
        <f t="shared" si="104"/>
        <v>0</v>
      </c>
      <c r="G1931" s="160"/>
      <c r="H1931" s="143"/>
      <c r="I1931" s="129" t="e">
        <f>VLOOKUP(H1931,Presupuesto!$B$11:$C$565,2,0)</f>
        <v>#N/A</v>
      </c>
      <c r="J1931" s="97" t="str">
        <f t="shared" si="103"/>
        <v>Desarrollo del Sistema de Educación Superior</v>
      </c>
      <c r="K1931" s="97" t="s">
        <v>412</v>
      </c>
    </row>
    <row r="1932" spans="1:11">
      <c r="A1932" s="446"/>
      <c r="B1932" s="446"/>
      <c r="C1932" s="142"/>
      <c r="D1932" s="150"/>
      <c r="E1932" s="117"/>
      <c r="F1932" s="96">
        <f t="shared" si="104"/>
        <v>0</v>
      </c>
      <c r="G1932" s="160"/>
      <c r="H1932" s="143"/>
      <c r="I1932" s="129" t="e">
        <f>VLOOKUP(H1932,Presupuesto!$B$11:$C$565,2,0)</f>
        <v>#N/A</v>
      </c>
      <c r="J1932" s="97" t="str">
        <f t="shared" si="103"/>
        <v>Desarrollo del Sistema de Educación Superior</v>
      </c>
      <c r="K1932" s="97" t="s">
        <v>412</v>
      </c>
    </row>
    <row r="1933" spans="1:11">
      <c r="A1933" s="446"/>
      <c r="B1933" s="446"/>
      <c r="C1933" s="142"/>
      <c r="D1933" s="150"/>
      <c r="E1933" s="117"/>
      <c r="F1933" s="96">
        <f t="shared" si="104"/>
        <v>0</v>
      </c>
      <c r="G1933" s="160"/>
      <c r="H1933" s="143"/>
      <c r="I1933" s="129" t="e">
        <f>VLOOKUP(H1933,Presupuesto!$B$11:$C$565,2,0)</f>
        <v>#N/A</v>
      </c>
      <c r="J1933" s="97" t="str">
        <f t="shared" si="103"/>
        <v>Desarrollo del Sistema de Educación Superior</v>
      </c>
      <c r="K1933" s="97" t="s">
        <v>412</v>
      </c>
    </row>
    <row r="1934" spans="1:11">
      <c r="A1934" s="446"/>
      <c r="B1934" s="446"/>
      <c r="C1934" s="142"/>
      <c r="D1934" s="150"/>
      <c r="E1934" s="117"/>
      <c r="F1934" s="96">
        <f t="shared" si="104"/>
        <v>0</v>
      </c>
      <c r="G1934" s="160"/>
      <c r="H1934" s="143"/>
      <c r="I1934" s="129" t="e">
        <f>VLOOKUP(H1934,Presupuesto!$B$11:$C$565,2,0)</f>
        <v>#N/A</v>
      </c>
      <c r="J1934" s="97" t="str">
        <f t="shared" si="103"/>
        <v>Desarrollo del Sistema de Educación Superior</v>
      </c>
      <c r="K1934" s="97" t="s">
        <v>412</v>
      </c>
    </row>
    <row r="1935" spans="1:11">
      <c r="A1935" s="446"/>
      <c r="B1935" s="446"/>
      <c r="C1935" s="142"/>
      <c r="D1935" s="150"/>
      <c r="E1935" s="117"/>
      <c r="F1935" s="96">
        <f t="shared" si="104"/>
        <v>0</v>
      </c>
      <c r="G1935" s="160"/>
      <c r="H1935" s="143"/>
      <c r="I1935" s="129" t="e">
        <f>VLOOKUP(H1935,Presupuesto!$B$11:$C$565,2,0)</f>
        <v>#N/A</v>
      </c>
      <c r="J1935" s="97" t="str">
        <f t="shared" si="103"/>
        <v>Desarrollo del Sistema de Educación Superior</v>
      </c>
      <c r="K1935" s="97" t="s">
        <v>412</v>
      </c>
    </row>
    <row r="1936" spans="1:11">
      <c r="A1936" s="446"/>
      <c r="B1936" s="446"/>
      <c r="C1936" s="142"/>
      <c r="D1936" s="150"/>
      <c r="E1936" s="117"/>
      <c r="F1936" s="96">
        <f t="shared" si="104"/>
        <v>0</v>
      </c>
      <c r="G1936" s="160"/>
      <c r="H1936" s="143"/>
      <c r="I1936" s="129" t="e">
        <f>VLOOKUP(H1936,Presupuesto!$B$11:$C$565,2,0)</f>
        <v>#N/A</v>
      </c>
      <c r="J1936" s="97" t="str">
        <f t="shared" si="103"/>
        <v>Desarrollo del Sistema de Educación Superior</v>
      </c>
      <c r="K1936" s="97" t="s">
        <v>412</v>
      </c>
    </row>
    <row r="1937" spans="1:11">
      <c r="A1937" s="446"/>
      <c r="B1937" s="446"/>
      <c r="C1937" s="144"/>
      <c r="D1937" s="150"/>
      <c r="E1937" s="117"/>
      <c r="F1937" s="96">
        <f t="shared" si="104"/>
        <v>0</v>
      </c>
      <c r="G1937" s="160"/>
      <c r="H1937" s="145"/>
      <c r="I1937" s="129" t="e">
        <f>VLOOKUP(H1937,Presupuesto!$B$11:$C$565,2,0)</f>
        <v>#N/A</v>
      </c>
      <c r="J1937" s="97" t="str">
        <f t="shared" si="103"/>
        <v>Desarrollo del Sistema de Educación Superior</v>
      </c>
      <c r="K1937" s="97" t="s">
        <v>403</v>
      </c>
    </row>
    <row r="1938" spans="1:11">
      <c r="A1938" s="446"/>
      <c r="B1938" s="446"/>
      <c r="C1938" s="144"/>
      <c r="D1938" s="150"/>
      <c r="E1938" s="117"/>
      <c r="F1938" s="96">
        <f t="shared" si="104"/>
        <v>0</v>
      </c>
      <c r="G1938" s="160"/>
      <c r="H1938" s="145"/>
      <c r="I1938" s="129" t="e">
        <f>VLOOKUP(H1938,Presupuesto!$B$11:$C$565,2,0)</f>
        <v>#N/A</v>
      </c>
      <c r="J1938" s="97" t="str">
        <f t="shared" si="103"/>
        <v>Desarrollo del Sistema de Educación Superior</v>
      </c>
      <c r="K1938" s="97" t="s">
        <v>412</v>
      </c>
    </row>
    <row r="1939" spans="1:11">
      <c r="A1939" s="446"/>
      <c r="B1939" s="446"/>
      <c r="C1939" s="144"/>
      <c r="D1939" s="150"/>
      <c r="E1939" s="117"/>
      <c r="F1939" s="96">
        <f t="shared" si="104"/>
        <v>0</v>
      </c>
      <c r="G1939" s="160"/>
      <c r="H1939" s="145"/>
      <c r="I1939" s="129" t="e">
        <f>VLOOKUP(H1939,Presupuesto!$B$11:$C$565,2,0)</f>
        <v>#N/A</v>
      </c>
      <c r="J1939" s="97" t="str">
        <f t="shared" si="103"/>
        <v>Desarrollo del Sistema de Educación Superior</v>
      </c>
      <c r="K1939" s="97" t="s">
        <v>412</v>
      </c>
    </row>
    <row r="1940" spans="1:11">
      <c r="A1940" s="446"/>
      <c r="B1940" s="446"/>
      <c r="C1940" s="144"/>
      <c r="D1940" s="150"/>
      <c r="E1940" s="117"/>
      <c r="F1940" s="96">
        <f t="shared" si="104"/>
        <v>0</v>
      </c>
      <c r="G1940" s="160"/>
      <c r="H1940" s="145"/>
      <c r="I1940" s="129" t="e">
        <f>VLOOKUP(H1940,Presupuesto!$B$11:$C$565,2,0)</f>
        <v>#N/A</v>
      </c>
      <c r="J1940" s="97" t="str">
        <f t="shared" si="103"/>
        <v>Desarrollo del Sistema de Educación Superior</v>
      </c>
      <c r="K1940" s="97" t="s">
        <v>412</v>
      </c>
    </row>
    <row r="1944" spans="1:11" ht="15.75" thickBot="1"/>
    <row r="1945" spans="1:11" ht="15.75" thickBot="1">
      <c r="A1945" s="446"/>
      <c r="B1945" s="446"/>
      <c r="C1945" s="156" t="s">
        <v>53</v>
      </c>
      <c r="D1945" s="357">
        <f>SUM(F1952:F1986)</f>
        <v>25000</v>
      </c>
      <c r="E1945" s="446"/>
      <c r="F1945" s="446"/>
      <c r="G1945" s="433"/>
      <c r="H1945" s="446"/>
      <c r="I1945" s="446"/>
      <c r="J1945" s="446"/>
      <c r="K1945" s="446"/>
    </row>
    <row r="1946" spans="1:11" ht="15.75">
      <c r="A1946" s="446"/>
      <c r="B1946" s="446"/>
      <c r="C1946" s="201" t="s">
        <v>392</v>
      </c>
      <c r="D1946" s="353" t="s">
        <v>2198</v>
      </c>
      <c r="E1946" s="92"/>
      <c r="F1946" s="92"/>
      <c r="G1946" s="92"/>
      <c r="H1946" s="75"/>
      <c r="I1946" s="75"/>
      <c r="J1946" s="75"/>
      <c r="K1946" s="446"/>
    </row>
    <row r="1947" spans="1:11" ht="19.5" thickBot="1">
      <c r="A1947" s="446"/>
      <c r="B1947" s="446"/>
      <c r="C1947" s="207" t="str">
        <f>IFERROR(VLOOKUP(D1946,'1. Desarrollo e Innov. Curricu.'!$E:$F,2,FALSE),IFERROR(VLOOKUP(D1946,'2. Investigación Científica'!$E:$F,2,FALSE),IFERROR(VLOOKUP(D1946,'3. Vinculación Univ. Sociedad'!$E:$F,2,FALSE),IFERROR(VLOOKUP(D1946,'4. Docencia y Profesorado Univ.'!$E:$F,2,FALSE),IFERROR(VLOOKUP(D1946,'5. Estudiantes y Graduados'!$E:$F,2,FALSE),IFERROR(VLOOKUP(D1946,'11. Gestion Administrativa'!$E:$F,2,FALSE),IFERROR(VLOOKUP(D1946,'13. Gestión Académica'!$E:$F,2,FALSE),IFERROR(VLOOKUP(D1946,'8. Asegura. de la Calid. y M'!$E:$F,2,FALSE),IFERROR(VLOOKUP(D1946,'6. Gestión del Conocimiento'!$E:$F,2,FALSE),IFERROR(VLOOKUP(D1946,'15. Gobernabilidad y Proceso...'!$E:$F,2,FALSE),IFERROR(VLOOKUP(D1946,'12. Gestión del Talento Humano'!$E:$F,2,FALSE),IFERROR(VLOOKUP(D1946,'14. Internacional... de la E.S.'!$E:$F,2,FALSE),IFERROR(VLOOKUP(D1946,'10. Posgrado'!$E:$F,2,FALSE),IFERROR(VLOOKUP(D1946,'17. Gestión TIC'!$E:$F,2,FALSE),IFERROR(VLOOKUP(D1946,'16. Desa. del Sistema Educ.Sup.'!$E:$F,2,FALSE),IFERROR(VLOOKUP(D1946,'9. Cultura de Inno. Insti...'!$E:$F,2,FALSE),VLOOKUP(D1946,'7. Lo Esencial de la Reforma U.'!$E:$F,2,0)))))))))))))))))</f>
        <v>1. capacitacion de personal administrativo, servicio y vigilancia</v>
      </c>
      <c r="D1947" s="31"/>
      <c r="E1947" s="446"/>
      <c r="F1947" s="92"/>
      <c r="G1947" s="75"/>
      <c r="H1947" s="75"/>
      <c r="I1947" s="75"/>
      <c r="J1947" s="446"/>
      <c r="K1947" s="446"/>
    </row>
    <row r="1948" spans="1:11" ht="30.75" thickBot="1">
      <c r="A1948" s="446"/>
      <c r="B1948" s="446"/>
      <c r="C1948" s="128" t="s">
        <v>44</v>
      </c>
      <c r="D1948" s="128" t="s">
        <v>55</v>
      </c>
      <c r="E1948" s="135" t="s">
        <v>57</v>
      </c>
      <c r="F1948" s="134" t="s">
        <v>27</v>
      </c>
      <c r="G1948" s="132" t="s">
        <v>131</v>
      </c>
      <c r="H1948" s="135" t="s">
        <v>46</v>
      </c>
      <c r="I1948" s="132" t="s">
        <v>132</v>
      </c>
      <c r="J1948" s="132" t="s">
        <v>410</v>
      </c>
      <c r="K1948" s="132" t="s">
        <v>411</v>
      </c>
    </row>
    <row r="1949" spans="1:11">
      <c r="A1949" s="446"/>
      <c r="B1949" s="446"/>
      <c r="C1949" s="217" t="s">
        <v>439</v>
      </c>
      <c r="D1949" s="218"/>
      <c r="E1949" s="216">
        <f>HLOOKUP(C1949,$AH$2:$BU$3,2,0)</f>
        <v>620</v>
      </c>
      <c r="F1949" s="96">
        <f t="shared" ref="F1949:F1952" si="105">D1949*E1949</f>
        <v>0</v>
      </c>
      <c r="G1949" s="160"/>
      <c r="H1949" s="141"/>
      <c r="I1949" s="129" t="e">
        <f>VLOOKUP(H1949,Presupuesto!$B$11:$C$565,2,0)</f>
        <v>#N/A</v>
      </c>
      <c r="J1949" s="215" t="s">
        <v>1365</v>
      </c>
      <c r="K1949" s="97" t="s">
        <v>394</v>
      </c>
    </row>
    <row r="1950" spans="1:11">
      <c r="A1950" s="446"/>
      <c r="B1950" s="446"/>
      <c r="C1950" s="140"/>
      <c r="D1950" s="157"/>
      <c r="E1950" s="122"/>
      <c r="F1950" s="96">
        <f t="shared" si="105"/>
        <v>0</v>
      </c>
      <c r="G1950" s="160"/>
      <c r="H1950" s="141"/>
      <c r="I1950" s="129" t="e">
        <f>VLOOKUP(H1950,Presupuesto!$B$11:$C$565,2,0)</f>
        <v>#N/A</v>
      </c>
      <c r="J1950" s="97" t="str">
        <f>$J$854</f>
        <v>Desarrollo del Sistema de Educación Superior</v>
      </c>
      <c r="K1950" s="97" t="s">
        <v>412</v>
      </c>
    </row>
    <row r="1951" spans="1:11">
      <c r="A1951" s="446"/>
      <c r="B1951" s="446"/>
      <c r="C1951" s="140"/>
      <c r="D1951" s="157"/>
      <c r="E1951" s="122"/>
      <c r="F1951" s="96">
        <f t="shared" si="105"/>
        <v>0</v>
      </c>
      <c r="G1951" s="160"/>
      <c r="H1951" s="141"/>
      <c r="I1951" s="129" t="e">
        <f>VLOOKUP(H1951,Presupuesto!$B$11:$C$565,2,0)</f>
        <v>#N/A</v>
      </c>
      <c r="J1951" s="97" t="str">
        <f t="shared" ref="J1951:J1982" si="106">$J$854</f>
        <v>Desarrollo del Sistema de Educación Superior</v>
      </c>
      <c r="K1951" s="97" t="s">
        <v>412</v>
      </c>
    </row>
    <row r="1952" spans="1:11">
      <c r="A1952" s="446"/>
      <c r="B1952" s="446"/>
      <c r="C1952" s="140" t="s">
        <v>2225</v>
      </c>
      <c r="D1952" s="157">
        <v>1</v>
      </c>
      <c r="E1952" s="122">
        <v>25000</v>
      </c>
      <c r="F1952" s="96">
        <f t="shared" si="105"/>
        <v>25000</v>
      </c>
      <c r="G1952" s="160" t="s">
        <v>129</v>
      </c>
      <c r="H1952" s="141" t="s">
        <v>792</v>
      </c>
      <c r="I1952" s="129" t="str">
        <f>VLOOKUP(H1952,Presupuesto!$B$11:$C$565,2,0)</f>
        <v>ALIMENTOS B EBIDAS PARA PERSONAS</v>
      </c>
      <c r="J1952" s="97" t="s">
        <v>1364</v>
      </c>
      <c r="K1952" s="97" t="s">
        <v>396</v>
      </c>
    </row>
    <row r="1953" spans="1:11">
      <c r="A1953" s="446"/>
      <c r="B1953" s="446"/>
      <c r="C1953" s="140"/>
      <c r="D1953" s="157"/>
      <c r="E1953" s="122"/>
      <c r="F1953" s="96"/>
      <c r="G1953" s="160"/>
      <c r="H1953" s="141"/>
      <c r="I1953" s="129"/>
      <c r="J1953" s="97" t="s">
        <v>472</v>
      </c>
      <c r="K1953" s="97" t="s">
        <v>412</v>
      </c>
    </row>
    <row r="1954" spans="1:11">
      <c r="A1954" s="446"/>
      <c r="B1954" s="446"/>
      <c r="C1954" s="140"/>
      <c r="D1954" s="157"/>
      <c r="E1954" s="122"/>
      <c r="F1954" s="96">
        <f t="shared" ref="F1954:F1982" si="107">D1954*E1954</f>
        <v>0</v>
      </c>
      <c r="G1954" s="160"/>
      <c r="H1954" s="141"/>
      <c r="I1954" s="129" t="e">
        <f>VLOOKUP(H1954,Presupuesto!$B$11:$C$565,2,0)</f>
        <v>#N/A</v>
      </c>
      <c r="J1954" s="97" t="str">
        <f t="shared" si="106"/>
        <v>Desarrollo del Sistema de Educación Superior</v>
      </c>
      <c r="K1954" s="97" t="s">
        <v>401</v>
      </c>
    </row>
    <row r="1955" spans="1:11">
      <c r="A1955" s="446"/>
      <c r="B1955" s="446"/>
      <c r="C1955" s="140"/>
      <c r="D1955" s="157"/>
      <c r="E1955" s="122"/>
      <c r="F1955" s="96">
        <f t="shared" si="107"/>
        <v>0</v>
      </c>
      <c r="G1955" s="160"/>
      <c r="H1955" s="141"/>
      <c r="I1955" s="129" t="e">
        <f>VLOOKUP(H1955,Presupuesto!$B$11:$C$565,2,0)</f>
        <v>#N/A</v>
      </c>
      <c r="J1955" s="97" t="str">
        <f t="shared" si="106"/>
        <v>Desarrollo del Sistema de Educación Superior</v>
      </c>
      <c r="K1955" s="97" t="s">
        <v>412</v>
      </c>
    </row>
    <row r="1956" spans="1:11">
      <c r="A1956" s="446"/>
      <c r="B1956" s="446"/>
      <c r="C1956" s="140"/>
      <c r="D1956" s="157"/>
      <c r="E1956" s="122"/>
      <c r="F1956" s="96">
        <f t="shared" si="107"/>
        <v>0</v>
      </c>
      <c r="G1956" s="160"/>
      <c r="H1956" s="141"/>
      <c r="I1956" s="129" t="e">
        <f>VLOOKUP(H1956,Presupuesto!$B$11:$C$565,2,0)</f>
        <v>#N/A</v>
      </c>
      <c r="J1956" s="97" t="str">
        <f t="shared" si="106"/>
        <v>Desarrollo del Sistema de Educación Superior</v>
      </c>
      <c r="K1956" s="97" t="s">
        <v>412</v>
      </c>
    </row>
    <row r="1957" spans="1:11">
      <c r="A1957" s="446"/>
      <c r="B1957" s="446"/>
      <c r="C1957" s="140"/>
      <c r="D1957" s="157"/>
      <c r="E1957" s="122"/>
      <c r="F1957" s="96">
        <f t="shared" si="107"/>
        <v>0</v>
      </c>
      <c r="G1957" s="160"/>
      <c r="H1957" s="141"/>
      <c r="I1957" s="129" t="e">
        <f>VLOOKUP(H1957,Presupuesto!$B$11:$C$565,2,0)</f>
        <v>#N/A</v>
      </c>
      <c r="J1957" s="97" t="str">
        <f t="shared" si="106"/>
        <v>Desarrollo del Sistema de Educación Superior</v>
      </c>
      <c r="K1957" s="97" t="s">
        <v>412</v>
      </c>
    </row>
    <row r="1958" spans="1:11">
      <c r="A1958" s="446"/>
      <c r="B1958" s="446"/>
      <c r="C1958" s="140"/>
      <c r="D1958" s="157"/>
      <c r="E1958" s="122"/>
      <c r="F1958" s="96">
        <f t="shared" si="107"/>
        <v>0</v>
      </c>
      <c r="G1958" s="160"/>
      <c r="H1958" s="141"/>
      <c r="I1958" s="129" t="e">
        <f>VLOOKUP(H1958,Presupuesto!$B$11:$C$565,2,0)</f>
        <v>#N/A</v>
      </c>
      <c r="J1958" s="97" t="str">
        <f t="shared" si="106"/>
        <v>Desarrollo del Sistema de Educación Superior</v>
      </c>
      <c r="K1958" s="97" t="s">
        <v>412</v>
      </c>
    </row>
    <row r="1959" spans="1:11">
      <c r="A1959" s="446"/>
      <c r="B1959" s="446"/>
      <c r="C1959" s="140"/>
      <c r="D1959" s="157"/>
      <c r="E1959" s="122"/>
      <c r="F1959" s="96">
        <f t="shared" si="107"/>
        <v>0</v>
      </c>
      <c r="G1959" s="160"/>
      <c r="H1959" s="141"/>
      <c r="I1959" s="129" t="e">
        <f>VLOOKUP(H1959,Presupuesto!$B$11:$C$565,2,0)</f>
        <v>#N/A</v>
      </c>
      <c r="J1959" s="97" t="str">
        <f t="shared" si="106"/>
        <v>Desarrollo del Sistema de Educación Superior</v>
      </c>
      <c r="K1959" s="97" t="s">
        <v>412</v>
      </c>
    </row>
    <row r="1960" spans="1:11">
      <c r="A1960" s="446"/>
      <c r="B1960" s="446"/>
      <c r="C1960" s="140"/>
      <c r="D1960" s="157"/>
      <c r="E1960" s="122"/>
      <c r="F1960" s="96">
        <f t="shared" si="107"/>
        <v>0</v>
      </c>
      <c r="G1960" s="160"/>
      <c r="H1960" s="141"/>
      <c r="I1960" s="129" t="e">
        <f>VLOOKUP(H1960,Presupuesto!$B$11:$C$565,2,0)</f>
        <v>#N/A</v>
      </c>
      <c r="J1960" s="97" t="str">
        <f t="shared" si="106"/>
        <v>Desarrollo del Sistema de Educación Superior</v>
      </c>
      <c r="K1960" s="97" t="s">
        <v>412</v>
      </c>
    </row>
    <row r="1961" spans="1:11">
      <c r="A1961" s="446"/>
      <c r="B1961" s="446"/>
      <c r="C1961" s="140"/>
      <c r="D1961" s="157"/>
      <c r="E1961" s="122"/>
      <c r="F1961" s="96">
        <f t="shared" si="107"/>
        <v>0</v>
      </c>
      <c r="G1961" s="160"/>
      <c r="H1961" s="141"/>
      <c r="I1961" s="129" t="e">
        <f>VLOOKUP(H1961,Presupuesto!$B$11:$C$565,2,0)</f>
        <v>#N/A</v>
      </c>
      <c r="J1961" s="97" t="str">
        <f t="shared" si="106"/>
        <v>Desarrollo del Sistema de Educación Superior</v>
      </c>
      <c r="K1961" s="97" t="s">
        <v>412</v>
      </c>
    </row>
    <row r="1962" spans="1:11">
      <c r="A1962" s="446"/>
      <c r="B1962" s="446"/>
      <c r="C1962" s="140"/>
      <c r="D1962" s="157"/>
      <c r="E1962" s="122"/>
      <c r="F1962" s="96">
        <f t="shared" si="107"/>
        <v>0</v>
      </c>
      <c r="G1962" s="160"/>
      <c r="H1962" s="141"/>
      <c r="I1962" s="129" t="e">
        <f>VLOOKUP(H1962,Presupuesto!$B$11:$C$565,2,0)</f>
        <v>#N/A</v>
      </c>
      <c r="J1962" s="97" t="str">
        <f t="shared" si="106"/>
        <v>Desarrollo del Sistema de Educación Superior</v>
      </c>
      <c r="K1962" s="97" t="s">
        <v>412</v>
      </c>
    </row>
    <row r="1963" spans="1:11">
      <c r="A1963" s="446"/>
      <c r="B1963" s="446"/>
      <c r="C1963" s="140"/>
      <c r="D1963" s="157"/>
      <c r="E1963" s="122"/>
      <c r="F1963" s="96">
        <f t="shared" si="107"/>
        <v>0</v>
      </c>
      <c r="G1963" s="160"/>
      <c r="H1963" s="141"/>
      <c r="I1963" s="129" t="e">
        <f>VLOOKUP(H1963,Presupuesto!$B$11:$C$565,2,0)</f>
        <v>#N/A</v>
      </c>
      <c r="J1963" s="97" t="str">
        <f t="shared" si="106"/>
        <v>Desarrollo del Sistema de Educación Superior</v>
      </c>
      <c r="K1963" s="97" t="s">
        <v>412</v>
      </c>
    </row>
    <row r="1964" spans="1:11">
      <c r="A1964" s="446"/>
      <c r="B1964" s="446"/>
      <c r="C1964" s="140"/>
      <c r="D1964" s="157"/>
      <c r="E1964" s="122"/>
      <c r="F1964" s="96">
        <f t="shared" si="107"/>
        <v>0</v>
      </c>
      <c r="G1964" s="160"/>
      <c r="H1964" s="141"/>
      <c r="I1964" s="129" t="e">
        <f>VLOOKUP(H1964,Presupuesto!$B$11:$C$565,2,0)</f>
        <v>#N/A</v>
      </c>
      <c r="J1964" s="97" t="str">
        <f t="shared" si="106"/>
        <v>Desarrollo del Sistema de Educación Superior</v>
      </c>
      <c r="K1964" s="97" t="s">
        <v>412</v>
      </c>
    </row>
    <row r="1965" spans="1:11">
      <c r="A1965" s="446"/>
      <c r="B1965" s="446"/>
      <c r="C1965" s="140"/>
      <c r="D1965" s="157"/>
      <c r="E1965" s="122"/>
      <c r="F1965" s="96">
        <f t="shared" si="107"/>
        <v>0</v>
      </c>
      <c r="G1965" s="160"/>
      <c r="H1965" s="141"/>
      <c r="I1965" s="129" t="e">
        <f>VLOOKUP(H1965,Presupuesto!$B$11:$C$565,2,0)</f>
        <v>#N/A</v>
      </c>
      <c r="J1965" s="97" t="str">
        <f t="shared" si="106"/>
        <v>Desarrollo del Sistema de Educación Superior</v>
      </c>
      <c r="K1965" s="97" t="s">
        <v>412</v>
      </c>
    </row>
    <row r="1966" spans="1:11">
      <c r="A1966" s="446"/>
      <c r="B1966" s="446"/>
      <c r="C1966" s="140"/>
      <c r="D1966" s="157"/>
      <c r="E1966" s="122"/>
      <c r="F1966" s="96">
        <f t="shared" si="107"/>
        <v>0</v>
      </c>
      <c r="G1966" s="160"/>
      <c r="H1966" s="141"/>
      <c r="I1966" s="129" t="e">
        <f>VLOOKUP(H1966,Presupuesto!$B$11:$C$565,2,0)</f>
        <v>#N/A</v>
      </c>
      <c r="J1966" s="97" t="str">
        <f t="shared" si="106"/>
        <v>Desarrollo del Sistema de Educación Superior</v>
      </c>
      <c r="K1966" s="97" t="s">
        <v>412</v>
      </c>
    </row>
    <row r="1967" spans="1:11">
      <c r="A1967" s="446"/>
      <c r="B1967" s="446"/>
      <c r="C1967" s="140"/>
      <c r="D1967" s="157"/>
      <c r="E1967" s="122"/>
      <c r="F1967" s="96">
        <f t="shared" si="107"/>
        <v>0</v>
      </c>
      <c r="G1967" s="160"/>
      <c r="H1967" s="141"/>
      <c r="I1967" s="129" t="e">
        <f>VLOOKUP(H1967,Presupuesto!$B$11:$C$565,2,0)</f>
        <v>#N/A</v>
      </c>
      <c r="J1967" s="97" t="str">
        <f t="shared" si="106"/>
        <v>Desarrollo del Sistema de Educación Superior</v>
      </c>
      <c r="K1967" s="97" t="s">
        <v>412</v>
      </c>
    </row>
    <row r="1968" spans="1:11">
      <c r="A1968" s="446"/>
      <c r="B1968" s="446"/>
      <c r="C1968" s="140"/>
      <c r="D1968" s="157"/>
      <c r="E1968" s="122"/>
      <c r="F1968" s="96">
        <f t="shared" si="107"/>
        <v>0</v>
      </c>
      <c r="G1968" s="160"/>
      <c r="H1968" s="141"/>
      <c r="I1968" s="129" t="e">
        <f>VLOOKUP(H1968,Presupuesto!$B$11:$C$565,2,0)</f>
        <v>#N/A</v>
      </c>
      <c r="J1968" s="97" t="str">
        <f t="shared" si="106"/>
        <v>Desarrollo del Sistema de Educación Superior</v>
      </c>
      <c r="K1968" s="97" t="s">
        <v>412</v>
      </c>
    </row>
    <row r="1969" spans="1:11">
      <c r="A1969" s="446"/>
      <c r="B1969" s="446"/>
      <c r="C1969" s="140"/>
      <c r="D1969" s="157"/>
      <c r="E1969" s="122"/>
      <c r="F1969" s="96">
        <f t="shared" si="107"/>
        <v>0</v>
      </c>
      <c r="G1969" s="160"/>
      <c r="H1969" s="141"/>
      <c r="I1969" s="129" t="e">
        <f>VLOOKUP(H1969,Presupuesto!$B$11:$C$565,2,0)</f>
        <v>#N/A</v>
      </c>
      <c r="J1969" s="97" t="str">
        <f t="shared" si="106"/>
        <v>Desarrollo del Sistema de Educación Superior</v>
      </c>
      <c r="K1969" s="97" t="s">
        <v>412</v>
      </c>
    </row>
    <row r="1970" spans="1:11">
      <c r="A1970" s="446"/>
      <c r="B1970" s="446"/>
      <c r="C1970" s="140"/>
      <c r="D1970" s="157"/>
      <c r="E1970" s="122"/>
      <c r="F1970" s="96">
        <f t="shared" si="107"/>
        <v>0</v>
      </c>
      <c r="G1970" s="160"/>
      <c r="H1970" s="141"/>
      <c r="I1970" s="129" t="e">
        <f>VLOOKUP(H1970,Presupuesto!$B$11:$C$565,2,0)</f>
        <v>#N/A</v>
      </c>
      <c r="J1970" s="97" t="str">
        <f t="shared" si="106"/>
        <v>Desarrollo del Sistema de Educación Superior</v>
      </c>
      <c r="K1970" s="97" t="s">
        <v>412</v>
      </c>
    </row>
    <row r="1971" spans="1:11">
      <c r="A1971" s="446"/>
      <c r="B1971" s="446"/>
      <c r="C1971" s="142"/>
      <c r="D1971" s="150"/>
      <c r="E1971" s="117"/>
      <c r="F1971" s="96">
        <f t="shared" si="107"/>
        <v>0</v>
      </c>
      <c r="G1971" s="160"/>
      <c r="H1971" s="143"/>
      <c r="I1971" s="129" t="e">
        <f>VLOOKUP(H1971,Presupuesto!$B$11:$C$565,2,0)</f>
        <v>#N/A</v>
      </c>
      <c r="J1971" s="97" t="str">
        <f t="shared" si="106"/>
        <v>Desarrollo del Sistema de Educación Superior</v>
      </c>
      <c r="K1971" s="97" t="s">
        <v>412</v>
      </c>
    </row>
    <row r="1972" spans="1:11">
      <c r="A1972" s="446"/>
      <c r="B1972" s="446"/>
      <c r="C1972" s="142"/>
      <c r="D1972" s="150"/>
      <c r="E1972" s="117"/>
      <c r="F1972" s="96">
        <f t="shared" si="107"/>
        <v>0</v>
      </c>
      <c r="G1972" s="160"/>
      <c r="H1972" s="143"/>
      <c r="I1972" s="129" t="e">
        <f>VLOOKUP(H1972,Presupuesto!$B$11:$C$565,2,0)</f>
        <v>#N/A</v>
      </c>
      <c r="J1972" s="97" t="str">
        <f t="shared" si="106"/>
        <v>Desarrollo del Sistema de Educación Superior</v>
      </c>
      <c r="K1972" s="97" t="s">
        <v>412</v>
      </c>
    </row>
    <row r="1973" spans="1:11">
      <c r="A1973" s="446"/>
      <c r="B1973" s="446"/>
      <c r="C1973" s="142"/>
      <c r="D1973" s="150"/>
      <c r="E1973" s="117"/>
      <c r="F1973" s="96">
        <f t="shared" si="107"/>
        <v>0</v>
      </c>
      <c r="G1973" s="160"/>
      <c r="H1973" s="143"/>
      <c r="I1973" s="129" t="e">
        <f>VLOOKUP(H1973,Presupuesto!$B$11:$C$565,2,0)</f>
        <v>#N/A</v>
      </c>
      <c r="J1973" s="97" t="str">
        <f t="shared" si="106"/>
        <v>Desarrollo del Sistema de Educación Superior</v>
      </c>
      <c r="K1973" s="97" t="s">
        <v>412</v>
      </c>
    </row>
    <row r="1974" spans="1:11">
      <c r="A1974" s="446"/>
      <c r="B1974" s="446"/>
      <c r="C1974" s="142"/>
      <c r="D1974" s="150"/>
      <c r="E1974" s="117"/>
      <c r="F1974" s="96">
        <f t="shared" si="107"/>
        <v>0</v>
      </c>
      <c r="G1974" s="160"/>
      <c r="H1974" s="143"/>
      <c r="I1974" s="129" t="e">
        <f>VLOOKUP(H1974,Presupuesto!$B$11:$C$565,2,0)</f>
        <v>#N/A</v>
      </c>
      <c r="J1974" s="97" t="str">
        <f t="shared" si="106"/>
        <v>Desarrollo del Sistema de Educación Superior</v>
      </c>
      <c r="K1974" s="97" t="s">
        <v>412</v>
      </c>
    </row>
    <row r="1975" spans="1:11">
      <c r="A1975" s="446"/>
      <c r="B1975" s="446"/>
      <c r="C1975" s="142"/>
      <c r="D1975" s="150"/>
      <c r="E1975" s="117"/>
      <c r="F1975" s="96">
        <f t="shared" si="107"/>
        <v>0</v>
      </c>
      <c r="G1975" s="160"/>
      <c r="H1975" s="143"/>
      <c r="I1975" s="129" t="e">
        <f>VLOOKUP(H1975,Presupuesto!$B$11:$C$565,2,0)</f>
        <v>#N/A</v>
      </c>
      <c r="J1975" s="97" t="str">
        <f t="shared" si="106"/>
        <v>Desarrollo del Sistema de Educación Superior</v>
      </c>
      <c r="K1975" s="97" t="s">
        <v>412</v>
      </c>
    </row>
    <row r="1976" spans="1:11">
      <c r="A1976" s="446"/>
      <c r="B1976" s="446"/>
      <c r="C1976" s="142"/>
      <c r="D1976" s="150"/>
      <c r="E1976" s="117"/>
      <c r="F1976" s="96">
        <f t="shared" si="107"/>
        <v>0</v>
      </c>
      <c r="G1976" s="160"/>
      <c r="H1976" s="143"/>
      <c r="I1976" s="129" t="e">
        <f>VLOOKUP(H1976,Presupuesto!$B$11:$C$565,2,0)</f>
        <v>#N/A</v>
      </c>
      <c r="J1976" s="97" t="str">
        <f t="shared" si="106"/>
        <v>Desarrollo del Sistema de Educación Superior</v>
      </c>
      <c r="K1976" s="97" t="s">
        <v>412</v>
      </c>
    </row>
    <row r="1977" spans="1:11">
      <c r="A1977" s="446"/>
      <c r="B1977" s="446"/>
      <c r="C1977" s="142"/>
      <c r="D1977" s="150"/>
      <c r="E1977" s="117"/>
      <c r="F1977" s="96">
        <f t="shared" si="107"/>
        <v>0</v>
      </c>
      <c r="G1977" s="160"/>
      <c r="H1977" s="143"/>
      <c r="I1977" s="129" t="e">
        <f>VLOOKUP(H1977,Presupuesto!$B$11:$C$565,2,0)</f>
        <v>#N/A</v>
      </c>
      <c r="J1977" s="97" t="str">
        <f t="shared" si="106"/>
        <v>Desarrollo del Sistema de Educación Superior</v>
      </c>
      <c r="K1977" s="97" t="s">
        <v>412</v>
      </c>
    </row>
    <row r="1978" spans="1:11">
      <c r="A1978" s="446"/>
      <c r="B1978" s="446"/>
      <c r="C1978" s="142"/>
      <c r="D1978" s="150"/>
      <c r="E1978" s="117"/>
      <c r="F1978" s="96">
        <f t="shared" si="107"/>
        <v>0</v>
      </c>
      <c r="G1978" s="160"/>
      <c r="H1978" s="143"/>
      <c r="I1978" s="129" t="e">
        <f>VLOOKUP(H1978,Presupuesto!$B$11:$C$565,2,0)</f>
        <v>#N/A</v>
      </c>
      <c r="J1978" s="97" t="str">
        <f t="shared" si="106"/>
        <v>Desarrollo del Sistema de Educación Superior</v>
      </c>
      <c r="K1978" s="97" t="s">
        <v>412</v>
      </c>
    </row>
    <row r="1979" spans="1:11">
      <c r="A1979" s="446"/>
      <c r="B1979" s="446"/>
      <c r="C1979" s="144"/>
      <c r="D1979" s="150"/>
      <c r="E1979" s="117"/>
      <c r="F1979" s="96">
        <f t="shared" si="107"/>
        <v>0</v>
      </c>
      <c r="G1979" s="160"/>
      <c r="H1979" s="145"/>
      <c r="I1979" s="129" t="e">
        <f>VLOOKUP(H1979,Presupuesto!$B$11:$C$565,2,0)</f>
        <v>#N/A</v>
      </c>
      <c r="J1979" s="97" t="str">
        <f t="shared" si="106"/>
        <v>Desarrollo del Sistema de Educación Superior</v>
      </c>
      <c r="K1979" s="97" t="s">
        <v>403</v>
      </c>
    </row>
    <row r="1980" spans="1:11">
      <c r="A1980" s="446"/>
      <c r="B1980" s="446"/>
      <c r="C1980" s="144"/>
      <c r="D1980" s="150"/>
      <c r="E1980" s="117"/>
      <c r="F1980" s="96">
        <f t="shared" si="107"/>
        <v>0</v>
      </c>
      <c r="G1980" s="160"/>
      <c r="H1980" s="145"/>
      <c r="I1980" s="129" t="e">
        <f>VLOOKUP(H1980,Presupuesto!$B$11:$C$565,2,0)</f>
        <v>#N/A</v>
      </c>
      <c r="J1980" s="97" t="str">
        <f t="shared" si="106"/>
        <v>Desarrollo del Sistema de Educación Superior</v>
      </c>
      <c r="K1980" s="97" t="s">
        <v>412</v>
      </c>
    </row>
    <row r="1981" spans="1:11">
      <c r="A1981" s="446"/>
      <c r="B1981" s="446"/>
      <c r="C1981" s="144"/>
      <c r="D1981" s="150"/>
      <c r="E1981" s="117"/>
      <c r="F1981" s="96">
        <f t="shared" si="107"/>
        <v>0</v>
      </c>
      <c r="G1981" s="160"/>
      <c r="H1981" s="145"/>
      <c r="I1981" s="129" t="e">
        <f>VLOOKUP(H1981,Presupuesto!$B$11:$C$565,2,0)</f>
        <v>#N/A</v>
      </c>
      <c r="J1981" s="97" t="str">
        <f t="shared" si="106"/>
        <v>Desarrollo del Sistema de Educación Superior</v>
      </c>
      <c r="K1981" s="97" t="s">
        <v>412</v>
      </c>
    </row>
    <row r="1982" spans="1:11">
      <c r="A1982" s="446"/>
      <c r="B1982" s="446"/>
      <c r="C1982" s="144"/>
      <c r="D1982" s="150"/>
      <c r="E1982" s="117"/>
      <c r="F1982" s="96">
        <f t="shared" si="107"/>
        <v>0</v>
      </c>
      <c r="G1982" s="160"/>
      <c r="H1982" s="145"/>
      <c r="I1982" s="129" t="e">
        <f>VLOOKUP(H1982,Presupuesto!$B$11:$C$565,2,0)</f>
        <v>#N/A</v>
      </c>
      <c r="J1982" s="97" t="str">
        <f t="shared" si="106"/>
        <v>Desarrollo del Sistema de Educación Superior</v>
      </c>
      <c r="K1982" s="97" t="s">
        <v>412</v>
      </c>
    </row>
    <row r="1984" spans="1:11" ht="15.75" thickBot="1"/>
    <row r="1985" spans="1:11" ht="15.75" thickBot="1">
      <c r="A1985" s="446"/>
      <c r="B1985" s="446"/>
      <c r="C1985" s="156" t="s">
        <v>53</v>
      </c>
      <c r="D1985" s="357">
        <f>SUM(F1992:F2026)</f>
        <v>12000</v>
      </c>
      <c r="E1985" s="446"/>
      <c r="F1985" s="446"/>
      <c r="G1985" s="433"/>
      <c r="H1985" s="446"/>
      <c r="I1985" s="446"/>
      <c r="J1985" s="446"/>
      <c r="K1985" s="446"/>
    </row>
    <row r="1986" spans="1:11" ht="15.75">
      <c r="A1986" s="446"/>
      <c r="B1986" s="446"/>
      <c r="C1986" s="201" t="s">
        <v>392</v>
      </c>
      <c r="D1986" s="353" t="s">
        <v>2224</v>
      </c>
      <c r="E1986" s="92"/>
      <c r="F1986" s="92"/>
      <c r="G1986" s="92"/>
      <c r="H1986" s="75"/>
      <c r="I1986" s="75"/>
      <c r="J1986" s="75"/>
      <c r="K1986" s="446"/>
    </row>
    <row r="1987" spans="1:11" ht="19.5" thickBot="1">
      <c r="A1987" s="446"/>
      <c r="B1987" s="446"/>
      <c r="C1987" s="207" t="str">
        <f>IFERROR(VLOOKUP(D1986,'1. Desarrollo e Innov. Curricu.'!$E:$F,2,FALSE),IFERROR(VLOOKUP(D1986,'2. Investigación Científica'!$E:$F,2,FALSE),IFERROR(VLOOKUP(D1986,'3. Vinculación Univ. Sociedad'!$E:$F,2,FALSE),IFERROR(VLOOKUP(D1986,'4. Docencia y Profesorado Univ.'!$E:$F,2,FALSE),IFERROR(VLOOKUP(D1986,'5. Estudiantes y Graduados'!$E:$F,2,FALSE),IFERROR(VLOOKUP(D1986,'11. Gestion Administrativa'!$E:$F,2,FALSE),IFERROR(VLOOKUP(D1986,'13. Gestión Académica'!$E:$F,2,FALSE),IFERROR(VLOOKUP(D1986,'8. Asegura. de la Calid. y M'!$E:$F,2,FALSE),IFERROR(VLOOKUP(D1986,'6. Gestión del Conocimiento'!$E:$F,2,FALSE),IFERROR(VLOOKUP(D1986,'15. Gobernabilidad y Proceso...'!$E:$F,2,FALSE),IFERROR(VLOOKUP(D1986,'12. Gestión del Talento Humano'!$E:$F,2,FALSE),IFERROR(VLOOKUP(D1986,'14. Internacional... de la E.S.'!$E:$F,2,FALSE),IFERROR(VLOOKUP(D1986,'10. Posgrado'!$E:$F,2,FALSE),IFERROR(VLOOKUP(D1986,'17. Gestión TIC'!$E:$F,2,FALSE),IFERROR(VLOOKUP(D1986,'16. Desa. del Sistema Educ.Sup.'!$E:$F,2,FALSE),IFERROR(VLOOKUP(D1986,'9. Cultura de Inno. Insti...'!$E:$F,2,FALSE),VLOOKUP(D1986,'7. Lo Esencial de la Reforma U.'!$E:$F,2,0)))))))))))))))))</f>
        <v>2. crear un reglamento de puestos y salarios ,funciones de los empleados del CURNO</v>
      </c>
      <c r="D1987" s="31"/>
      <c r="E1987" s="446"/>
      <c r="F1987" s="92"/>
      <c r="G1987" s="75"/>
      <c r="H1987" s="75"/>
      <c r="I1987" s="75"/>
      <c r="J1987" s="446"/>
      <c r="K1987" s="446"/>
    </row>
    <row r="1988" spans="1:11" ht="30.75" thickBot="1">
      <c r="A1988" s="446"/>
      <c r="B1988" s="446"/>
      <c r="C1988" s="128" t="s">
        <v>44</v>
      </c>
      <c r="D1988" s="128" t="s">
        <v>55</v>
      </c>
      <c r="E1988" s="135" t="s">
        <v>57</v>
      </c>
      <c r="F1988" s="134" t="s">
        <v>27</v>
      </c>
      <c r="G1988" s="132" t="s">
        <v>131</v>
      </c>
      <c r="H1988" s="135" t="s">
        <v>46</v>
      </c>
      <c r="I1988" s="132" t="s">
        <v>132</v>
      </c>
      <c r="J1988" s="132" t="s">
        <v>410</v>
      </c>
      <c r="K1988" s="132" t="s">
        <v>411</v>
      </c>
    </row>
    <row r="1989" spans="1:11">
      <c r="A1989" s="446"/>
      <c r="B1989" s="446"/>
      <c r="C1989" s="217" t="s">
        <v>439</v>
      </c>
      <c r="D1989" s="218"/>
      <c r="E1989" s="216">
        <f>HLOOKUP(C1989,$AH$2:$BU$3,2,0)</f>
        <v>620</v>
      </c>
      <c r="F1989" s="96">
        <f t="shared" ref="F1989:F1992" si="108">D1989*E1989</f>
        <v>0</v>
      </c>
      <c r="G1989" s="160"/>
      <c r="H1989" s="141"/>
      <c r="I1989" s="129" t="e">
        <f>VLOOKUP(H1989,Presupuesto!$B$11:$C$565,2,0)</f>
        <v>#N/A</v>
      </c>
      <c r="J1989" s="215" t="s">
        <v>1365</v>
      </c>
      <c r="K1989" s="97" t="s">
        <v>394</v>
      </c>
    </row>
    <row r="1990" spans="1:11">
      <c r="A1990" s="446"/>
      <c r="B1990" s="446"/>
      <c r="C1990" s="140"/>
      <c r="D1990" s="157"/>
      <c r="E1990" s="122"/>
      <c r="F1990" s="96">
        <f t="shared" si="108"/>
        <v>0</v>
      </c>
      <c r="G1990" s="160"/>
      <c r="H1990" s="141"/>
      <c r="I1990" s="129" t="e">
        <f>VLOOKUP(H1990,Presupuesto!$B$11:$C$565,2,0)</f>
        <v>#N/A</v>
      </c>
      <c r="J1990" s="97" t="str">
        <f>$J$854</f>
        <v>Desarrollo del Sistema de Educación Superior</v>
      </c>
      <c r="K1990" s="97" t="s">
        <v>412</v>
      </c>
    </row>
    <row r="1991" spans="1:11">
      <c r="A1991" s="446"/>
      <c r="B1991" s="446"/>
      <c r="C1991" s="140"/>
      <c r="D1991" s="157"/>
      <c r="E1991" s="122"/>
      <c r="F1991" s="96">
        <f t="shared" si="108"/>
        <v>0</v>
      </c>
      <c r="G1991" s="160"/>
      <c r="H1991" s="141"/>
      <c r="I1991" s="129" t="e">
        <f>VLOOKUP(H1991,Presupuesto!$B$11:$C$565,2,0)</f>
        <v>#N/A</v>
      </c>
      <c r="J1991" s="97" t="str">
        <f t="shared" ref="J1991:J2022" si="109">$J$854</f>
        <v>Desarrollo del Sistema de Educación Superior</v>
      </c>
      <c r="K1991" s="97" t="s">
        <v>412</v>
      </c>
    </row>
    <row r="1992" spans="1:11">
      <c r="A1992" s="446"/>
      <c r="B1992" s="446"/>
      <c r="C1992" s="140" t="s">
        <v>2226</v>
      </c>
      <c r="D1992" s="157">
        <v>1</v>
      </c>
      <c r="E1992" s="122">
        <v>12000</v>
      </c>
      <c r="F1992" s="96">
        <f t="shared" si="108"/>
        <v>12000</v>
      </c>
      <c r="G1992" s="160" t="s">
        <v>129</v>
      </c>
      <c r="H1992" s="141" t="s">
        <v>821</v>
      </c>
      <c r="I1992" s="129" t="str">
        <f>VLOOKUP(H1992,Presupuesto!$B$11:$C$565,2,0)</f>
        <v>PRODUCTOS PAPEL Y CARTON</v>
      </c>
      <c r="J1992" s="97" t="s">
        <v>1364</v>
      </c>
      <c r="K1992" s="97" t="s">
        <v>396</v>
      </c>
    </row>
    <row r="1993" spans="1:11">
      <c r="A1993" s="446"/>
      <c r="B1993" s="446"/>
      <c r="C1993" s="140"/>
      <c r="D1993" s="157"/>
      <c r="E1993" s="122"/>
      <c r="F1993" s="96"/>
      <c r="G1993" s="160"/>
      <c r="H1993" s="141"/>
      <c r="I1993" s="129"/>
      <c r="J1993" s="97" t="s">
        <v>472</v>
      </c>
      <c r="K1993" s="97" t="s">
        <v>412</v>
      </c>
    </row>
    <row r="1994" spans="1:11">
      <c r="A1994" s="446"/>
      <c r="B1994" s="446"/>
      <c r="C1994" s="140"/>
      <c r="D1994" s="157"/>
      <c r="E1994" s="122"/>
      <c r="F1994" s="96">
        <f t="shared" ref="F1994:F2022" si="110">D1994*E1994</f>
        <v>0</v>
      </c>
      <c r="G1994" s="160"/>
      <c r="H1994" s="141"/>
      <c r="I1994" s="129" t="e">
        <f>VLOOKUP(H1994,Presupuesto!$B$11:$C$565,2,0)</f>
        <v>#N/A</v>
      </c>
      <c r="J1994" s="97" t="str">
        <f t="shared" si="109"/>
        <v>Desarrollo del Sistema de Educación Superior</v>
      </c>
      <c r="K1994" s="97" t="s">
        <v>401</v>
      </c>
    </row>
    <row r="1995" spans="1:11">
      <c r="A1995" s="446"/>
      <c r="B1995" s="446"/>
      <c r="C1995" s="140"/>
      <c r="D1995" s="157"/>
      <c r="E1995" s="122"/>
      <c r="F1995" s="96">
        <f t="shared" si="110"/>
        <v>0</v>
      </c>
      <c r="G1995" s="160"/>
      <c r="H1995" s="141"/>
      <c r="I1995" s="129" t="e">
        <f>VLOOKUP(H1995,Presupuesto!$B$11:$C$565,2,0)</f>
        <v>#N/A</v>
      </c>
      <c r="J1995" s="97" t="str">
        <f t="shared" si="109"/>
        <v>Desarrollo del Sistema de Educación Superior</v>
      </c>
      <c r="K1995" s="97" t="s">
        <v>412</v>
      </c>
    </row>
    <row r="1996" spans="1:11">
      <c r="A1996" s="446"/>
      <c r="B1996" s="446"/>
      <c r="C1996" s="140"/>
      <c r="D1996" s="157"/>
      <c r="E1996" s="122"/>
      <c r="F1996" s="96">
        <f t="shared" si="110"/>
        <v>0</v>
      </c>
      <c r="G1996" s="160"/>
      <c r="H1996" s="141"/>
      <c r="I1996" s="129" t="e">
        <f>VLOOKUP(H1996,Presupuesto!$B$11:$C$565,2,0)</f>
        <v>#N/A</v>
      </c>
      <c r="J1996" s="97" t="str">
        <f t="shared" si="109"/>
        <v>Desarrollo del Sistema de Educación Superior</v>
      </c>
      <c r="K1996" s="97" t="s">
        <v>412</v>
      </c>
    </row>
    <row r="1997" spans="1:11">
      <c r="A1997" s="446"/>
      <c r="B1997" s="446"/>
      <c r="C1997" s="140"/>
      <c r="D1997" s="157"/>
      <c r="E1997" s="122"/>
      <c r="F1997" s="96">
        <f t="shared" si="110"/>
        <v>0</v>
      </c>
      <c r="G1997" s="160"/>
      <c r="H1997" s="141"/>
      <c r="I1997" s="129" t="e">
        <f>VLOOKUP(H1997,Presupuesto!$B$11:$C$565,2,0)</f>
        <v>#N/A</v>
      </c>
      <c r="J1997" s="97" t="str">
        <f t="shared" si="109"/>
        <v>Desarrollo del Sistema de Educación Superior</v>
      </c>
      <c r="K1997" s="97" t="s">
        <v>412</v>
      </c>
    </row>
    <row r="1998" spans="1:11">
      <c r="A1998" s="446"/>
      <c r="B1998" s="446"/>
      <c r="C1998" s="140"/>
      <c r="D1998" s="157"/>
      <c r="E1998" s="122"/>
      <c r="F1998" s="96">
        <f t="shared" si="110"/>
        <v>0</v>
      </c>
      <c r="G1998" s="160"/>
      <c r="H1998" s="141"/>
      <c r="I1998" s="129" t="e">
        <f>VLOOKUP(H1998,Presupuesto!$B$11:$C$565,2,0)</f>
        <v>#N/A</v>
      </c>
      <c r="J1998" s="97" t="str">
        <f t="shared" si="109"/>
        <v>Desarrollo del Sistema de Educación Superior</v>
      </c>
      <c r="K1998" s="97" t="s">
        <v>412</v>
      </c>
    </row>
    <row r="1999" spans="1:11">
      <c r="A1999" s="446"/>
      <c r="B1999" s="446"/>
      <c r="C1999" s="140"/>
      <c r="D1999" s="157"/>
      <c r="E1999" s="122"/>
      <c r="F1999" s="96">
        <f t="shared" si="110"/>
        <v>0</v>
      </c>
      <c r="G1999" s="160"/>
      <c r="H1999" s="141"/>
      <c r="I1999" s="129" t="e">
        <f>VLOOKUP(H1999,Presupuesto!$B$11:$C$565,2,0)</f>
        <v>#N/A</v>
      </c>
      <c r="J1999" s="97" t="str">
        <f t="shared" si="109"/>
        <v>Desarrollo del Sistema de Educación Superior</v>
      </c>
      <c r="K1999" s="97" t="s">
        <v>412</v>
      </c>
    </row>
    <row r="2000" spans="1:11">
      <c r="A2000" s="446"/>
      <c r="B2000" s="446"/>
      <c r="C2000" s="140"/>
      <c r="D2000" s="157"/>
      <c r="E2000" s="122"/>
      <c r="F2000" s="96">
        <f t="shared" si="110"/>
        <v>0</v>
      </c>
      <c r="G2000" s="160"/>
      <c r="H2000" s="141"/>
      <c r="I2000" s="129" t="e">
        <f>VLOOKUP(H2000,Presupuesto!$B$11:$C$565,2,0)</f>
        <v>#N/A</v>
      </c>
      <c r="J2000" s="97" t="str">
        <f t="shared" si="109"/>
        <v>Desarrollo del Sistema de Educación Superior</v>
      </c>
      <c r="K2000" s="97" t="s">
        <v>412</v>
      </c>
    </row>
    <row r="2001" spans="1:11">
      <c r="A2001" s="446"/>
      <c r="B2001" s="446"/>
      <c r="C2001" s="140"/>
      <c r="D2001" s="157"/>
      <c r="E2001" s="122"/>
      <c r="F2001" s="96">
        <f t="shared" si="110"/>
        <v>0</v>
      </c>
      <c r="G2001" s="160"/>
      <c r="H2001" s="141"/>
      <c r="I2001" s="129" t="e">
        <f>VLOOKUP(H2001,Presupuesto!$B$11:$C$565,2,0)</f>
        <v>#N/A</v>
      </c>
      <c r="J2001" s="97" t="str">
        <f t="shared" si="109"/>
        <v>Desarrollo del Sistema de Educación Superior</v>
      </c>
      <c r="K2001" s="97" t="s">
        <v>412</v>
      </c>
    </row>
    <row r="2002" spans="1:11">
      <c r="A2002" s="446"/>
      <c r="B2002" s="446"/>
      <c r="C2002" s="140"/>
      <c r="D2002" s="157"/>
      <c r="E2002" s="122"/>
      <c r="F2002" s="96">
        <f t="shared" si="110"/>
        <v>0</v>
      </c>
      <c r="G2002" s="160"/>
      <c r="H2002" s="141"/>
      <c r="I2002" s="129" t="e">
        <f>VLOOKUP(H2002,Presupuesto!$B$11:$C$565,2,0)</f>
        <v>#N/A</v>
      </c>
      <c r="J2002" s="97" t="str">
        <f t="shared" si="109"/>
        <v>Desarrollo del Sistema de Educación Superior</v>
      </c>
      <c r="K2002" s="97" t="s">
        <v>412</v>
      </c>
    </row>
    <row r="2003" spans="1:11">
      <c r="A2003" s="446"/>
      <c r="B2003" s="446"/>
      <c r="C2003" s="140"/>
      <c r="D2003" s="157"/>
      <c r="E2003" s="122"/>
      <c r="F2003" s="96">
        <f t="shared" si="110"/>
        <v>0</v>
      </c>
      <c r="G2003" s="160"/>
      <c r="H2003" s="141"/>
      <c r="I2003" s="129" t="e">
        <f>VLOOKUP(H2003,Presupuesto!$B$11:$C$565,2,0)</f>
        <v>#N/A</v>
      </c>
      <c r="J2003" s="97" t="str">
        <f t="shared" si="109"/>
        <v>Desarrollo del Sistema de Educación Superior</v>
      </c>
      <c r="K2003" s="97" t="s">
        <v>412</v>
      </c>
    </row>
    <row r="2004" spans="1:11">
      <c r="A2004" s="446"/>
      <c r="B2004" s="446"/>
      <c r="C2004" s="140"/>
      <c r="D2004" s="157"/>
      <c r="E2004" s="122"/>
      <c r="F2004" s="96">
        <f t="shared" si="110"/>
        <v>0</v>
      </c>
      <c r="G2004" s="160"/>
      <c r="H2004" s="141"/>
      <c r="I2004" s="129" t="e">
        <f>VLOOKUP(H2004,Presupuesto!$B$11:$C$565,2,0)</f>
        <v>#N/A</v>
      </c>
      <c r="J2004" s="97" t="str">
        <f t="shared" si="109"/>
        <v>Desarrollo del Sistema de Educación Superior</v>
      </c>
      <c r="K2004" s="97" t="s">
        <v>412</v>
      </c>
    </row>
    <row r="2005" spans="1:11">
      <c r="A2005" s="446"/>
      <c r="B2005" s="446"/>
      <c r="C2005" s="140"/>
      <c r="D2005" s="157"/>
      <c r="E2005" s="122"/>
      <c r="F2005" s="96">
        <f t="shared" si="110"/>
        <v>0</v>
      </c>
      <c r="G2005" s="160"/>
      <c r="H2005" s="141"/>
      <c r="I2005" s="129" t="e">
        <f>VLOOKUP(H2005,Presupuesto!$B$11:$C$565,2,0)</f>
        <v>#N/A</v>
      </c>
      <c r="J2005" s="97" t="str">
        <f t="shared" si="109"/>
        <v>Desarrollo del Sistema de Educación Superior</v>
      </c>
      <c r="K2005" s="97" t="s">
        <v>412</v>
      </c>
    </row>
    <row r="2006" spans="1:11">
      <c r="A2006" s="446"/>
      <c r="B2006" s="446"/>
      <c r="C2006" s="140"/>
      <c r="D2006" s="157"/>
      <c r="E2006" s="122"/>
      <c r="F2006" s="96">
        <f t="shared" si="110"/>
        <v>0</v>
      </c>
      <c r="G2006" s="160"/>
      <c r="H2006" s="141"/>
      <c r="I2006" s="129" t="e">
        <f>VLOOKUP(H2006,Presupuesto!$B$11:$C$565,2,0)</f>
        <v>#N/A</v>
      </c>
      <c r="J2006" s="97" t="str">
        <f t="shared" si="109"/>
        <v>Desarrollo del Sistema de Educación Superior</v>
      </c>
      <c r="K2006" s="97" t="s">
        <v>412</v>
      </c>
    </row>
    <row r="2007" spans="1:11">
      <c r="A2007" s="446"/>
      <c r="B2007" s="446"/>
      <c r="C2007" s="140"/>
      <c r="D2007" s="157"/>
      <c r="E2007" s="122"/>
      <c r="F2007" s="96">
        <f t="shared" si="110"/>
        <v>0</v>
      </c>
      <c r="G2007" s="160"/>
      <c r="H2007" s="141"/>
      <c r="I2007" s="129" t="e">
        <f>VLOOKUP(H2007,Presupuesto!$B$11:$C$565,2,0)</f>
        <v>#N/A</v>
      </c>
      <c r="J2007" s="97" t="str">
        <f t="shared" si="109"/>
        <v>Desarrollo del Sistema de Educación Superior</v>
      </c>
      <c r="K2007" s="97" t="s">
        <v>412</v>
      </c>
    </row>
    <row r="2008" spans="1:11">
      <c r="A2008" s="446"/>
      <c r="B2008" s="446"/>
      <c r="C2008" s="140"/>
      <c r="D2008" s="157"/>
      <c r="E2008" s="122"/>
      <c r="F2008" s="96">
        <f t="shared" si="110"/>
        <v>0</v>
      </c>
      <c r="G2008" s="160"/>
      <c r="H2008" s="141"/>
      <c r="I2008" s="129" t="e">
        <f>VLOOKUP(H2008,Presupuesto!$B$11:$C$565,2,0)</f>
        <v>#N/A</v>
      </c>
      <c r="J2008" s="97" t="str">
        <f t="shared" si="109"/>
        <v>Desarrollo del Sistema de Educación Superior</v>
      </c>
      <c r="K2008" s="97" t="s">
        <v>412</v>
      </c>
    </row>
    <row r="2009" spans="1:11">
      <c r="A2009" s="446"/>
      <c r="B2009" s="446"/>
      <c r="C2009" s="140"/>
      <c r="D2009" s="157"/>
      <c r="E2009" s="122"/>
      <c r="F2009" s="96">
        <f t="shared" si="110"/>
        <v>0</v>
      </c>
      <c r="G2009" s="160"/>
      <c r="H2009" s="141"/>
      <c r="I2009" s="129" t="e">
        <f>VLOOKUP(H2009,Presupuesto!$B$11:$C$565,2,0)</f>
        <v>#N/A</v>
      </c>
      <c r="J2009" s="97" t="str">
        <f t="shared" si="109"/>
        <v>Desarrollo del Sistema de Educación Superior</v>
      </c>
      <c r="K2009" s="97" t="s">
        <v>412</v>
      </c>
    </row>
    <row r="2010" spans="1:11">
      <c r="A2010" s="446"/>
      <c r="B2010" s="446"/>
      <c r="C2010" s="140"/>
      <c r="D2010" s="157"/>
      <c r="E2010" s="122"/>
      <c r="F2010" s="96">
        <f t="shared" si="110"/>
        <v>0</v>
      </c>
      <c r="G2010" s="160"/>
      <c r="H2010" s="141"/>
      <c r="I2010" s="129" t="e">
        <f>VLOOKUP(H2010,Presupuesto!$B$11:$C$565,2,0)</f>
        <v>#N/A</v>
      </c>
      <c r="J2010" s="97" t="str">
        <f t="shared" si="109"/>
        <v>Desarrollo del Sistema de Educación Superior</v>
      </c>
      <c r="K2010" s="97" t="s">
        <v>412</v>
      </c>
    </row>
    <row r="2011" spans="1:11">
      <c r="A2011" s="446"/>
      <c r="B2011" s="446"/>
      <c r="C2011" s="142"/>
      <c r="D2011" s="150"/>
      <c r="E2011" s="117"/>
      <c r="F2011" s="96">
        <f t="shared" si="110"/>
        <v>0</v>
      </c>
      <c r="G2011" s="160"/>
      <c r="H2011" s="143"/>
      <c r="I2011" s="129" t="e">
        <f>VLOOKUP(H2011,Presupuesto!$B$11:$C$565,2,0)</f>
        <v>#N/A</v>
      </c>
      <c r="J2011" s="97" t="str">
        <f t="shared" si="109"/>
        <v>Desarrollo del Sistema de Educación Superior</v>
      </c>
      <c r="K2011" s="97" t="s">
        <v>412</v>
      </c>
    </row>
    <row r="2012" spans="1:11">
      <c r="A2012" s="446"/>
      <c r="B2012" s="446"/>
      <c r="C2012" s="142"/>
      <c r="D2012" s="150"/>
      <c r="E2012" s="117"/>
      <c r="F2012" s="96">
        <f t="shared" si="110"/>
        <v>0</v>
      </c>
      <c r="G2012" s="160"/>
      <c r="H2012" s="143"/>
      <c r="I2012" s="129" t="e">
        <f>VLOOKUP(H2012,Presupuesto!$B$11:$C$565,2,0)</f>
        <v>#N/A</v>
      </c>
      <c r="J2012" s="97" t="str">
        <f t="shared" si="109"/>
        <v>Desarrollo del Sistema de Educación Superior</v>
      </c>
      <c r="K2012" s="97" t="s">
        <v>412</v>
      </c>
    </row>
    <row r="2013" spans="1:11">
      <c r="A2013" s="446"/>
      <c r="B2013" s="446"/>
      <c r="C2013" s="142"/>
      <c r="D2013" s="150"/>
      <c r="E2013" s="117"/>
      <c r="F2013" s="96">
        <f t="shared" si="110"/>
        <v>0</v>
      </c>
      <c r="G2013" s="160"/>
      <c r="H2013" s="143"/>
      <c r="I2013" s="129" t="e">
        <f>VLOOKUP(H2013,Presupuesto!$B$11:$C$565,2,0)</f>
        <v>#N/A</v>
      </c>
      <c r="J2013" s="97" t="str">
        <f t="shared" si="109"/>
        <v>Desarrollo del Sistema de Educación Superior</v>
      </c>
      <c r="K2013" s="97" t="s">
        <v>412</v>
      </c>
    </row>
    <row r="2014" spans="1:11">
      <c r="A2014" s="446"/>
      <c r="B2014" s="446"/>
      <c r="C2014" s="142"/>
      <c r="D2014" s="150"/>
      <c r="E2014" s="117"/>
      <c r="F2014" s="96">
        <f t="shared" si="110"/>
        <v>0</v>
      </c>
      <c r="G2014" s="160"/>
      <c r="H2014" s="143"/>
      <c r="I2014" s="129" t="e">
        <f>VLOOKUP(H2014,Presupuesto!$B$11:$C$565,2,0)</f>
        <v>#N/A</v>
      </c>
      <c r="J2014" s="97" t="str">
        <f t="shared" si="109"/>
        <v>Desarrollo del Sistema de Educación Superior</v>
      </c>
      <c r="K2014" s="97" t="s">
        <v>412</v>
      </c>
    </row>
    <row r="2015" spans="1:11">
      <c r="A2015" s="446"/>
      <c r="B2015" s="446"/>
      <c r="C2015" s="142"/>
      <c r="D2015" s="150"/>
      <c r="E2015" s="117"/>
      <c r="F2015" s="96">
        <f t="shared" si="110"/>
        <v>0</v>
      </c>
      <c r="G2015" s="160"/>
      <c r="H2015" s="143"/>
      <c r="I2015" s="129" t="e">
        <f>VLOOKUP(H2015,Presupuesto!$B$11:$C$565,2,0)</f>
        <v>#N/A</v>
      </c>
      <c r="J2015" s="97" t="str">
        <f t="shared" si="109"/>
        <v>Desarrollo del Sistema de Educación Superior</v>
      </c>
      <c r="K2015" s="97" t="s">
        <v>412</v>
      </c>
    </row>
    <row r="2016" spans="1:11">
      <c r="A2016" s="446"/>
      <c r="B2016" s="446"/>
      <c r="C2016" s="142"/>
      <c r="D2016" s="150"/>
      <c r="E2016" s="117"/>
      <c r="F2016" s="96">
        <f t="shared" si="110"/>
        <v>0</v>
      </c>
      <c r="G2016" s="160"/>
      <c r="H2016" s="143"/>
      <c r="I2016" s="129" t="e">
        <f>VLOOKUP(H2016,Presupuesto!$B$11:$C$565,2,0)</f>
        <v>#N/A</v>
      </c>
      <c r="J2016" s="97" t="str">
        <f t="shared" si="109"/>
        <v>Desarrollo del Sistema de Educación Superior</v>
      </c>
      <c r="K2016" s="97" t="s">
        <v>412</v>
      </c>
    </row>
    <row r="2017" spans="1:11">
      <c r="A2017" s="446"/>
      <c r="B2017" s="446"/>
      <c r="C2017" s="142"/>
      <c r="D2017" s="150"/>
      <c r="E2017" s="117"/>
      <c r="F2017" s="96">
        <f t="shared" si="110"/>
        <v>0</v>
      </c>
      <c r="G2017" s="160"/>
      <c r="H2017" s="143"/>
      <c r="I2017" s="129" t="e">
        <f>VLOOKUP(H2017,Presupuesto!$B$11:$C$565,2,0)</f>
        <v>#N/A</v>
      </c>
      <c r="J2017" s="97" t="str">
        <f t="shared" si="109"/>
        <v>Desarrollo del Sistema de Educación Superior</v>
      </c>
      <c r="K2017" s="97" t="s">
        <v>412</v>
      </c>
    </row>
    <row r="2018" spans="1:11">
      <c r="A2018" s="446"/>
      <c r="B2018" s="446"/>
      <c r="C2018" s="142"/>
      <c r="D2018" s="150"/>
      <c r="E2018" s="117"/>
      <c r="F2018" s="96">
        <f t="shared" si="110"/>
        <v>0</v>
      </c>
      <c r="G2018" s="160"/>
      <c r="H2018" s="143"/>
      <c r="I2018" s="129" t="e">
        <f>VLOOKUP(H2018,Presupuesto!$B$11:$C$565,2,0)</f>
        <v>#N/A</v>
      </c>
      <c r="J2018" s="97" t="str">
        <f t="shared" si="109"/>
        <v>Desarrollo del Sistema de Educación Superior</v>
      </c>
      <c r="K2018" s="97" t="s">
        <v>412</v>
      </c>
    </row>
    <row r="2019" spans="1:11">
      <c r="A2019" s="446"/>
      <c r="B2019" s="446"/>
      <c r="C2019" s="144"/>
      <c r="D2019" s="150"/>
      <c r="E2019" s="117"/>
      <c r="F2019" s="96">
        <f t="shared" si="110"/>
        <v>0</v>
      </c>
      <c r="G2019" s="160"/>
      <c r="H2019" s="145"/>
      <c r="I2019" s="129" t="e">
        <f>VLOOKUP(H2019,Presupuesto!$B$11:$C$565,2,0)</f>
        <v>#N/A</v>
      </c>
      <c r="J2019" s="97" t="str">
        <f t="shared" si="109"/>
        <v>Desarrollo del Sistema de Educación Superior</v>
      </c>
      <c r="K2019" s="97" t="s">
        <v>403</v>
      </c>
    </row>
    <row r="2020" spans="1:11">
      <c r="A2020" s="446"/>
      <c r="B2020" s="446"/>
      <c r="C2020" s="144"/>
      <c r="D2020" s="150"/>
      <c r="E2020" s="117"/>
      <c r="F2020" s="96">
        <f t="shared" si="110"/>
        <v>0</v>
      </c>
      <c r="G2020" s="160"/>
      <c r="H2020" s="145"/>
      <c r="I2020" s="129" t="e">
        <f>VLOOKUP(H2020,Presupuesto!$B$11:$C$565,2,0)</f>
        <v>#N/A</v>
      </c>
      <c r="J2020" s="97" t="str">
        <f t="shared" si="109"/>
        <v>Desarrollo del Sistema de Educación Superior</v>
      </c>
      <c r="K2020" s="97" t="s">
        <v>412</v>
      </c>
    </row>
    <row r="2021" spans="1:11">
      <c r="A2021" s="446"/>
      <c r="B2021" s="446"/>
      <c r="C2021" s="144"/>
      <c r="D2021" s="150"/>
      <c r="E2021" s="117"/>
      <c r="F2021" s="96">
        <f t="shared" si="110"/>
        <v>0</v>
      </c>
      <c r="G2021" s="160"/>
      <c r="H2021" s="145"/>
      <c r="I2021" s="129" t="e">
        <f>VLOOKUP(H2021,Presupuesto!$B$11:$C$565,2,0)</f>
        <v>#N/A</v>
      </c>
      <c r="J2021" s="97" t="str">
        <f t="shared" si="109"/>
        <v>Desarrollo del Sistema de Educación Superior</v>
      </c>
      <c r="K2021" s="97" t="s">
        <v>412</v>
      </c>
    </row>
    <row r="2022" spans="1:11">
      <c r="A2022" s="446"/>
      <c r="B2022" s="446"/>
      <c r="C2022" s="144"/>
      <c r="D2022" s="150"/>
      <c r="E2022" s="117"/>
      <c r="F2022" s="96">
        <f t="shared" si="110"/>
        <v>0</v>
      </c>
      <c r="G2022" s="160"/>
      <c r="H2022" s="145"/>
      <c r="I2022" s="129" t="e">
        <f>VLOOKUP(H2022,Presupuesto!$B$11:$C$565,2,0)</f>
        <v>#N/A</v>
      </c>
      <c r="J2022" s="97" t="str">
        <f t="shared" si="109"/>
        <v>Desarrollo del Sistema de Educación Superior</v>
      </c>
      <c r="K2022" s="97" t="s">
        <v>412</v>
      </c>
    </row>
    <row r="2026" spans="1:11" ht="15.75" thickBot="1"/>
    <row r="2027" spans="1:11" ht="15.75" thickBot="1">
      <c r="A2027" s="446"/>
      <c r="B2027" s="446"/>
      <c r="C2027" s="156" t="s">
        <v>53</v>
      </c>
      <c r="D2027" s="357">
        <f>SUM(F2034:F2068)</f>
        <v>0</v>
      </c>
      <c r="E2027" s="446"/>
      <c r="F2027" s="446"/>
      <c r="G2027" s="433"/>
      <c r="H2027" s="446"/>
      <c r="I2027" s="446"/>
      <c r="J2027" s="446"/>
      <c r="K2027" s="446"/>
    </row>
    <row r="2028" spans="1:11" ht="15.75">
      <c r="A2028" s="446"/>
      <c r="B2028" s="446"/>
      <c r="C2028" s="201" t="s">
        <v>392</v>
      </c>
      <c r="D2028" s="353" t="s">
        <v>2252</v>
      </c>
      <c r="E2028" s="92"/>
      <c r="F2028" s="92"/>
      <c r="G2028" s="92"/>
      <c r="H2028" s="75"/>
      <c r="I2028" s="75"/>
      <c r="J2028" s="75"/>
      <c r="K2028" s="446"/>
    </row>
    <row r="2029" spans="1:11" ht="19.5" thickBot="1">
      <c r="A2029" s="446"/>
      <c r="B2029" s="446"/>
      <c r="C2029" s="207" t="str">
        <f>IFERROR(VLOOKUP(D2028,'1. Desarrollo e Innov. Curricu.'!$E:$F,2,FALSE),IFERROR(VLOOKUP(D2028,'2. Investigación Científica'!$E:$F,2,FALSE),IFERROR(VLOOKUP(D2028,'3. Vinculación Univ. Sociedad'!$E:$F,2,FALSE),IFERROR(VLOOKUP(D2028,'4. Docencia y Profesorado Univ.'!$E:$F,2,FALSE),IFERROR(VLOOKUP(D2028,'5. Estudiantes y Graduados'!$E:$F,2,FALSE),IFERROR(VLOOKUP(D2028,'11. Gestion Administrativa'!$E:$F,2,FALSE),IFERROR(VLOOKUP(D2028,'13. Gestión Académica'!$E:$F,2,FALSE),IFERROR(VLOOKUP(D2028,'8. Asegura. de la Calid. y M'!$E:$F,2,FALSE),IFERROR(VLOOKUP(D2028,'6. Gestión del Conocimiento'!$E:$F,2,FALSE),IFERROR(VLOOKUP(D2028,'15. Gobernabilidad y Proceso...'!$E:$F,2,FALSE),IFERROR(VLOOKUP(D2028,'12. Gestión del Talento Humano'!$E:$F,2,FALSE),IFERROR(VLOOKUP(D2028,'14. Internacional... de la E.S.'!$E:$F,2,FALSE),IFERROR(VLOOKUP(D2028,'10. Posgrado'!$E:$F,2,FALSE),IFERROR(VLOOKUP(D2028,'17. Gestión TIC'!$E:$F,2,FALSE),IFERROR(VLOOKUP(D2028,'16. Desa. del Sistema Educ.Sup.'!$E:$F,2,FALSE),IFERROR(VLOOKUP(D2028,'9. Cultura de Inno. Insti...'!$E:$F,2,FALSE),VLOOKUP(D2028,'7. Lo Esencial de la Reforma U.'!$E:$F,2,0)))))))))))))))))</f>
        <v>1. Plan de capacitacion en las TIC para docentes</v>
      </c>
      <c r="D2029" s="31"/>
      <c r="E2029" s="446"/>
      <c r="F2029" s="92"/>
      <c r="G2029" s="75"/>
      <c r="H2029" s="75"/>
      <c r="I2029" s="75"/>
      <c r="J2029" s="446"/>
      <c r="K2029" s="446"/>
    </row>
    <row r="2030" spans="1:11" ht="30.75" thickBot="1">
      <c r="A2030" s="446"/>
      <c r="B2030" s="446"/>
      <c r="C2030" s="128" t="s">
        <v>44</v>
      </c>
      <c r="D2030" s="128" t="s">
        <v>55</v>
      </c>
      <c r="E2030" s="135" t="s">
        <v>57</v>
      </c>
      <c r="F2030" s="134" t="s">
        <v>27</v>
      </c>
      <c r="G2030" s="132" t="s">
        <v>131</v>
      </c>
      <c r="H2030" s="135" t="s">
        <v>46</v>
      </c>
      <c r="I2030" s="132" t="s">
        <v>132</v>
      </c>
      <c r="J2030" s="132" t="s">
        <v>410</v>
      </c>
      <c r="K2030" s="132" t="s">
        <v>411</v>
      </c>
    </row>
    <row r="2031" spans="1:11">
      <c r="A2031" s="446"/>
      <c r="B2031" s="446"/>
      <c r="C2031" s="217" t="s">
        <v>439</v>
      </c>
      <c r="D2031" s="218"/>
      <c r="E2031" s="216">
        <f>HLOOKUP(C2031,$AH$2:$BU$3,2,0)</f>
        <v>620</v>
      </c>
      <c r="F2031" s="96">
        <f t="shared" ref="F2031:F2034" si="111">D2031*E2031</f>
        <v>0</v>
      </c>
      <c r="G2031" s="160"/>
      <c r="H2031" s="141"/>
      <c r="I2031" s="129" t="e">
        <f>VLOOKUP(H2031,Presupuesto!$B$11:$C$565,2,0)</f>
        <v>#N/A</v>
      </c>
      <c r="J2031" s="215" t="s">
        <v>1365</v>
      </c>
      <c r="K2031" s="97" t="s">
        <v>394</v>
      </c>
    </row>
    <row r="2032" spans="1:11">
      <c r="A2032" s="446"/>
      <c r="B2032" s="446"/>
      <c r="C2032" s="140"/>
      <c r="D2032" s="157"/>
      <c r="E2032" s="122"/>
      <c r="F2032" s="96">
        <f t="shared" si="111"/>
        <v>0</v>
      </c>
      <c r="G2032" s="160"/>
      <c r="H2032" s="141"/>
      <c r="I2032" s="129" t="e">
        <f>VLOOKUP(H2032,Presupuesto!$B$11:$C$565,2,0)</f>
        <v>#N/A</v>
      </c>
      <c r="J2032" s="97" t="str">
        <f>$J$854</f>
        <v>Desarrollo del Sistema de Educación Superior</v>
      </c>
      <c r="K2032" s="97" t="s">
        <v>412</v>
      </c>
    </row>
    <row r="2033" spans="1:12">
      <c r="A2033" s="446"/>
      <c r="B2033" s="446"/>
      <c r="C2033" s="140"/>
      <c r="D2033" s="157"/>
      <c r="E2033" s="122"/>
      <c r="F2033" s="96">
        <f t="shared" si="111"/>
        <v>0</v>
      </c>
      <c r="G2033" s="160"/>
      <c r="H2033" s="141"/>
      <c r="I2033" s="129" t="e">
        <f>VLOOKUP(H2033,Presupuesto!$B$11:$C$565,2,0)</f>
        <v>#N/A</v>
      </c>
      <c r="J2033" s="97" t="str">
        <f t="shared" ref="J2033:J2064" si="112">$J$854</f>
        <v>Desarrollo del Sistema de Educación Superior</v>
      </c>
      <c r="K2033" s="97" t="s">
        <v>412</v>
      </c>
    </row>
    <row r="2034" spans="1:12">
      <c r="A2034" s="446"/>
      <c r="B2034" s="446"/>
      <c r="C2034" s="140" t="s">
        <v>2257</v>
      </c>
      <c r="D2034" s="157">
        <v>0</v>
      </c>
      <c r="E2034" s="122">
        <v>500</v>
      </c>
      <c r="F2034" s="96">
        <f t="shared" si="111"/>
        <v>0</v>
      </c>
      <c r="G2034" s="160" t="s">
        <v>129</v>
      </c>
      <c r="H2034" s="141" t="s">
        <v>792</v>
      </c>
      <c r="I2034" s="129" t="str">
        <f>VLOOKUP(H2034,Presupuesto!$B$11:$C$565,2,0)</f>
        <v>ALIMENTOS B EBIDAS PARA PERSONAS</v>
      </c>
      <c r="J2034" s="97" t="s">
        <v>1364</v>
      </c>
      <c r="K2034" s="97" t="s">
        <v>396</v>
      </c>
      <c r="L2034" s="85" t="s">
        <v>2258</v>
      </c>
    </row>
    <row r="2035" spans="1:12">
      <c r="A2035" s="446"/>
      <c r="B2035" s="446"/>
      <c r="C2035" s="140"/>
      <c r="D2035" s="157"/>
      <c r="E2035" s="122"/>
      <c r="F2035" s="96"/>
      <c r="G2035" s="160"/>
      <c r="H2035" s="141"/>
      <c r="I2035" s="129"/>
      <c r="J2035" s="97" t="s">
        <v>472</v>
      </c>
      <c r="K2035" s="97" t="s">
        <v>412</v>
      </c>
    </row>
    <row r="2036" spans="1:12">
      <c r="A2036" s="446"/>
      <c r="B2036" s="446"/>
      <c r="C2036" s="140"/>
      <c r="D2036" s="157"/>
      <c r="E2036" s="122"/>
      <c r="F2036" s="96">
        <f t="shared" ref="F2036:F2064" si="113">D2036*E2036</f>
        <v>0</v>
      </c>
      <c r="G2036" s="160"/>
      <c r="H2036" s="141"/>
      <c r="I2036" s="129" t="e">
        <f>VLOOKUP(H2036,Presupuesto!$B$11:$C$565,2,0)</f>
        <v>#N/A</v>
      </c>
      <c r="J2036" s="97" t="str">
        <f t="shared" si="112"/>
        <v>Desarrollo del Sistema de Educación Superior</v>
      </c>
      <c r="K2036" s="97" t="s">
        <v>401</v>
      </c>
    </row>
    <row r="2037" spans="1:12">
      <c r="A2037" s="446"/>
      <c r="B2037" s="446"/>
      <c r="C2037" s="140"/>
      <c r="D2037" s="157"/>
      <c r="E2037" s="122"/>
      <c r="F2037" s="96">
        <f t="shared" si="113"/>
        <v>0</v>
      </c>
      <c r="G2037" s="160"/>
      <c r="H2037" s="141"/>
      <c r="I2037" s="129" t="e">
        <f>VLOOKUP(H2037,Presupuesto!$B$11:$C$565,2,0)</f>
        <v>#N/A</v>
      </c>
      <c r="J2037" s="97" t="str">
        <f t="shared" si="112"/>
        <v>Desarrollo del Sistema de Educación Superior</v>
      </c>
      <c r="K2037" s="97" t="s">
        <v>412</v>
      </c>
    </row>
    <row r="2038" spans="1:12">
      <c r="A2038" s="446"/>
      <c r="B2038" s="446"/>
      <c r="C2038" s="140"/>
      <c r="D2038" s="157"/>
      <c r="E2038" s="122"/>
      <c r="F2038" s="96">
        <f t="shared" si="113"/>
        <v>0</v>
      </c>
      <c r="G2038" s="160"/>
      <c r="H2038" s="141"/>
      <c r="I2038" s="129" t="e">
        <f>VLOOKUP(H2038,Presupuesto!$B$11:$C$565,2,0)</f>
        <v>#N/A</v>
      </c>
      <c r="J2038" s="97" t="str">
        <f t="shared" si="112"/>
        <v>Desarrollo del Sistema de Educación Superior</v>
      </c>
      <c r="K2038" s="97" t="s">
        <v>412</v>
      </c>
    </row>
    <row r="2039" spans="1:12">
      <c r="A2039" s="446"/>
      <c r="B2039" s="446"/>
      <c r="C2039" s="140"/>
      <c r="D2039" s="157"/>
      <c r="E2039" s="122"/>
      <c r="F2039" s="96">
        <f t="shared" si="113"/>
        <v>0</v>
      </c>
      <c r="G2039" s="160"/>
      <c r="H2039" s="141"/>
      <c r="I2039" s="129" t="e">
        <f>VLOOKUP(H2039,Presupuesto!$B$11:$C$565,2,0)</f>
        <v>#N/A</v>
      </c>
      <c r="J2039" s="97" t="str">
        <f t="shared" si="112"/>
        <v>Desarrollo del Sistema de Educación Superior</v>
      </c>
      <c r="K2039" s="97" t="s">
        <v>412</v>
      </c>
    </row>
    <row r="2040" spans="1:12">
      <c r="A2040" s="446"/>
      <c r="B2040" s="446"/>
      <c r="C2040" s="140"/>
      <c r="D2040" s="157"/>
      <c r="E2040" s="122"/>
      <c r="F2040" s="96">
        <f t="shared" si="113"/>
        <v>0</v>
      </c>
      <c r="G2040" s="160"/>
      <c r="H2040" s="141"/>
      <c r="I2040" s="129" t="e">
        <f>VLOOKUP(H2040,Presupuesto!$B$11:$C$565,2,0)</f>
        <v>#N/A</v>
      </c>
      <c r="J2040" s="97" t="str">
        <f t="shared" si="112"/>
        <v>Desarrollo del Sistema de Educación Superior</v>
      </c>
      <c r="K2040" s="97" t="s">
        <v>412</v>
      </c>
    </row>
    <row r="2041" spans="1:12">
      <c r="A2041" s="446"/>
      <c r="B2041" s="446"/>
      <c r="C2041" s="140"/>
      <c r="D2041" s="157"/>
      <c r="E2041" s="122"/>
      <c r="F2041" s="96">
        <f t="shared" si="113"/>
        <v>0</v>
      </c>
      <c r="G2041" s="160"/>
      <c r="H2041" s="141"/>
      <c r="I2041" s="129" t="e">
        <f>VLOOKUP(H2041,Presupuesto!$B$11:$C$565,2,0)</f>
        <v>#N/A</v>
      </c>
      <c r="J2041" s="97" t="str">
        <f t="shared" si="112"/>
        <v>Desarrollo del Sistema de Educación Superior</v>
      </c>
      <c r="K2041" s="97" t="s">
        <v>412</v>
      </c>
    </row>
    <row r="2042" spans="1:12">
      <c r="A2042" s="446"/>
      <c r="B2042" s="446"/>
      <c r="C2042" s="140"/>
      <c r="D2042" s="157"/>
      <c r="E2042" s="122"/>
      <c r="F2042" s="96">
        <f t="shared" si="113"/>
        <v>0</v>
      </c>
      <c r="G2042" s="160"/>
      <c r="H2042" s="141"/>
      <c r="I2042" s="129" t="e">
        <f>VLOOKUP(H2042,Presupuesto!$B$11:$C$565,2,0)</f>
        <v>#N/A</v>
      </c>
      <c r="J2042" s="97" t="str">
        <f t="shared" si="112"/>
        <v>Desarrollo del Sistema de Educación Superior</v>
      </c>
      <c r="K2042" s="97" t="s">
        <v>412</v>
      </c>
    </row>
    <row r="2043" spans="1:12">
      <c r="A2043" s="446"/>
      <c r="B2043" s="446"/>
      <c r="C2043" s="140"/>
      <c r="D2043" s="157"/>
      <c r="E2043" s="122"/>
      <c r="F2043" s="96">
        <f t="shared" si="113"/>
        <v>0</v>
      </c>
      <c r="G2043" s="160"/>
      <c r="H2043" s="141"/>
      <c r="I2043" s="129" t="e">
        <f>VLOOKUP(H2043,Presupuesto!$B$11:$C$565,2,0)</f>
        <v>#N/A</v>
      </c>
      <c r="J2043" s="97" t="str">
        <f t="shared" si="112"/>
        <v>Desarrollo del Sistema de Educación Superior</v>
      </c>
      <c r="K2043" s="97" t="s">
        <v>412</v>
      </c>
    </row>
    <row r="2044" spans="1:12">
      <c r="A2044" s="446"/>
      <c r="B2044" s="446"/>
      <c r="C2044" s="140"/>
      <c r="D2044" s="157"/>
      <c r="E2044" s="122"/>
      <c r="F2044" s="96">
        <f t="shared" si="113"/>
        <v>0</v>
      </c>
      <c r="G2044" s="160"/>
      <c r="H2044" s="141"/>
      <c r="I2044" s="129" t="e">
        <f>VLOOKUP(H2044,Presupuesto!$B$11:$C$565,2,0)</f>
        <v>#N/A</v>
      </c>
      <c r="J2044" s="97" t="str">
        <f t="shared" si="112"/>
        <v>Desarrollo del Sistema de Educación Superior</v>
      </c>
      <c r="K2044" s="97" t="s">
        <v>412</v>
      </c>
    </row>
    <row r="2045" spans="1:12">
      <c r="A2045" s="446"/>
      <c r="B2045" s="446"/>
      <c r="C2045" s="140"/>
      <c r="D2045" s="157"/>
      <c r="E2045" s="122"/>
      <c r="F2045" s="96">
        <f t="shared" si="113"/>
        <v>0</v>
      </c>
      <c r="G2045" s="160"/>
      <c r="H2045" s="141"/>
      <c r="I2045" s="129" t="e">
        <f>VLOOKUP(H2045,Presupuesto!$B$11:$C$565,2,0)</f>
        <v>#N/A</v>
      </c>
      <c r="J2045" s="97" t="str">
        <f t="shared" si="112"/>
        <v>Desarrollo del Sistema de Educación Superior</v>
      </c>
      <c r="K2045" s="97" t="s">
        <v>412</v>
      </c>
    </row>
    <row r="2046" spans="1:12">
      <c r="A2046" s="446"/>
      <c r="B2046" s="446"/>
      <c r="C2046" s="140"/>
      <c r="D2046" s="157"/>
      <c r="E2046" s="122"/>
      <c r="F2046" s="96">
        <f t="shared" si="113"/>
        <v>0</v>
      </c>
      <c r="G2046" s="160"/>
      <c r="H2046" s="141"/>
      <c r="I2046" s="129" t="e">
        <f>VLOOKUP(H2046,Presupuesto!$B$11:$C$565,2,0)</f>
        <v>#N/A</v>
      </c>
      <c r="J2046" s="97" t="str">
        <f t="shared" si="112"/>
        <v>Desarrollo del Sistema de Educación Superior</v>
      </c>
      <c r="K2046" s="97" t="s">
        <v>412</v>
      </c>
    </row>
    <row r="2047" spans="1:12">
      <c r="A2047" s="446"/>
      <c r="B2047" s="446"/>
      <c r="C2047" s="140"/>
      <c r="D2047" s="157"/>
      <c r="E2047" s="122"/>
      <c r="F2047" s="96">
        <f t="shared" si="113"/>
        <v>0</v>
      </c>
      <c r="G2047" s="160"/>
      <c r="H2047" s="141"/>
      <c r="I2047" s="129" t="e">
        <f>VLOOKUP(H2047,Presupuesto!$B$11:$C$565,2,0)</f>
        <v>#N/A</v>
      </c>
      <c r="J2047" s="97" t="str">
        <f t="shared" si="112"/>
        <v>Desarrollo del Sistema de Educación Superior</v>
      </c>
      <c r="K2047" s="97" t="s">
        <v>412</v>
      </c>
    </row>
    <row r="2048" spans="1:12">
      <c r="A2048" s="446"/>
      <c r="B2048" s="446"/>
      <c r="C2048" s="140"/>
      <c r="D2048" s="157"/>
      <c r="E2048" s="122"/>
      <c r="F2048" s="96">
        <f t="shared" si="113"/>
        <v>0</v>
      </c>
      <c r="G2048" s="160"/>
      <c r="H2048" s="141"/>
      <c r="I2048" s="129" t="e">
        <f>VLOOKUP(H2048,Presupuesto!$B$11:$C$565,2,0)</f>
        <v>#N/A</v>
      </c>
      <c r="J2048" s="97" t="str">
        <f t="shared" si="112"/>
        <v>Desarrollo del Sistema de Educación Superior</v>
      </c>
      <c r="K2048" s="97" t="s">
        <v>412</v>
      </c>
    </row>
    <row r="2049" spans="1:11">
      <c r="A2049" s="446"/>
      <c r="B2049" s="446"/>
      <c r="C2049" s="140"/>
      <c r="D2049" s="157"/>
      <c r="E2049" s="122"/>
      <c r="F2049" s="96">
        <f t="shared" si="113"/>
        <v>0</v>
      </c>
      <c r="G2049" s="160"/>
      <c r="H2049" s="141"/>
      <c r="I2049" s="129" t="e">
        <f>VLOOKUP(H2049,Presupuesto!$B$11:$C$565,2,0)</f>
        <v>#N/A</v>
      </c>
      <c r="J2049" s="97" t="str">
        <f t="shared" si="112"/>
        <v>Desarrollo del Sistema de Educación Superior</v>
      </c>
      <c r="K2049" s="97" t="s">
        <v>412</v>
      </c>
    </row>
    <row r="2050" spans="1:11">
      <c r="A2050" s="446"/>
      <c r="B2050" s="446"/>
      <c r="C2050" s="140"/>
      <c r="D2050" s="157"/>
      <c r="E2050" s="122"/>
      <c r="F2050" s="96">
        <f t="shared" si="113"/>
        <v>0</v>
      </c>
      <c r="G2050" s="160"/>
      <c r="H2050" s="141"/>
      <c r="I2050" s="129" t="e">
        <f>VLOOKUP(H2050,Presupuesto!$B$11:$C$565,2,0)</f>
        <v>#N/A</v>
      </c>
      <c r="J2050" s="97" t="str">
        <f t="shared" si="112"/>
        <v>Desarrollo del Sistema de Educación Superior</v>
      </c>
      <c r="K2050" s="97" t="s">
        <v>412</v>
      </c>
    </row>
    <row r="2051" spans="1:11">
      <c r="A2051" s="446"/>
      <c r="B2051" s="446"/>
      <c r="C2051" s="140"/>
      <c r="D2051" s="157"/>
      <c r="E2051" s="122"/>
      <c r="F2051" s="96">
        <f t="shared" si="113"/>
        <v>0</v>
      </c>
      <c r="G2051" s="160"/>
      <c r="H2051" s="141"/>
      <c r="I2051" s="129" t="e">
        <f>VLOOKUP(H2051,Presupuesto!$B$11:$C$565,2,0)</f>
        <v>#N/A</v>
      </c>
      <c r="J2051" s="97" t="str">
        <f t="shared" si="112"/>
        <v>Desarrollo del Sistema de Educación Superior</v>
      </c>
      <c r="K2051" s="97" t="s">
        <v>412</v>
      </c>
    </row>
    <row r="2052" spans="1:11">
      <c r="A2052" s="446"/>
      <c r="B2052" s="446"/>
      <c r="C2052" s="140"/>
      <c r="D2052" s="157"/>
      <c r="E2052" s="122"/>
      <c r="F2052" s="96">
        <f t="shared" si="113"/>
        <v>0</v>
      </c>
      <c r="G2052" s="160"/>
      <c r="H2052" s="141"/>
      <c r="I2052" s="129" t="e">
        <f>VLOOKUP(H2052,Presupuesto!$B$11:$C$565,2,0)</f>
        <v>#N/A</v>
      </c>
      <c r="J2052" s="97" t="str">
        <f t="shared" si="112"/>
        <v>Desarrollo del Sistema de Educación Superior</v>
      </c>
      <c r="K2052" s="97" t="s">
        <v>412</v>
      </c>
    </row>
    <row r="2053" spans="1:11">
      <c r="A2053" s="446"/>
      <c r="B2053" s="446"/>
      <c r="C2053" s="142"/>
      <c r="D2053" s="150"/>
      <c r="E2053" s="117"/>
      <c r="F2053" s="96">
        <f t="shared" si="113"/>
        <v>0</v>
      </c>
      <c r="G2053" s="160"/>
      <c r="H2053" s="143"/>
      <c r="I2053" s="129" t="e">
        <f>VLOOKUP(H2053,Presupuesto!$B$11:$C$565,2,0)</f>
        <v>#N/A</v>
      </c>
      <c r="J2053" s="97" t="str">
        <f t="shared" si="112"/>
        <v>Desarrollo del Sistema de Educación Superior</v>
      </c>
      <c r="K2053" s="97" t="s">
        <v>412</v>
      </c>
    </row>
    <row r="2054" spans="1:11">
      <c r="A2054" s="446"/>
      <c r="B2054" s="446"/>
      <c r="C2054" s="142"/>
      <c r="D2054" s="150"/>
      <c r="E2054" s="117"/>
      <c r="F2054" s="96">
        <f t="shared" si="113"/>
        <v>0</v>
      </c>
      <c r="G2054" s="160"/>
      <c r="H2054" s="143"/>
      <c r="I2054" s="129" t="e">
        <f>VLOOKUP(H2054,Presupuesto!$B$11:$C$565,2,0)</f>
        <v>#N/A</v>
      </c>
      <c r="J2054" s="97" t="str">
        <f t="shared" si="112"/>
        <v>Desarrollo del Sistema de Educación Superior</v>
      </c>
      <c r="K2054" s="97" t="s">
        <v>412</v>
      </c>
    </row>
    <row r="2055" spans="1:11">
      <c r="A2055" s="446"/>
      <c r="B2055" s="446"/>
      <c r="C2055" s="142"/>
      <c r="D2055" s="150"/>
      <c r="E2055" s="117"/>
      <c r="F2055" s="96">
        <f t="shared" si="113"/>
        <v>0</v>
      </c>
      <c r="G2055" s="160"/>
      <c r="H2055" s="143"/>
      <c r="I2055" s="129" t="e">
        <f>VLOOKUP(H2055,Presupuesto!$B$11:$C$565,2,0)</f>
        <v>#N/A</v>
      </c>
      <c r="J2055" s="97" t="str">
        <f t="shared" si="112"/>
        <v>Desarrollo del Sistema de Educación Superior</v>
      </c>
      <c r="K2055" s="97" t="s">
        <v>412</v>
      </c>
    </row>
    <row r="2056" spans="1:11">
      <c r="A2056" s="446"/>
      <c r="B2056" s="446"/>
      <c r="C2056" s="142"/>
      <c r="D2056" s="150"/>
      <c r="E2056" s="117"/>
      <c r="F2056" s="96">
        <f t="shared" si="113"/>
        <v>0</v>
      </c>
      <c r="G2056" s="160"/>
      <c r="H2056" s="143"/>
      <c r="I2056" s="129" t="e">
        <f>VLOOKUP(H2056,Presupuesto!$B$11:$C$565,2,0)</f>
        <v>#N/A</v>
      </c>
      <c r="J2056" s="97" t="str">
        <f t="shared" si="112"/>
        <v>Desarrollo del Sistema de Educación Superior</v>
      </c>
      <c r="K2056" s="97" t="s">
        <v>412</v>
      </c>
    </row>
    <row r="2057" spans="1:11">
      <c r="A2057" s="446"/>
      <c r="B2057" s="446"/>
      <c r="C2057" s="142"/>
      <c r="D2057" s="150"/>
      <c r="E2057" s="117"/>
      <c r="F2057" s="96">
        <f t="shared" si="113"/>
        <v>0</v>
      </c>
      <c r="G2057" s="160"/>
      <c r="H2057" s="143"/>
      <c r="I2057" s="129" t="e">
        <f>VLOOKUP(H2057,Presupuesto!$B$11:$C$565,2,0)</f>
        <v>#N/A</v>
      </c>
      <c r="J2057" s="97" t="str">
        <f t="shared" si="112"/>
        <v>Desarrollo del Sistema de Educación Superior</v>
      </c>
      <c r="K2057" s="97" t="s">
        <v>412</v>
      </c>
    </row>
    <row r="2058" spans="1:11">
      <c r="A2058" s="446"/>
      <c r="B2058" s="446"/>
      <c r="C2058" s="142"/>
      <c r="D2058" s="150"/>
      <c r="E2058" s="117"/>
      <c r="F2058" s="96">
        <f t="shared" si="113"/>
        <v>0</v>
      </c>
      <c r="G2058" s="160"/>
      <c r="H2058" s="143"/>
      <c r="I2058" s="129" t="e">
        <f>VLOOKUP(H2058,Presupuesto!$B$11:$C$565,2,0)</f>
        <v>#N/A</v>
      </c>
      <c r="J2058" s="97" t="str">
        <f t="shared" si="112"/>
        <v>Desarrollo del Sistema de Educación Superior</v>
      </c>
      <c r="K2058" s="97" t="s">
        <v>412</v>
      </c>
    </row>
    <row r="2059" spans="1:11">
      <c r="A2059" s="446"/>
      <c r="B2059" s="446"/>
      <c r="C2059" s="142"/>
      <c r="D2059" s="150"/>
      <c r="E2059" s="117"/>
      <c r="F2059" s="96">
        <f t="shared" si="113"/>
        <v>0</v>
      </c>
      <c r="G2059" s="160"/>
      <c r="H2059" s="143"/>
      <c r="I2059" s="129" t="e">
        <f>VLOOKUP(H2059,Presupuesto!$B$11:$C$565,2,0)</f>
        <v>#N/A</v>
      </c>
      <c r="J2059" s="97" t="str">
        <f t="shared" si="112"/>
        <v>Desarrollo del Sistema de Educación Superior</v>
      </c>
      <c r="K2059" s="97" t="s">
        <v>412</v>
      </c>
    </row>
    <row r="2060" spans="1:11">
      <c r="A2060" s="446"/>
      <c r="B2060" s="446"/>
      <c r="C2060" s="142"/>
      <c r="D2060" s="150"/>
      <c r="E2060" s="117"/>
      <c r="F2060" s="96">
        <f t="shared" si="113"/>
        <v>0</v>
      </c>
      <c r="G2060" s="160"/>
      <c r="H2060" s="143"/>
      <c r="I2060" s="129" t="e">
        <f>VLOOKUP(H2060,Presupuesto!$B$11:$C$565,2,0)</f>
        <v>#N/A</v>
      </c>
      <c r="J2060" s="97" t="str">
        <f t="shared" si="112"/>
        <v>Desarrollo del Sistema de Educación Superior</v>
      </c>
      <c r="K2060" s="97" t="s">
        <v>412</v>
      </c>
    </row>
    <row r="2061" spans="1:11">
      <c r="A2061" s="446"/>
      <c r="B2061" s="446"/>
      <c r="C2061" s="144"/>
      <c r="D2061" s="150"/>
      <c r="E2061" s="117"/>
      <c r="F2061" s="96">
        <f t="shared" si="113"/>
        <v>0</v>
      </c>
      <c r="G2061" s="160"/>
      <c r="H2061" s="145"/>
      <c r="I2061" s="129" t="e">
        <f>VLOOKUP(H2061,Presupuesto!$B$11:$C$565,2,0)</f>
        <v>#N/A</v>
      </c>
      <c r="J2061" s="97" t="str">
        <f t="shared" si="112"/>
        <v>Desarrollo del Sistema de Educación Superior</v>
      </c>
      <c r="K2061" s="97" t="s">
        <v>403</v>
      </c>
    </row>
    <row r="2062" spans="1:11">
      <c r="A2062" s="446"/>
      <c r="B2062" s="446"/>
      <c r="C2062" s="144"/>
      <c r="D2062" s="150"/>
      <c r="E2062" s="117"/>
      <c r="F2062" s="96">
        <f t="shared" si="113"/>
        <v>0</v>
      </c>
      <c r="G2062" s="160"/>
      <c r="H2062" s="145"/>
      <c r="I2062" s="129" t="e">
        <f>VLOOKUP(H2062,Presupuesto!$B$11:$C$565,2,0)</f>
        <v>#N/A</v>
      </c>
      <c r="J2062" s="97" t="str">
        <f t="shared" si="112"/>
        <v>Desarrollo del Sistema de Educación Superior</v>
      </c>
      <c r="K2062" s="97" t="s">
        <v>412</v>
      </c>
    </row>
    <row r="2063" spans="1:11">
      <c r="A2063" s="446"/>
      <c r="B2063" s="446"/>
      <c r="C2063" s="144"/>
      <c r="D2063" s="150"/>
      <c r="E2063" s="117"/>
      <c r="F2063" s="96">
        <f t="shared" si="113"/>
        <v>0</v>
      </c>
      <c r="G2063" s="160"/>
      <c r="H2063" s="145"/>
      <c r="I2063" s="129" t="e">
        <f>VLOOKUP(H2063,Presupuesto!$B$11:$C$565,2,0)</f>
        <v>#N/A</v>
      </c>
      <c r="J2063" s="97" t="str">
        <f t="shared" si="112"/>
        <v>Desarrollo del Sistema de Educación Superior</v>
      </c>
      <c r="K2063" s="97" t="s">
        <v>412</v>
      </c>
    </row>
    <row r="2064" spans="1:11">
      <c r="A2064" s="446"/>
      <c r="B2064" s="446"/>
      <c r="C2064" s="144"/>
      <c r="D2064" s="150"/>
      <c r="E2064" s="117"/>
      <c r="F2064" s="96">
        <f t="shared" si="113"/>
        <v>0</v>
      </c>
      <c r="G2064" s="160"/>
      <c r="H2064" s="145"/>
      <c r="I2064" s="129" t="e">
        <f>VLOOKUP(H2064,Presupuesto!$B$11:$C$565,2,0)</f>
        <v>#N/A</v>
      </c>
      <c r="J2064" s="97" t="str">
        <f t="shared" si="112"/>
        <v>Desarrollo del Sistema de Educación Superior</v>
      </c>
      <c r="K2064" s="97" t="s">
        <v>412</v>
      </c>
    </row>
    <row r="2070" spans="1:12" ht="15.75" thickBot="1"/>
    <row r="2071" spans="1:12" ht="15.75" thickBot="1">
      <c r="A2071" s="446"/>
      <c r="B2071" s="446"/>
      <c r="C2071" s="156" t="s">
        <v>53</v>
      </c>
      <c r="D2071" s="357">
        <f>SUM(F2078:F2112)</f>
        <v>0</v>
      </c>
      <c r="E2071" s="446"/>
      <c r="F2071" s="446"/>
      <c r="G2071" s="433"/>
      <c r="H2071" s="446"/>
      <c r="I2071" s="446"/>
      <c r="J2071" s="446"/>
      <c r="K2071" s="446"/>
    </row>
    <row r="2072" spans="1:12" ht="15.75">
      <c r="A2072" s="446"/>
      <c r="B2072" s="446"/>
      <c r="C2072" s="201" t="s">
        <v>392</v>
      </c>
      <c r="D2072" s="353" t="s">
        <v>2253</v>
      </c>
      <c r="E2072" s="92"/>
      <c r="F2072" s="92"/>
      <c r="G2072" s="92"/>
      <c r="H2072" s="75"/>
      <c r="I2072" s="75"/>
      <c r="J2072" s="75"/>
      <c r="K2072" s="446"/>
    </row>
    <row r="2073" spans="1:12" ht="19.5" thickBot="1">
      <c r="A2073" s="446"/>
      <c r="B2073" s="446"/>
      <c r="C2073" s="207" t="str">
        <f>IFERROR(VLOOKUP(D2072,'1. Desarrollo e Innov. Curricu.'!$E:$F,2,FALSE),IFERROR(VLOOKUP(D2072,'2. Investigación Científica'!$E:$F,2,FALSE),IFERROR(VLOOKUP(D2072,'3. Vinculación Univ. Sociedad'!$E:$F,2,FALSE),IFERROR(VLOOKUP(D2072,'4. Docencia y Profesorado Univ.'!$E:$F,2,FALSE),IFERROR(VLOOKUP(D2072,'5. Estudiantes y Graduados'!$E:$F,2,FALSE),IFERROR(VLOOKUP(D2072,'11. Gestion Administrativa'!$E:$F,2,FALSE),IFERROR(VLOOKUP(D2072,'13. Gestión Académica'!$E:$F,2,FALSE),IFERROR(VLOOKUP(D2072,'8. Asegura. de la Calid. y M'!$E:$F,2,FALSE),IFERROR(VLOOKUP(D2072,'6. Gestión del Conocimiento'!$E:$F,2,FALSE),IFERROR(VLOOKUP(D2072,'15. Gobernabilidad y Proceso...'!$E:$F,2,FALSE),IFERROR(VLOOKUP(D2072,'12. Gestión del Talento Humano'!$E:$F,2,FALSE),IFERROR(VLOOKUP(D2072,'14. Internacional... de la E.S.'!$E:$F,2,FALSE),IFERROR(VLOOKUP(D2072,'10. Posgrado'!$E:$F,2,FALSE),IFERROR(VLOOKUP(D2072,'17. Gestión TIC'!$E:$F,2,FALSE),IFERROR(VLOOKUP(D2072,'16. Desa. del Sistema Educ.Sup.'!$E:$F,2,FALSE),IFERROR(VLOOKUP(D2072,'9. Cultura de Inno. Insti...'!$E:$F,2,FALSE),VLOOKUP(D2072,'7. Lo Esencial de la Reforma U.'!$E:$F,2,0)))))))))))))))))</f>
        <v xml:space="preserve">1. Gestionar ante la DEGT el asesoramiento para la creacion pagina WEB del CURNO </v>
      </c>
      <c r="D2073" s="31"/>
      <c r="E2073" s="446"/>
      <c r="F2073" s="92"/>
      <c r="G2073" s="75"/>
      <c r="H2073" s="75"/>
      <c r="I2073" s="75"/>
      <c r="J2073" s="446"/>
      <c r="K2073" s="446"/>
    </row>
    <row r="2074" spans="1:12" ht="30.75" thickBot="1">
      <c r="A2074" s="446"/>
      <c r="B2074" s="446"/>
      <c r="C2074" s="128" t="s">
        <v>44</v>
      </c>
      <c r="D2074" s="128" t="s">
        <v>55</v>
      </c>
      <c r="E2074" s="135" t="s">
        <v>57</v>
      </c>
      <c r="F2074" s="134" t="s">
        <v>27</v>
      </c>
      <c r="G2074" s="132" t="s">
        <v>131</v>
      </c>
      <c r="H2074" s="135" t="s">
        <v>46</v>
      </c>
      <c r="I2074" s="132" t="s">
        <v>132</v>
      </c>
      <c r="J2074" s="132" t="s">
        <v>410</v>
      </c>
      <c r="K2074" s="132" t="s">
        <v>411</v>
      </c>
    </row>
    <row r="2075" spans="1:12">
      <c r="A2075" s="446"/>
      <c r="B2075" s="446"/>
      <c r="C2075" s="217" t="s">
        <v>439</v>
      </c>
      <c r="D2075" s="218"/>
      <c r="E2075" s="216">
        <f>HLOOKUP(C2075,$AH$2:$BU$3,2,0)</f>
        <v>620</v>
      </c>
      <c r="F2075" s="96">
        <f t="shared" ref="F2075:F2078" si="114">D2075*E2075</f>
        <v>0</v>
      </c>
      <c r="G2075" s="160"/>
      <c r="H2075" s="141"/>
      <c r="I2075" s="129" t="e">
        <f>VLOOKUP(H2075,Presupuesto!$B$11:$C$565,2,0)</f>
        <v>#N/A</v>
      </c>
      <c r="J2075" s="215" t="s">
        <v>1365</v>
      </c>
      <c r="K2075" s="97" t="s">
        <v>394</v>
      </c>
    </row>
    <row r="2076" spans="1:12">
      <c r="A2076" s="446"/>
      <c r="B2076" s="446"/>
      <c r="C2076" s="140"/>
      <c r="D2076" s="157"/>
      <c r="E2076" s="122"/>
      <c r="F2076" s="96">
        <f t="shared" si="114"/>
        <v>0</v>
      </c>
      <c r="G2076" s="160"/>
      <c r="H2076" s="141"/>
      <c r="I2076" s="129" t="e">
        <f>VLOOKUP(H2076,Presupuesto!$B$11:$C$565,2,0)</f>
        <v>#N/A</v>
      </c>
      <c r="J2076" s="97" t="str">
        <f>$J$854</f>
        <v>Desarrollo del Sistema de Educación Superior</v>
      </c>
      <c r="K2076" s="97" t="s">
        <v>412</v>
      </c>
    </row>
    <row r="2077" spans="1:12">
      <c r="A2077" s="446"/>
      <c r="B2077" s="446"/>
      <c r="C2077" s="140"/>
      <c r="D2077" s="157"/>
      <c r="E2077" s="122"/>
      <c r="F2077" s="96">
        <f t="shared" si="114"/>
        <v>0</v>
      </c>
      <c r="G2077" s="160"/>
      <c r="H2077" s="141"/>
      <c r="I2077" s="129" t="e">
        <f>VLOOKUP(H2077,Presupuesto!$B$11:$C$565,2,0)</f>
        <v>#N/A</v>
      </c>
      <c r="J2077" s="97" t="str">
        <f t="shared" ref="J2077:J2108" si="115">$J$854</f>
        <v>Desarrollo del Sistema de Educación Superior</v>
      </c>
      <c r="K2077" s="97" t="s">
        <v>412</v>
      </c>
    </row>
    <row r="2078" spans="1:12">
      <c r="A2078" s="446"/>
      <c r="B2078" s="446"/>
      <c r="C2078" s="140" t="s">
        <v>2259</v>
      </c>
      <c r="D2078" s="157">
        <v>0</v>
      </c>
      <c r="E2078" s="122">
        <v>1100</v>
      </c>
      <c r="F2078" s="96">
        <f t="shared" si="114"/>
        <v>0</v>
      </c>
      <c r="G2078" s="160" t="s">
        <v>129</v>
      </c>
      <c r="H2078" s="141" t="s">
        <v>699</v>
      </c>
      <c r="I2078" s="129" t="str">
        <f>VLOOKUP(H2078,Presupuesto!$B$11:$C$565,2,0)</f>
        <v>SERVICIOS DE CAPACITACION.</v>
      </c>
      <c r="J2078" s="97" t="s">
        <v>1364</v>
      </c>
      <c r="K2078" s="97" t="s">
        <v>396</v>
      </c>
      <c r="L2078" s="85" t="s">
        <v>2258</v>
      </c>
    </row>
    <row r="2079" spans="1:12">
      <c r="A2079" s="446"/>
      <c r="B2079" s="446"/>
      <c r="C2079" s="140"/>
      <c r="D2079" s="157"/>
      <c r="E2079" s="122"/>
      <c r="F2079" s="96"/>
      <c r="G2079" s="160"/>
      <c r="H2079" s="141"/>
      <c r="I2079" s="129"/>
      <c r="J2079" s="97" t="s">
        <v>472</v>
      </c>
      <c r="K2079" s="97" t="s">
        <v>412</v>
      </c>
    </row>
    <row r="2080" spans="1:12">
      <c r="A2080" s="446"/>
      <c r="B2080" s="446"/>
      <c r="C2080" s="140"/>
      <c r="D2080" s="157"/>
      <c r="E2080" s="122"/>
      <c r="F2080" s="96">
        <f t="shared" ref="F2080:F2108" si="116">D2080*E2080</f>
        <v>0</v>
      </c>
      <c r="G2080" s="160"/>
      <c r="H2080" s="141"/>
      <c r="I2080" s="129" t="e">
        <f>VLOOKUP(H2080,Presupuesto!$B$11:$C$565,2,0)</f>
        <v>#N/A</v>
      </c>
      <c r="J2080" s="97" t="str">
        <f t="shared" si="115"/>
        <v>Desarrollo del Sistema de Educación Superior</v>
      </c>
      <c r="K2080" s="97" t="s">
        <v>401</v>
      </c>
    </row>
    <row r="2081" spans="1:11">
      <c r="A2081" s="446"/>
      <c r="B2081" s="446"/>
      <c r="C2081" s="140"/>
      <c r="D2081" s="157"/>
      <c r="E2081" s="122"/>
      <c r="F2081" s="96">
        <f t="shared" si="116"/>
        <v>0</v>
      </c>
      <c r="G2081" s="160"/>
      <c r="H2081" s="141"/>
      <c r="I2081" s="129" t="e">
        <f>VLOOKUP(H2081,Presupuesto!$B$11:$C$565,2,0)</f>
        <v>#N/A</v>
      </c>
      <c r="J2081" s="97" t="str">
        <f t="shared" si="115"/>
        <v>Desarrollo del Sistema de Educación Superior</v>
      </c>
      <c r="K2081" s="97" t="s">
        <v>412</v>
      </c>
    </row>
    <row r="2082" spans="1:11">
      <c r="A2082" s="446"/>
      <c r="B2082" s="446"/>
      <c r="C2082" s="140"/>
      <c r="D2082" s="157"/>
      <c r="E2082" s="122"/>
      <c r="F2082" s="96">
        <f t="shared" si="116"/>
        <v>0</v>
      </c>
      <c r="G2082" s="160"/>
      <c r="H2082" s="141"/>
      <c r="I2082" s="129" t="e">
        <f>VLOOKUP(H2082,Presupuesto!$B$11:$C$565,2,0)</f>
        <v>#N/A</v>
      </c>
      <c r="J2082" s="97" t="str">
        <f t="shared" si="115"/>
        <v>Desarrollo del Sistema de Educación Superior</v>
      </c>
      <c r="K2082" s="97" t="s">
        <v>412</v>
      </c>
    </row>
    <row r="2083" spans="1:11">
      <c r="A2083" s="446"/>
      <c r="B2083" s="446"/>
      <c r="C2083" s="140"/>
      <c r="D2083" s="157"/>
      <c r="E2083" s="122"/>
      <c r="F2083" s="96">
        <f t="shared" si="116"/>
        <v>0</v>
      </c>
      <c r="G2083" s="160"/>
      <c r="H2083" s="141"/>
      <c r="I2083" s="129" t="e">
        <f>VLOOKUP(H2083,Presupuesto!$B$11:$C$565,2,0)</f>
        <v>#N/A</v>
      </c>
      <c r="J2083" s="97" t="str">
        <f t="shared" si="115"/>
        <v>Desarrollo del Sistema de Educación Superior</v>
      </c>
      <c r="K2083" s="97" t="s">
        <v>412</v>
      </c>
    </row>
    <row r="2084" spans="1:11">
      <c r="A2084" s="446"/>
      <c r="B2084" s="446"/>
      <c r="C2084" s="140"/>
      <c r="D2084" s="157"/>
      <c r="E2084" s="122"/>
      <c r="F2084" s="96">
        <f t="shared" si="116"/>
        <v>0</v>
      </c>
      <c r="G2084" s="160"/>
      <c r="H2084" s="141"/>
      <c r="I2084" s="129" t="e">
        <f>VLOOKUP(H2084,Presupuesto!$B$11:$C$565,2,0)</f>
        <v>#N/A</v>
      </c>
      <c r="J2084" s="97" t="str">
        <f t="shared" si="115"/>
        <v>Desarrollo del Sistema de Educación Superior</v>
      </c>
      <c r="K2084" s="97" t="s">
        <v>412</v>
      </c>
    </row>
    <row r="2085" spans="1:11">
      <c r="A2085" s="446"/>
      <c r="B2085" s="446"/>
      <c r="C2085" s="140"/>
      <c r="D2085" s="157"/>
      <c r="E2085" s="122"/>
      <c r="F2085" s="96">
        <f t="shared" si="116"/>
        <v>0</v>
      </c>
      <c r="G2085" s="160"/>
      <c r="H2085" s="141"/>
      <c r="I2085" s="129" t="e">
        <f>VLOOKUP(H2085,Presupuesto!$B$11:$C$565,2,0)</f>
        <v>#N/A</v>
      </c>
      <c r="J2085" s="97" t="str">
        <f t="shared" si="115"/>
        <v>Desarrollo del Sistema de Educación Superior</v>
      </c>
      <c r="K2085" s="97" t="s">
        <v>412</v>
      </c>
    </row>
    <row r="2086" spans="1:11">
      <c r="A2086" s="446"/>
      <c r="B2086" s="446"/>
      <c r="C2086" s="140"/>
      <c r="D2086" s="157"/>
      <c r="E2086" s="122"/>
      <c r="F2086" s="96">
        <f t="shared" si="116"/>
        <v>0</v>
      </c>
      <c r="G2086" s="160"/>
      <c r="H2086" s="141"/>
      <c r="I2086" s="129" t="e">
        <f>VLOOKUP(H2086,Presupuesto!$B$11:$C$565,2,0)</f>
        <v>#N/A</v>
      </c>
      <c r="J2086" s="97" t="str">
        <f t="shared" si="115"/>
        <v>Desarrollo del Sistema de Educación Superior</v>
      </c>
      <c r="K2086" s="97" t="s">
        <v>412</v>
      </c>
    </row>
    <row r="2087" spans="1:11">
      <c r="A2087" s="446"/>
      <c r="B2087" s="446"/>
      <c r="C2087" s="140"/>
      <c r="D2087" s="157"/>
      <c r="E2087" s="122"/>
      <c r="F2087" s="96">
        <f t="shared" si="116"/>
        <v>0</v>
      </c>
      <c r="G2087" s="160"/>
      <c r="H2087" s="141"/>
      <c r="I2087" s="129" t="e">
        <f>VLOOKUP(H2087,Presupuesto!$B$11:$C$565,2,0)</f>
        <v>#N/A</v>
      </c>
      <c r="J2087" s="97" t="str">
        <f t="shared" si="115"/>
        <v>Desarrollo del Sistema de Educación Superior</v>
      </c>
      <c r="K2087" s="97" t="s">
        <v>412</v>
      </c>
    </row>
    <row r="2088" spans="1:11">
      <c r="A2088" s="446"/>
      <c r="B2088" s="446"/>
      <c r="C2088" s="140"/>
      <c r="D2088" s="157"/>
      <c r="E2088" s="122"/>
      <c r="F2088" s="96">
        <f t="shared" si="116"/>
        <v>0</v>
      </c>
      <c r="G2088" s="160"/>
      <c r="H2088" s="141"/>
      <c r="I2088" s="129" t="e">
        <f>VLOOKUP(H2088,Presupuesto!$B$11:$C$565,2,0)</f>
        <v>#N/A</v>
      </c>
      <c r="J2088" s="97" t="str">
        <f t="shared" si="115"/>
        <v>Desarrollo del Sistema de Educación Superior</v>
      </c>
      <c r="K2088" s="97" t="s">
        <v>412</v>
      </c>
    </row>
    <row r="2089" spans="1:11">
      <c r="A2089" s="446"/>
      <c r="B2089" s="446"/>
      <c r="C2089" s="140"/>
      <c r="D2089" s="157"/>
      <c r="E2089" s="122"/>
      <c r="F2089" s="96">
        <f t="shared" si="116"/>
        <v>0</v>
      </c>
      <c r="G2089" s="160"/>
      <c r="H2089" s="141"/>
      <c r="I2089" s="129" t="e">
        <f>VLOOKUP(H2089,Presupuesto!$B$11:$C$565,2,0)</f>
        <v>#N/A</v>
      </c>
      <c r="J2089" s="97" t="str">
        <f t="shared" si="115"/>
        <v>Desarrollo del Sistema de Educación Superior</v>
      </c>
      <c r="K2089" s="97" t="s">
        <v>412</v>
      </c>
    </row>
    <row r="2090" spans="1:11">
      <c r="A2090" s="446"/>
      <c r="B2090" s="446"/>
      <c r="C2090" s="140"/>
      <c r="D2090" s="157"/>
      <c r="E2090" s="122"/>
      <c r="F2090" s="96">
        <f t="shared" si="116"/>
        <v>0</v>
      </c>
      <c r="G2090" s="160"/>
      <c r="H2090" s="141"/>
      <c r="I2090" s="129" t="e">
        <f>VLOOKUP(H2090,Presupuesto!$B$11:$C$565,2,0)</f>
        <v>#N/A</v>
      </c>
      <c r="J2090" s="97" t="str">
        <f t="shared" si="115"/>
        <v>Desarrollo del Sistema de Educación Superior</v>
      </c>
      <c r="K2090" s="97" t="s">
        <v>412</v>
      </c>
    </row>
    <row r="2091" spans="1:11">
      <c r="A2091" s="446"/>
      <c r="B2091" s="446"/>
      <c r="C2091" s="140"/>
      <c r="D2091" s="157"/>
      <c r="E2091" s="122"/>
      <c r="F2091" s="96">
        <f t="shared" si="116"/>
        <v>0</v>
      </c>
      <c r="G2091" s="160"/>
      <c r="H2091" s="141"/>
      <c r="I2091" s="129" t="e">
        <f>VLOOKUP(H2091,Presupuesto!$B$11:$C$565,2,0)</f>
        <v>#N/A</v>
      </c>
      <c r="J2091" s="97" t="str">
        <f t="shared" si="115"/>
        <v>Desarrollo del Sistema de Educación Superior</v>
      </c>
      <c r="K2091" s="97" t="s">
        <v>412</v>
      </c>
    </row>
    <row r="2092" spans="1:11">
      <c r="A2092" s="446"/>
      <c r="B2092" s="446"/>
      <c r="C2092" s="140"/>
      <c r="D2092" s="157"/>
      <c r="E2092" s="122"/>
      <c r="F2092" s="96">
        <f t="shared" si="116"/>
        <v>0</v>
      </c>
      <c r="G2092" s="160"/>
      <c r="H2092" s="141"/>
      <c r="I2092" s="129" t="e">
        <f>VLOOKUP(H2092,Presupuesto!$B$11:$C$565,2,0)</f>
        <v>#N/A</v>
      </c>
      <c r="J2092" s="97" t="str">
        <f t="shared" si="115"/>
        <v>Desarrollo del Sistema de Educación Superior</v>
      </c>
      <c r="K2092" s="97" t="s">
        <v>412</v>
      </c>
    </row>
    <row r="2093" spans="1:11">
      <c r="A2093" s="446"/>
      <c r="B2093" s="446"/>
      <c r="C2093" s="140"/>
      <c r="D2093" s="157"/>
      <c r="E2093" s="122"/>
      <c r="F2093" s="96">
        <f t="shared" si="116"/>
        <v>0</v>
      </c>
      <c r="G2093" s="160"/>
      <c r="H2093" s="141"/>
      <c r="I2093" s="129" t="e">
        <f>VLOOKUP(H2093,Presupuesto!$B$11:$C$565,2,0)</f>
        <v>#N/A</v>
      </c>
      <c r="J2093" s="97" t="str">
        <f t="shared" si="115"/>
        <v>Desarrollo del Sistema de Educación Superior</v>
      </c>
      <c r="K2093" s="97" t="s">
        <v>412</v>
      </c>
    </row>
    <row r="2094" spans="1:11">
      <c r="A2094" s="446"/>
      <c r="B2094" s="446"/>
      <c r="C2094" s="140"/>
      <c r="D2094" s="157"/>
      <c r="E2094" s="122"/>
      <c r="F2094" s="96">
        <f t="shared" si="116"/>
        <v>0</v>
      </c>
      <c r="G2094" s="160"/>
      <c r="H2094" s="141"/>
      <c r="I2094" s="129" t="e">
        <f>VLOOKUP(H2094,Presupuesto!$B$11:$C$565,2,0)</f>
        <v>#N/A</v>
      </c>
      <c r="J2094" s="97" t="str">
        <f t="shared" si="115"/>
        <v>Desarrollo del Sistema de Educación Superior</v>
      </c>
      <c r="K2094" s="97" t="s">
        <v>412</v>
      </c>
    </row>
    <row r="2095" spans="1:11">
      <c r="A2095" s="446"/>
      <c r="B2095" s="446"/>
      <c r="C2095" s="140"/>
      <c r="D2095" s="157"/>
      <c r="E2095" s="122"/>
      <c r="F2095" s="96">
        <f t="shared" si="116"/>
        <v>0</v>
      </c>
      <c r="G2095" s="160"/>
      <c r="H2095" s="141"/>
      <c r="I2095" s="129" t="e">
        <f>VLOOKUP(H2095,Presupuesto!$B$11:$C$565,2,0)</f>
        <v>#N/A</v>
      </c>
      <c r="J2095" s="97" t="str">
        <f t="shared" si="115"/>
        <v>Desarrollo del Sistema de Educación Superior</v>
      </c>
      <c r="K2095" s="97" t="s">
        <v>412</v>
      </c>
    </row>
    <row r="2096" spans="1:11">
      <c r="A2096" s="446"/>
      <c r="B2096" s="446"/>
      <c r="C2096" s="140"/>
      <c r="D2096" s="157"/>
      <c r="E2096" s="122"/>
      <c r="F2096" s="96">
        <f t="shared" si="116"/>
        <v>0</v>
      </c>
      <c r="G2096" s="160"/>
      <c r="H2096" s="141"/>
      <c r="I2096" s="129" t="e">
        <f>VLOOKUP(H2096,Presupuesto!$B$11:$C$565,2,0)</f>
        <v>#N/A</v>
      </c>
      <c r="J2096" s="97" t="str">
        <f t="shared" si="115"/>
        <v>Desarrollo del Sistema de Educación Superior</v>
      </c>
      <c r="K2096" s="97" t="s">
        <v>412</v>
      </c>
    </row>
    <row r="2097" spans="1:11">
      <c r="A2097" s="446"/>
      <c r="B2097" s="446"/>
      <c r="C2097" s="142"/>
      <c r="D2097" s="150"/>
      <c r="E2097" s="117"/>
      <c r="F2097" s="96">
        <f t="shared" si="116"/>
        <v>0</v>
      </c>
      <c r="G2097" s="160"/>
      <c r="H2097" s="143"/>
      <c r="I2097" s="129" t="e">
        <f>VLOOKUP(H2097,Presupuesto!$B$11:$C$565,2,0)</f>
        <v>#N/A</v>
      </c>
      <c r="J2097" s="97" t="str">
        <f t="shared" si="115"/>
        <v>Desarrollo del Sistema de Educación Superior</v>
      </c>
      <c r="K2097" s="97" t="s">
        <v>412</v>
      </c>
    </row>
    <row r="2098" spans="1:11">
      <c r="A2098" s="446"/>
      <c r="B2098" s="446"/>
      <c r="C2098" s="142"/>
      <c r="D2098" s="150"/>
      <c r="E2098" s="117"/>
      <c r="F2098" s="96">
        <f t="shared" si="116"/>
        <v>0</v>
      </c>
      <c r="G2098" s="160"/>
      <c r="H2098" s="143"/>
      <c r="I2098" s="129" t="e">
        <f>VLOOKUP(H2098,Presupuesto!$B$11:$C$565,2,0)</f>
        <v>#N/A</v>
      </c>
      <c r="J2098" s="97" t="str">
        <f t="shared" si="115"/>
        <v>Desarrollo del Sistema de Educación Superior</v>
      </c>
      <c r="K2098" s="97" t="s">
        <v>412</v>
      </c>
    </row>
    <row r="2099" spans="1:11">
      <c r="A2099" s="446"/>
      <c r="B2099" s="446"/>
      <c r="C2099" s="142"/>
      <c r="D2099" s="150"/>
      <c r="E2099" s="117"/>
      <c r="F2099" s="96">
        <f t="shared" si="116"/>
        <v>0</v>
      </c>
      <c r="G2099" s="160"/>
      <c r="H2099" s="143"/>
      <c r="I2099" s="129" t="e">
        <f>VLOOKUP(H2099,Presupuesto!$B$11:$C$565,2,0)</f>
        <v>#N/A</v>
      </c>
      <c r="J2099" s="97" t="str">
        <f t="shared" si="115"/>
        <v>Desarrollo del Sistema de Educación Superior</v>
      </c>
      <c r="K2099" s="97" t="s">
        <v>412</v>
      </c>
    </row>
    <row r="2100" spans="1:11">
      <c r="A2100" s="446"/>
      <c r="B2100" s="446"/>
      <c r="C2100" s="142"/>
      <c r="D2100" s="150"/>
      <c r="E2100" s="117"/>
      <c r="F2100" s="96">
        <f t="shared" si="116"/>
        <v>0</v>
      </c>
      <c r="G2100" s="160"/>
      <c r="H2100" s="143"/>
      <c r="I2100" s="129" t="e">
        <f>VLOOKUP(H2100,Presupuesto!$B$11:$C$565,2,0)</f>
        <v>#N/A</v>
      </c>
      <c r="J2100" s="97" t="str">
        <f t="shared" si="115"/>
        <v>Desarrollo del Sistema de Educación Superior</v>
      </c>
      <c r="K2100" s="97" t="s">
        <v>412</v>
      </c>
    </row>
    <row r="2101" spans="1:11">
      <c r="A2101" s="446"/>
      <c r="B2101" s="446"/>
      <c r="C2101" s="142"/>
      <c r="D2101" s="150"/>
      <c r="E2101" s="117"/>
      <c r="F2101" s="96">
        <f t="shared" si="116"/>
        <v>0</v>
      </c>
      <c r="G2101" s="160"/>
      <c r="H2101" s="143"/>
      <c r="I2101" s="129" t="e">
        <f>VLOOKUP(H2101,Presupuesto!$B$11:$C$565,2,0)</f>
        <v>#N/A</v>
      </c>
      <c r="J2101" s="97" t="str">
        <f t="shared" si="115"/>
        <v>Desarrollo del Sistema de Educación Superior</v>
      </c>
      <c r="K2101" s="97" t="s">
        <v>412</v>
      </c>
    </row>
    <row r="2102" spans="1:11">
      <c r="A2102" s="446"/>
      <c r="B2102" s="446"/>
      <c r="C2102" s="142"/>
      <c r="D2102" s="150"/>
      <c r="E2102" s="117"/>
      <c r="F2102" s="96">
        <f t="shared" si="116"/>
        <v>0</v>
      </c>
      <c r="G2102" s="160"/>
      <c r="H2102" s="143"/>
      <c r="I2102" s="129" t="e">
        <f>VLOOKUP(H2102,Presupuesto!$B$11:$C$565,2,0)</f>
        <v>#N/A</v>
      </c>
      <c r="J2102" s="97" t="str">
        <f t="shared" si="115"/>
        <v>Desarrollo del Sistema de Educación Superior</v>
      </c>
      <c r="K2102" s="97" t="s">
        <v>412</v>
      </c>
    </row>
    <row r="2103" spans="1:11">
      <c r="A2103" s="446"/>
      <c r="B2103" s="446"/>
      <c r="C2103" s="142"/>
      <c r="D2103" s="150"/>
      <c r="E2103" s="117"/>
      <c r="F2103" s="96">
        <f t="shared" si="116"/>
        <v>0</v>
      </c>
      <c r="G2103" s="160"/>
      <c r="H2103" s="143"/>
      <c r="I2103" s="129" t="e">
        <f>VLOOKUP(H2103,Presupuesto!$B$11:$C$565,2,0)</f>
        <v>#N/A</v>
      </c>
      <c r="J2103" s="97" t="str">
        <f t="shared" si="115"/>
        <v>Desarrollo del Sistema de Educación Superior</v>
      </c>
      <c r="K2103" s="97" t="s">
        <v>412</v>
      </c>
    </row>
    <row r="2104" spans="1:11">
      <c r="A2104" s="446"/>
      <c r="B2104" s="446"/>
      <c r="C2104" s="142"/>
      <c r="D2104" s="150"/>
      <c r="E2104" s="117"/>
      <c r="F2104" s="96">
        <f t="shared" si="116"/>
        <v>0</v>
      </c>
      <c r="G2104" s="160"/>
      <c r="H2104" s="143"/>
      <c r="I2104" s="129" t="e">
        <f>VLOOKUP(H2104,Presupuesto!$B$11:$C$565,2,0)</f>
        <v>#N/A</v>
      </c>
      <c r="J2104" s="97" t="str">
        <f t="shared" si="115"/>
        <v>Desarrollo del Sistema de Educación Superior</v>
      </c>
      <c r="K2104" s="97" t="s">
        <v>412</v>
      </c>
    </row>
    <row r="2105" spans="1:11">
      <c r="A2105" s="446"/>
      <c r="B2105" s="446"/>
      <c r="C2105" s="144"/>
      <c r="D2105" s="150"/>
      <c r="E2105" s="117"/>
      <c r="F2105" s="96">
        <f t="shared" si="116"/>
        <v>0</v>
      </c>
      <c r="G2105" s="160"/>
      <c r="H2105" s="145"/>
      <c r="I2105" s="129" t="e">
        <f>VLOOKUP(H2105,Presupuesto!$B$11:$C$565,2,0)</f>
        <v>#N/A</v>
      </c>
      <c r="J2105" s="97" t="str">
        <f t="shared" si="115"/>
        <v>Desarrollo del Sistema de Educación Superior</v>
      </c>
      <c r="K2105" s="97" t="s">
        <v>403</v>
      </c>
    </row>
    <row r="2106" spans="1:11">
      <c r="A2106" s="446"/>
      <c r="B2106" s="446"/>
      <c r="C2106" s="144"/>
      <c r="D2106" s="150"/>
      <c r="E2106" s="117"/>
      <c r="F2106" s="96">
        <f t="shared" si="116"/>
        <v>0</v>
      </c>
      <c r="G2106" s="160"/>
      <c r="H2106" s="145"/>
      <c r="I2106" s="129" t="e">
        <f>VLOOKUP(H2106,Presupuesto!$B$11:$C$565,2,0)</f>
        <v>#N/A</v>
      </c>
      <c r="J2106" s="97" t="str">
        <f t="shared" si="115"/>
        <v>Desarrollo del Sistema de Educación Superior</v>
      </c>
      <c r="K2106" s="97" t="s">
        <v>412</v>
      </c>
    </row>
    <row r="2107" spans="1:11">
      <c r="A2107" s="446"/>
      <c r="B2107" s="446"/>
      <c r="C2107" s="144"/>
      <c r="D2107" s="150"/>
      <c r="E2107" s="117"/>
      <c r="F2107" s="96">
        <f t="shared" si="116"/>
        <v>0</v>
      </c>
      <c r="G2107" s="160"/>
      <c r="H2107" s="145"/>
      <c r="I2107" s="129" t="e">
        <f>VLOOKUP(H2107,Presupuesto!$B$11:$C$565,2,0)</f>
        <v>#N/A</v>
      </c>
      <c r="J2107" s="97" t="str">
        <f t="shared" si="115"/>
        <v>Desarrollo del Sistema de Educación Superior</v>
      </c>
      <c r="K2107" s="97" t="s">
        <v>412</v>
      </c>
    </row>
    <row r="2108" spans="1:11">
      <c r="A2108" s="446"/>
      <c r="B2108" s="446"/>
      <c r="C2108" s="144"/>
      <c r="D2108" s="150"/>
      <c r="E2108" s="117"/>
      <c r="F2108" s="96">
        <f t="shared" si="116"/>
        <v>0</v>
      </c>
      <c r="G2108" s="160"/>
      <c r="H2108" s="145"/>
      <c r="I2108" s="129" t="e">
        <f>VLOOKUP(H2108,Presupuesto!$B$11:$C$565,2,0)</f>
        <v>#N/A</v>
      </c>
      <c r="J2108" s="97" t="str">
        <f t="shared" si="115"/>
        <v>Desarrollo del Sistema de Educación Superior</v>
      </c>
      <c r="K2108" s="97" t="s">
        <v>412</v>
      </c>
    </row>
    <row r="2111" spans="1:11" ht="15.75" thickBot="1"/>
    <row r="2112" spans="1:11" ht="15.75" thickBot="1">
      <c r="A2112" s="446"/>
      <c r="B2112" s="446"/>
      <c r="C2112" s="156" t="s">
        <v>53</v>
      </c>
      <c r="D2112" s="357">
        <f>SUM(F2119:F2153)</f>
        <v>0</v>
      </c>
      <c r="E2112" s="446"/>
      <c r="F2112" s="446"/>
      <c r="G2112" s="433"/>
      <c r="H2112" s="446"/>
      <c r="I2112" s="446"/>
      <c r="J2112" s="446"/>
      <c r="K2112" s="446"/>
    </row>
    <row r="2113" spans="1:12" ht="15.75">
      <c r="A2113" s="446"/>
      <c r="B2113" s="446"/>
      <c r="C2113" s="201" t="s">
        <v>392</v>
      </c>
      <c r="D2113" s="353" t="s">
        <v>2255</v>
      </c>
      <c r="E2113" s="92"/>
      <c r="F2113" s="92"/>
      <c r="G2113" s="92"/>
      <c r="H2113" s="75"/>
      <c r="I2113" s="75"/>
      <c r="J2113" s="75"/>
      <c r="K2113" s="446"/>
    </row>
    <row r="2114" spans="1:12" ht="19.5" thickBot="1">
      <c r="A2114" s="446"/>
      <c r="B2114" s="446"/>
      <c r="C2114" s="207" t="str">
        <f>IFERROR(VLOOKUP(D2113,'1. Desarrollo e Innov. Curricu.'!$E:$F,2,FALSE),IFERROR(VLOOKUP(D2113,'2. Investigación Científica'!$E:$F,2,FALSE),IFERROR(VLOOKUP(D2113,'3. Vinculación Univ. Sociedad'!$E:$F,2,FALSE),IFERROR(VLOOKUP(D2113,'4. Docencia y Profesorado Univ.'!$E:$F,2,FALSE),IFERROR(VLOOKUP(D2113,'5. Estudiantes y Graduados'!$E:$F,2,FALSE),IFERROR(VLOOKUP(D2113,'11. Gestion Administrativa'!$E:$F,2,FALSE),IFERROR(VLOOKUP(D2113,'13. Gestión Académica'!$E:$F,2,FALSE),IFERROR(VLOOKUP(D2113,'8. Asegura. de la Calid. y M'!$E:$F,2,FALSE),IFERROR(VLOOKUP(D2113,'6. Gestión del Conocimiento'!$E:$F,2,FALSE),IFERROR(VLOOKUP(D2113,'15. Gobernabilidad y Proceso...'!$E:$F,2,FALSE),IFERROR(VLOOKUP(D2113,'12. Gestión del Talento Humano'!$E:$F,2,FALSE),IFERROR(VLOOKUP(D2113,'14. Internacional... de la E.S.'!$E:$F,2,FALSE),IFERROR(VLOOKUP(D2113,'10. Posgrado'!$E:$F,2,FALSE),IFERROR(VLOOKUP(D2113,'17. Gestión TIC'!$E:$F,2,FALSE),IFERROR(VLOOKUP(D2113,'16. Desa. del Sistema Educ.Sup.'!$E:$F,2,FALSE),IFERROR(VLOOKUP(D2113,'9. Cultura de Inno. Insti...'!$E:$F,2,FALSE),VLOOKUP(D2113,'7. Lo Esencial de la Reforma U.'!$E:$F,2,0)))))))))))))))))</f>
        <v>2. Gestionar ante la DEGT el acceso a la biblioteca virtual Universitaria</v>
      </c>
      <c r="D2114" s="31"/>
      <c r="E2114" s="446"/>
      <c r="F2114" s="92"/>
      <c r="G2114" s="75"/>
      <c r="H2114" s="75"/>
      <c r="I2114" s="75"/>
      <c r="J2114" s="446"/>
      <c r="K2114" s="446"/>
    </row>
    <row r="2115" spans="1:12" ht="30.75" thickBot="1">
      <c r="A2115" s="446"/>
      <c r="B2115" s="446"/>
      <c r="C2115" s="128" t="s">
        <v>44</v>
      </c>
      <c r="D2115" s="128" t="s">
        <v>55</v>
      </c>
      <c r="E2115" s="135" t="s">
        <v>57</v>
      </c>
      <c r="F2115" s="134" t="s">
        <v>27</v>
      </c>
      <c r="G2115" s="132" t="s">
        <v>131</v>
      </c>
      <c r="H2115" s="135" t="s">
        <v>46</v>
      </c>
      <c r="I2115" s="132" t="s">
        <v>132</v>
      </c>
      <c r="J2115" s="132" t="s">
        <v>410</v>
      </c>
      <c r="K2115" s="132" t="s">
        <v>411</v>
      </c>
    </row>
    <row r="2116" spans="1:12">
      <c r="A2116" s="446"/>
      <c r="B2116" s="446"/>
      <c r="C2116" s="217" t="s">
        <v>439</v>
      </c>
      <c r="D2116" s="218"/>
      <c r="E2116" s="216">
        <f>HLOOKUP(C2116,$AH$2:$BU$3,2,0)</f>
        <v>620</v>
      </c>
      <c r="F2116" s="96">
        <f t="shared" ref="F2116:F2119" si="117">D2116*E2116</f>
        <v>0</v>
      </c>
      <c r="G2116" s="160"/>
      <c r="H2116" s="141"/>
      <c r="I2116" s="129" t="e">
        <f>VLOOKUP(H2116,Presupuesto!$B$11:$C$565,2,0)</f>
        <v>#N/A</v>
      </c>
      <c r="J2116" s="215" t="s">
        <v>1365</v>
      </c>
      <c r="K2116" s="97" t="s">
        <v>394</v>
      </c>
    </row>
    <row r="2117" spans="1:12">
      <c r="A2117" s="446"/>
      <c r="B2117" s="446"/>
      <c r="C2117" s="140"/>
      <c r="D2117" s="157"/>
      <c r="E2117" s="122"/>
      <c r="F2117" s="96">
        <f t="shared" si="117"/>
        <v>0</v>
      </c>
      <c r="G2117" s="160"/>
      <c r="H2117" s="141"/>
      <c r="I2117" s="129" t="e">
        <f>VLOOKUP(H2117,Presupuesto!$B$11:$C$565,2,0)</f>
        <v>#N/A</v>
      </c>
      <c r="J2117" s="97" t="str">
        <f>$J$854</f>
        <v>Desarrollo del Sistema de Educación Superior</v>
      </c>
      <c r="K2117" s="97" t="s">
        <v>412</v>
      </c>
    </row>
    <row r="2118" spans="1:12">
      <c r="A2118" s="446"/>
      <c r="B2118" s="446"/>
      <c r="C2118" s="140"/>
      <c r="D2118" s="157"/>
      <c r="E2118" s="122"/>
      <c r="F2118" s="96">
        <f t="shared" si="117"/>
        <v>0</v>
      </c>
      <c r="G2118" s="160"/>
      <c r="H2118" s="141"/>
      <c r="I2118" s="129" t="e">
        <f>VLOOKUP(H2118,Presupuesto!$B$11:$C$565,2,0)</f>
        <v>#N/A</v>
      </c>
      <c r="J2118" s="97" t="str">
        <f t="shared" ref="J2118:J2149" si="118">$J$854</f>
        <v>Desarrollo del Sistema de Educación Superior</v>
      </c>
      <c r="K2118" s="97" t="s">
        <v>412</v>
      </c>
    </row>
    <row r="2119" spans="1:12">
      <c r="A2119" s="446"/>
      <c r="B2119" s="446"/>
      <c r="C2119" s="140" t="s">
        <v>2260</v>
      </c>
      <c r="D2119" s="157">
        <v>0</v>
      </c>
      <c r="E2119" s="122">
        <v>2000</v>
      </c>
      <c r="F2119" s="96">
        <f t="shared" si="117"/>
        <v>0</v>
      </c>
      <c r="G2119" s="160" t="s">
        <v>129</v>
      </c>
      <c r="H2119" s="141" t="s">
        <v>827</v>
      </c>
      <c r="I2119" s="129" t="str">
        <f>VLOOKUP(H2119,Presupuesto!$B$11:$C$565,2,0)</f>
        <v>FORTALECIMIENTO DE LAS BIBLIOTECAS (PLAN DE REFORMA)</v>
      </c>
      <c r="J2119" s="97" t="s">
        <v>1364</v>
      </c>
      <c r="K2119" s="97" t="s">
        <v>396</v>
      </c>
      <c r="L2119" s="85" t="s">
        <v>2258</v>
      </c>
    </row>
    <row r="2120" spans="1:12">
      <c r="A2120" s="446"/>
      <c r="B2120" s="446"/>
      <c r="C2120" s="140"/>
      <c r="D2120" s="157"/>
      <c r="E2120" s="122"/>
      <c r="F2120" s="96"/>
      <c r="G2120" s="160"/>
      <c r="H2120" s="141"/>
      <c r="I2120" s="129"/>
      <c r="J2120" s="97" t="s">
        <v>472</v>
      </c>
      <c r="K2120" s="97" t="s">
        <v>412</v>
      </c>
    </row>
    <row r="2121" spans="1:12">
      <c r="A2121" s="446"/>
      <c r="B2121" s="446"/>
      <c r="C2121" s="140"/>
      <c r="D2121" s="157"/>
      <c r="E2121" s="122"/>
      <c r="F2121" s="96">
        <f t="shared" ref="F2121:F2149" si="119">D2121*E2121</f>
        <v>0</v>
      </c>
      <c r="G2121" s="160"/>
      <c r="H2121" s="141"/>
      <c r="I2121" s="129" t="e">
        <f>VLOOKUP(H2121,Presupuesto!$B$11:$C$565,2,0)</f>
        <v>#N/A</v>
      </c>
      <c r="J2121" s="97" t="str">
        <f t="shared" si="118"/>
        <v>Desarrollo del Sistema de Educación Superior</v>
      </c>
      <c r="K2121" s="97" t="s">
        <v>401</v>
      </c>
    </row>
    <row r="2122" spans="1:12">
      <c r="A2122" s="446"/>
      <c r="B2122" s="446"/>
      <c r="C2122" s="140"/>
      <c r="D2122" s="157"/>
      <c r="E2122" s="122"/>
      <c r="F2122" s="96">
        <f t="shared" si="119"/>
        <v>0</v>
      </c>
      <c r="G2122" s="160"/>
      <c r="H2122" s="141"/>
      <c r="I2122" s="129" t="e">
        <f>VLOOKUP(H2122,Presupuesto!$B$11:$C$565,2,0)</f>
        <v>#N/A</v>
      </c>
      <c r="J2122" s="97" t="str">
        <f t="shared" si="118"/>
        <v>Desarrollo del Sistema de Educación Superior</v>
      </c>
      <c r="K2122" s="97" t="s">
        <v>412</v>
      </c>
    </row>
    <row r="2123" spans="1:12">
      <c r="A2123" s="446"/>
      <c r="B2123" s="446"/>
      <c r="C2123" s="140"/>
      <c r="D2123" s="157"/>
      <c r="E2123" s="122"/>
      <c r="F2123" s="96">
        <f t="shared" si="119"/>
        <v>0</v>
      </c>
      <c r="G2123" s="160"/>
      <c r="H2123" s="141"/>
      <c r="I2123" s="129" t="e">
        <f>VLOOKUP(H2123,Presupuesto!$B$11:$C$565,2,0)</f>
        <v>#N/A</v>
      </c>
      <c r="J2123" s="97" t="str">
        <f t="shared" si="118"/>
        <v>Desarrollo del Sistema de Educación Superior</v>
      </c>
      <c r="K2123" s="97" t="s">
        <v>412</v>
      </c>
    </row>
    <row r="2124" spans="1:12">
      <c r="A2124" s="446"/>
      <c r="B2124" s="446"/>
      <c r="C2124" s="140"/>
      <c r="D2124" s="157"/>
      <c r="E2124" s="122"/>
      <c r="F2124" s="96">
        <f t="shared" si="119"/>
        <v>0</v>
      </c>
      <c r="G2124" s="160"/>
      <c r="H2124" s="141"/>
      <c r="I2124" s="129" t="e">
        <f>VLOOKUP(H2124,Presupuesto!$B$11:$C$565,2,0)</f>
        <v>#N/A</v>
      </c>
      <c r="J2124" s="97" t="str">
        <f t="shared" si="118"/>
        <v>Desarrollo del Sistema de Educación Superior</v>
      </c>
      <c r="K2124" s="97" t="s">
        <v>412</v>
      </c>
    </row>
    <row r="2125" spans="1:12">
      <c r="A2125" s="446"/>
      <c r="B2125" s="446"/>
      <c r="C2125" s="140"/>
      <c r="D2125" s="157"/>
      <c r="E2125" s="122"/>
      <c r="F2125" s="96">
        <f t="shared" si="119"/>
        <v>0</v>
      </c>
      <c r="G2125" s="160"/>
      <c r="H2125" s="141"/>
      <c r="I2125" s="129" t="e">
        <f>VLOOKUP(H2125,Presupuesto!$B$11:$C$565,2,0)</f>
        <v>#N/A</v>
      </c>
      <c r="J2125" s="97" t="str">
        <f t="shared" si="118"/>
        <v>Desarrollo del Sistema de Educación Superior</v>
      </c>
      <c r="K2125" s="97" t="s">
        <v>412</v>
      </c>
    </row>
    <row r="2126" spans="1:12">
      <c r="A2126" s="446"/>
      <c r="B2126" s="446"/>
      <c r="C2126" s="140"/>
      <c r="D2126" s="157"/>
      <c r="E2126" s="122"/>
      <c r="F2126" s="96">
        <f t="shared" si="119"/>
        <v>0</v>
      </c>
      <c r="G2126" s="160"/>
      <c r="H2126" s="141"/>
      <c r="I2126" s="129" t="e">
        <f>VLOOKUP(H2126,Presupuesto!$B$11:$C$565,2,0)</f>
        <v>#N/A</v>
      </c>
      <c r="J2126" s="97" t="str">
        <f t="shared" si="118"/>
        <v>Desarrollo del Sistema de Educación Superior</v>
      </c>
      <c r="K2126" s="97" t="s">
        <v>412</v>
      </c>
    </row>
    <row r="2127" spans="1:12">
      <c r="A2127" s="446"/>
      <c r="B2127" s="446"/>
      <c r="C2127" s="140"/>
      <c r="D2127" s="157"/>
      <c r="E2127" s="122"/>
      <c r="F2127" s="96">
        <f t="shared" si="119"/>
        <v>0</v>
      </c>
      <c r="G2127" s="160"/>
      <c r="H2127" s="141"/>
      <c r="I2127" s="129" t="e">
        <f>VLOOKUP(H2127,Presupuesto!$B$11:$C$565,2,0)</f>
        <v>#N/A</v>
      </c>
      <c r="J2127" s="97" t="str">
        <f t="shared" si="118"/>
        <v>Desarrollo del Sistema de Educación Superior</v>
      </c>
      <c r="K2127" s="97" t="s">
        <v>412</v>
      </c>
    </row>
    <row r="2128" spans="1:12">
      <c r="A2128" s="446"/>
      <c r="B2128" s="446"/>
      <c r="C2128" s="140"/>
      <c r="D2128" s="157"/>
      <c r="E2128" s="122"/>
      <c r="F2128" s="96">
        <f t="shared" si="119"/>
        <v>0</v>
      </c>
      <c r="G2128" s="160"/>
      <c r="H2128" s="141"/>
      <c r="I2128" s="129" t="e">
        <f>VLOOKUP(H2128,Presupuesto!$B$11:$C$565,2,0)</f>
        <v>#N/A</v>
      </c>
      <c r="J2128" s="97" t="str">
        <f t="shared" si="118"/>
        <v>Desarrollo del Sistema de Educación Superior</v>
      </c>
      <c r="K2128" s="97" t="s">
        <v>412</v>
      </c>
    </row>
    <row r="2129" spans="1:11">
      <c r="A2129" s="446"/>
      <c r="B2129" s="446"/>
      <c r="C2129" s="140"/>
      <c r="D2129" s="157"/>
      <c r="E2129" s="122"/>
      <c r="F2129" s="96">
        <f t="shared" si="119"/>
        <v>0</v>
      </c>
      <c r="G2129" s="160"/>
      <c r="H2129" s="141"/>
      <c r="I2129" s="129" t="e">
        <f>VLOOKUP(H2129,Presupuesto!$B$11:$C$565,2,0)</f>
        <v>#N/A</v>
      </c>
      <c r="J2129" s="97" t="str">
        <f t="shared" si="118"/>
        <v>Desarrollo del Sistema de Educación Superior</v>
      </c>
      <c r="K2129" s="97" t="s">
        <v>412</v>
      </c>
    </row>
    <row r="2130" spans="1:11">
      <c r="A2130" s="446"/>
      <c r="B2130" s="446"/>
      <c r="C2130" s="140"/>
      <c r="D2130" s="157"/>
      <c r="E2130" s="122"/>
      <c r="F2130" s="96">
        <f t="shared" si="119"/>
        <v>0</v>
      </c>
      <c r="G2130" s="160"/>
      <c r="H2130" s="141"/>
      <c r="I2130" s="129" t="e">
        <f>VLOOKUP(H2130,Presupuesto!$B$11:$C$565,2,0)</f>
        <v>#N/A</v>
      </c>
      <c r="J2130" s="97" t="str">
        <f t="shared" si="118"/>
        <v>Desarrollo del Sistema de Educación Superior</v>
      </c>
      <c r="K2130" s="97" t="s">
        <v>412</v>
      </c>
    </row>
    <row r="2131" spans="1:11">
      <c r="A2131" s="446"/>
      <c r="B2131" s="446"/>
      <c r="C2131" s="140"/>
      <c r="D2131" s="157"/>
      <c r="E2131" s="122"/>
      <c r="F2131" s="96">
        <f t="shared" si="119"/>
        <v>0</v>
      </c>
      <c r="G2131" s="160"/>
      <c r="H2131" s="141"/>
      <c r="I2131" s="129" t="e">
        <f>VLOOKUP(H2131,Presupuesto!$B$11:$C$565,2,0)</f>
        <v>#N/A</v>
      </c>
      <c r="J2131" s="97" t="str">
        <f t="shared" si="118"/>
        <v>Desarrollo del Sistema de Educación Superior</v>
      </c>
      <c r="K2131" s="97" t="s">
        <v>412</v>
      </c>
    </row>
    <row r="2132" spans="1:11">
      <c r="A2132" s="446"/>
      <c r="B2132" s="446"/>
      <c r="C2132" s="140"/>
      <c r="D2132" s="157"/>
      <c r="E2132" s="122"/>
      <c r="F2132" s="96">
        <f t="shared" si="119"/>
        <v>0</v>
      </c>
      <c r="G2132" s="160"/>
      <c r="H2132" s="141"/>
      <c r="I2132" s="129" t="e">
        <f>VLOOKUP(H2132,Presupuesto!$B$11:$C$565,2,0)</f>
        <v>#N/A</v>
      </c>
      <c r="J2132" s="97" t="str">
        <f t="shared" si="118"/>
        <v>Desarrollo del Sistema de Educación Superior</v>
      </c>
      <c r="K2132" s="97" t="s">
        <v>412</v>
      </c>
    </row>
    <row r="2133" spans="1:11">
      <c r="A2133" s="446"/>
      <c r="B2133" s="446"/>
      <c r="C2133" s="140"/>
      <c r="D2133" s="157"/>
      <c r="E2133" s="122"/>
      <c r="F2133" s="96">
        <f t="shared" si="119"/>
        <v>0</v>
      </c>
      <c r="G2133" s="160"/>
      <c r="H2133" s="141"/>
      <c r="I2133" s="129" t="e">
        <f>VLOOKUP(H2133,Presupuesto!$B$11:$C$565,2,0)</f>
        <v>#N/A</v>
      </c>
      <c r="J2133" s="97" t="str">
        <f t="shared" si="118"/>
        <v>Desarrollo del Sistema de Educación Superior</v>
      </c>
      <c r="K2133" s="97" t="s">
        <v>412</v>
      </c>
    </row>
    <row r="2134" spans="1:11">
      <c r="A2134" s="446"/>
      <c r="B2134" s="446"/>
      <c r="C2134" s="140"/>
      <c r="D2134" s="157"/>
      <c r="E2134" s="122"/>
      <c r="F2134" s="96">
        <f t="shared" si="119"/>
        <v>0</v>
      </c>
      <c r="G2134" s="160"/>
      <c r="H2134" s="141"/>
      <c r="I2134" s="129" t="e">
        <f>VLOOKUP(H2134,Presupuesto!$B$11:$C$565,2,0)</f>
        <v>#N/A</v>
      </c>
      <c r="J2134" s="97" t="str">
        <f t="shared" si="118"/>
        <v>Desarrollo del Sistema de Educación Superior</v>
      </c>
      <c r="K2134" s="97" t="s">
        <v>412</v>
      </c>
    </row>
    <row r="2135" spans="1:11">
      <c r="A2135" s="446"/>
      <c r="B2135" s="446"/>
      <c r="C2135" s="140"/>
      <c r="D2135" s="157"/>
      <c r="E2135" s="122"/>
      <c r="F2135" s="96">
        <f t="shared" si="119"/>
        <v>0</v>
      </c>
      <c r="G2135" s="160"/>
      <c r="H2135" s="141"/>
      <c r="I2135" s="129" t="e">
        <f>VLOOKUP(H2135,Presupuesto!$B$11:$C$565,2,0)</f>
        <v>#N/A</v>
      </c>
      <c r="J2135" s="97" t="str">
        <f t="shared" si="118"/>
        <v>Desarrollo del Sistema de Educación Superior</v>
      </c>
      <c r="K2135" s="97" t="s">
        <v>412</v>
      </c>
    </row>
    <row r="2136" spans="1:11">
      <c r="A2136" s="446"/>
      <c r="B2136" s="446"/>
      <c r="C2136" s="140"/>
      <c r="D2136" s="157"/>
      <c r="E2136" s="122"/>
      <c r="F2136" s="96">
        <f t="shared" si="119"/>
        <v>0</v>
      </c>
      <c r="G2136" s="160"/>
      <c r="H2136" s="141"/>
      <c r="I2136" s="129" t="e">
        <f>VLOOKUP(H2136,Presupuesto!$B$11:$C$565,2,0)</f>
        <v>#N/A</v>
      </c>
      <c r="J2136" s="97" t="str">
        <f t="shared" si="118"/>
        <v>Desarrollo del Sistema de Educación Superior</v>
      </c>
      <c r="K2136" s="97" t="s">
        <v>412</v>
      </c>
    </row>
    <row r="2137" spans="1:11">
      <c r="A2137" s="446"/>
      <c r="B2137" s="446"/>
      <c r="C2137" s="140"/>
      <c r="D2137" s="157"/>
      <c r="E2137" s="122"/>
      <c r="F2137" s="96">
        <f t="shared" si="119"/>
        <v>0</v>
      </c>
      <c r="G2137" s="160"/>
      <c r="H2137" s="141"/>
      <c r="I2137" s="129" t="e">
        <f>VLOOKUP(H2137,Presupuesto!$B$11:$C$565,2,0)</f>
        <v>#N/A</v>
      </c>
      <c r="J2137" s="97" t="str">
        <f t="shared" si="118"/>
        <v>Desarrollo del Sistema de Educación Superior</v>
      </c>
      <c r="K2137" s="97" t="s">
        <v>412</v>
      </c>
    </row>
    <row r="2138" spans="1:11">
      <c r="A2138" s="446"/>
      <c r="B2138" s="446"/>
      <c r="C2138" s="142"/>
      <c r="D2138" s="150"/>
      <c r="E2138" s="117"/>
      <c r="F2138" s="96">
        <f t="shared" si="119"/>
        <v>0</v>
      </c>
      <c r="G2138" s="160"/>
      <c r="H2138" s="143"/>
      <c r="I2138" s="129" t="e">
        <f>VLOOKUP(H2138,Presupuesto!$B$11:$C$565,2,0)</f>
        <v>#N/A</v>
      </c>
      <c r="J2138" s="97" t="str">
        <f t="shared" si="118"/>
        <v>Desarrollo del Sistema de Educación Superior</v>
      </c>
      <c r="K2138" s="97" t="s">
        <v>412</v>
      </c>
    </row>
    <row r="2139" spans="1:11">
      <c r="A2139" s="446"/>
      <c r="B2139" s="446"/>
      <c r="C2139" s="142"/>
      <c r="D2139" s="150"/>
      <c r="E2139" s="117"/>
      <c r="F2139" s="96">
        <f t="shared" si="119"/>
        <v>0</v>
      </c>
      <c r="G2139" s="160"/>
      <c r="H2139" s="143"/>
      <c r="I2139" s="129" t="e">
        <f>VLOOKUP(H2139,Presupuesto!$B$11:$C$565,2,0)</f>
        <v>#N/A</v>
      </c>
      <c r="J2139" s="97" t="str">
        <f t="shared" si="118"/>
        <v>Desarrollo del Sistema de Educación Superior</v>
      </c>
      <c r="K2139" s="97" t="s">
        <v>412</v>
      </c>
    </row>
    <row r="2140" spans="1:11">
      <c r="A2140" s="446"/>
      <c r="B2140" s="446"/>
      <c r="C2140" s="142"/>
      <c r="D2140" s="150"/>
      <c r="E2140" s="117"/>
      <c r="F2140" s="96">
        <f t="shared" si="119"/>
        <v>0</v>
      </c>
      <c r="G2140" s="160"/>
      <c r="H2140" s="143"/>
      <c r="I2140" s="129" t="e">
        <f>VLOOKUP(H2140,Presupuesto!$B$11:$C$565,2,0)</f>
        <v>#N/A</v>
      </c>
      <c r="J2140" s="97" t="str">
        <f t="shared" si="118"/>
        <v>Desarrollo del Sistema de Educación Superior</v>
      </c>
      <c r="K2140" s="97" t="s">
        <v>412</v>
      </c>
    </row>
    <row r="2141" spans="1:11">
      <c r="A2141" s="446"/>
      <c r="B2141" s="446"/>
      <c r="C2141" s="142"/>
      <c r="D2141" s="150"/>
      <c r="E2141" s="117"/>
      <c r="F2141" s="96">
        <f t="shared" si="119"/>
        <v>0</v>
      </c>
      <c r="G2141" s="160"/>
      <c r="H2141" s="143"/>
      <c r="I2141" s="129" t="e">
        <f>VLOOKUP(H2141,Presupuesto!$B$11:$C$565,2,0)</f>
        <v>#N/A</v>
      </c>
      <c r="J2141" s="97" t="str">
        <f t="shared" si="118"/>
        <v>Desarrollo del Sistema de Educación Superior</v>
      </c>
      <c r="K2141" s="97" t="s">
        <v>412</v>
      </c>
    </row>
    <row r="2142" spans="1:11">
      <c r="A2142" s="446"/>
      <c r="B2142" s="446"/>
      <c r="C2142" s="142"/>
      <c r="D2142" s="150"/>
      <c r="E2142" s="117"/>
      <c r="F2142" s="96">
        <f t="shared" si="119"/>
        <v>0</v>
      </c>
      <c r="G2142" s="160"/>
      <c r="H2142" s="143"/>
      <c r="I2142" s="129" t="e">
        <f>VLOOKUP(H2142,Presupuesto!$B$11:$C$565,2,0)</f>
        <v>#N/A</v>
      </c>
      <c r="J2142" s="97" t="str">
        <f t="shared" si="118"/>
        <v>Desarrollo del Sistema de Educación Superior</v>
      </c>
      <c r="K2142" s="97" t="s">
        <v>412</v>
      </c>
    </row>
    <row r="2143" spans="1:11">
      <c r="A2143" s="446"/>
      <c r="B2143" s="446"/>
      <c r="C2143" s="142"/>
      <c r="D2143" s="150"/>
      <c r="E2143" s="117"/>
      <c r="F2143" s="96">
        <f t="shared" si="119"/>
        <v>0</v>
      </c>
      <c r="G2143" s="160"/>
      <c r="H2143" s="143"/>
      <c r="I2143" s="129" t="e">
        <f>VLOOKUP(H2143,Presupuesto!$B$11:$C$565,2,0)</f>
        <v>#N/A</v>
      </c>
      <c r="J2143" s="97" t="str">
        <f t="shared" si="118"/>
        <v>Desarrollo del Sistema de Educación Superior</v>
      </c>
      <c r="K2143" s="97" t="s">
        <v>412</v>
      </c>
    </row>
    <row r="2144" spans="1:11">
      <c r="A2144" s="446"/>
      <c r="B2144" s="446"/>
      <c r="C2144" s="142"/>
      <c r="D2144" s="150"/>
      <c r="E2144" s="117"/>
      <c r="F2144" s="96">
        <f t="shared" si="119"/>
        <v>0</v>
      </c>
      <c r="G2144" s="160"/>
      <c r="H2144" s="143"/>
      <c r="I2144" s="129" t="e">
        <f>VLOOKUP(H2144,Presupuesto!$B$11:$C$565,2,0)</f>
        <v>#N/A</v>
      </c>
      <c r="J2144" s="97" t="str">
        <f t="shared" si="118"/>
        <v>Desarrollo del Sistema de Educación Superior</v>
      </c>
      <c r="K2144" s="97" t="s">
        <v>412</v>
      </c>
    </row>
    <row r="2145" spans="1:11">
      <c r="A2145" s="446"/>
      <c r="B2145" s="446"/>
      <c r="C2145" s="142"/>
      <c r="D2145" s="150"/>
      <c r="E2145" s="117"/>
      <c r="F2145" s="96">
        <f t="shared" si="119"/>
        <v>0</v>
      </c>
      <c r="G2145" s="160"/>
      <c r="H2145" s="143"/>
      <c r="I2145" s="129" t="e">
        <f>VLOOKUP(H2145,Presupuesto!$B$11:$C$565,2,0)</f>
        <v>#N/A</v>
      </c>
      <c r="J2145" s="97" t="str">
        <f t="shared" si="118"/>
        <v>Desarrollo del Sistema de Educación Superior</v>
      </c>
      <c r="K2145" s="97" t="s">
        <v>412</v>
      </c>
    </row>
    <row r="2146" spans="1:11">
      <c r="A2146" s="446"/>
      <c r="B2146" s="446"/>
      <c r="C2146" s="144"/>
      <c r="D2146" s="150"/>
      <c r="E2146" s="117"/>
      <c r="F2146" s="96">
        <f t="shared" si="119"/>
        <v>0</v>
      </c>
      <c r="G2146" s="160"/>
      <c r="H2146" s="145"/>
      <c r="I2146" s="129" t="e">
        <f>VLOOKUP(H2146,Presupuesto!$B$11:$C$565,2,0)</f>
        <v>#N/A</v>
      </c>
      <c r="J2146" s="97" t="str">
        <f t="shared" si="118"/>
        <v>Desarrollo del Sistema de Educación Superior</v>
      </c>
      <c r="K2146" s="97" t="s">
        <v>403</v>
      </c>
    </row>
    <row r="2147" spans="1:11">
      <c r="A2147" s="446"/>
      <c r="B2147" s="446"/>
      <c r="C2147" s="144"/>
      <c r="D2147" s="150"/>
      <c r="E2147" s="117"/>
      <c r="F2147" s="96">
        <f t="shared" si="119"/>
        <v>0</v>
      </c>
      <c r="G2147" s="160"/>
      <c r="H2147" s="145"/>
      <c r="I2147" s="129" t="e">
        <f>VLOOKUP(H2147,Presupuesto!$B$11:$C$565,2,0)</f>
        <v>#N/A</v>
      </c>
      <c r="J2147" s="97" t="str">
        <f t="shared" si="118"/>
        <v>Desarrollo del Sistema de Educación Superior</v>
      </c>
      <c r="K2147" s="97" t="s">
        <v>412</v>
      </c>
    </row>
    <row r="2148" spans="1:11">
      <c r="A2148" s="446"/>
      <c r="B2148" s="446"/>
      <c r="C2148" s="144"/>
      <c r="D2148" s="150"/>
      <c r="E2148" s="117"/>
      <c r="F2148" s="96">
        <f t="shared" si="119"/>
        <v>0</v>
      </c>
      <c r="G2148" s="160"/>
      <c r="H2148" s="145"/>
      <c r="I2148" s="129" t="e">
        <f>VLOOKUP(H2148,Presupuesto!$B$11:$C$565,2,0)</f>
        <v>#N/A</v>
      </c>
      <c r="J2148" s="97" t="str">
        <f t="shared" si="118"/>
        <v>Desarrollo del Sistema de Educación Superior</v>
      </c>
      <c r="K2148" s="97" t="s">
        <v>412</v>
      </c>
    </row>
    <row r="2149" spans="1:11">
      <c r="A2149" s="446"/>
      <c r="B2149" s="446"/>
      <c r="C2149" s="144"/>
      <c r="D2149" s="150"/>
      <c r="E2149" s="117"/>
      <c r="F2149" s="96">
        <f t="shared" si="119"/>
        <v>0</v>
      </c>
      <c r="G2149" s="160"/>
      <c r="H2149" s="145"/>
      <c r="I2149" s="129" t="e">
        <f>VLOOKUP(H2149,Presupuesto!$B$11:$C$565,2,0)</f>
        <v>#N/A</v>
      </c>
      <c r="J2149" s="97" t="str">
        <f t="shared" si="118"/>
        <v>Desarrollo del Sistema de Educación Superior</v>
      </c>
      <c r="K2149" s="97" t="s">
        <v>412</v>
      </c>
    </row>
    <row r="2154" spans="1:11" ht="15.75" thickBot="1"/>
    <row r="2155" spans="1:11" ht="15.75" thickBot="1">
      <c r="A2155" s="446"/>
      <c r="B2155" s="446"/>
      <c r="C2155" s="156" t="s">
        <v>53</v>
      </c>
      <c r="D2155" s="357">
        <f>SUM(F2162:F2196)</f>
        <v>0</v>
      </c>
      <c r="E2155" s="446"/>
      <c r="F2155" s="446"/>
      <c r="G2155" s="433"/>
      <c r="H2155" s="446"/>
      <c r="I2155" s="446"/>
      <c r="J2155" s="446"/>
      <c r="K2155" s="446"/>
    </row>
    <row r="2156" spans="1:11" ht="15.75">
      <c r="A2156" s="446"/>
      <c r="B2156" s="446"/>
      <c r="C2156" s="201" t="s">
        <v>392</v>
      </c>
      <c r="D2156" s="353" t="s">
        <v>2251</v>
      </c>
      <c r="E2156" s="92"/>
      <c r="F2156" s="92"/>
      <c r="G2156" s="92"/>
      <c r="H2156" s="75"/>
      <c r="I2156" s="75"/>
      <c r="J2156" s="75"/>
      <c r="K2156" s="446"/>
    </row>
    <row r="2157" spans="1:11" ht="19.5" thickBot="1">
      <c r="A2157" s="446"/>
      <c r="B2157" s="446"/>
      <c r="C2157" s="207" t="str">
        <f>IFERROR(VLOOKUP(D2156,'1. Desarrollo e Innov. Curricu.'!$E:$F,2,FALSE),IFERROR(VLOOKUP(D2156,'2. Investigación Científica'!$E:$F,2,FALSE),IFERROR(VLOOKUP(D2156,'3. Vinculación Univ. Sociedad'!$E:$F,2,FALSE),IFERROR(VLOOKUP(D2156,'4. Docencia y Profesorado Univ.'!$E:$F,2,FALSE),IFERROR(VLOOKUP(D2156,'5. Estudiantes y Graduados'!$E:$F,2,FALSE),IFERROR(VLOOKUP(D2156,'11. Gestion Administrativa'!$E:$F,2,FALSE),IFERROR(VLOOKUP(D2156,'13. Gestión Académica'!$E:$F,2,FALSE),IFERROR(VLOOKUP(D2156,'8. Asegura. de la Calid. y M'!$E:$F,2,FALSE),IFERROR(VLOOKUP(D2156,'6. Gestión del Conocimiento'!$E:$F,2,FALSE),IFERROR(VLOOKUP(D2156,'15. Gobernabilidad y Proceso...'!$E:$F,2,FALSE),IFERROR(VLOOKUP(D2156,'12. Gestión del Talento Humano'!$E:$F,2,FALSE),IFERROR(VLOOKUP(D2156,'14. Internacional... de la E.S.'!$E:$F,2,FALSE),IFERROR(VLOOKUP(D2156,'10. Posgrado'!$E:$F,2,FALSE),IFERROR(VLOOKUP(D2156,'17. Gestión TIC'!$E:$F,2,FALSE),IFERROR(VLOOKUP(D2156,'16. Desa. del Sistema Educ.Sup.'!$E:$F,2,FALSE),IFERROR(VLOOKUP(D2156,'9. Cultura de Inno. Insti...'!$E:$F,2,FALSE),VLOOKUP(D2156,'7. Lo Esencial de la Reforma U.'!$E:$F,2,0)))))))))))))))))</f>
        <v>1. Gestionar ante la DGT el equipamiento del laboratorio para informatica(Harware-software)</v>
      </c>
      <c r="D2157" s="31"/>
      <c r="E2157" s="446"/>
      <c r="F2157" s="92"/>
      <c r="G2157" s="75"/>
      <c r="H2157" s="75"/>
      <c r="I2157" s="75"/>
      <c r="J2157" s="446"/>
      <c r="K2157" s="446"/>
    </row>
    <row r="2158" spans="1:11" ht="30.75" thickBot="1">
      <c r="A2158" s="446"/>
      <c r="B2158" s="446"/>
      <c r="C2158" s="128" t="s">
        <v>44</v>
      </c>
      <c r="D2158" s="128" t="s">
        <v>55</v>
      </c>
      <c r="E2158" s="135" t="s">
        <v>57</v>
      </c>
      <c r="F2158" s="134" t="s">
        <v>27</v>
      </c>
      <c r="G2158" s="132" t="s">
        <v>131</v>
      </c>
      <c r="H2158" s="135" t="s">
        <v>46</v>
      </c>
      <c r="I2158" s="132" t="s">
        <v>132</v>
      </c>
      <c r="J2158" s="132" t="s">
        <v>410</v>
      </c>
      <c r="K2158" s="132" t="s">
        <v>411</v>
      </c>
    </row>
    <row r="2159" spans="1:11">
      <c r="A2159" s="446"/>
      <c r="B2159" s="446"/>
      <c r="C2159" s="217" t="s">
        <v>439</v>
      </c>
      <c r="D2159" s="218"/>
      <c r="E2159" s="216">
        <f>HLOOKUP(C2159,$AH$2:$BU$3,2,0)</f>
        <v>620</v>
      </c>
      <c r="F2159" s="96">
        <f t="shared" ref="F2159:F2162" si="120">D2159*E2159</f>
        <v>0</v>
      </c>
      <c r="G2159" s="160"/>
      <c r="H2159" s="141"/>
      <c r="I2159" s="129" t="e">
        <f>VLOOKUP(H2159,Presupuesto!$B$11:$C$565,2,0)</f>
        <v>#N/A</v>
      </c>
      <c r="J2159" s="215" t="s">
        <v>1365</v>
      </c>
      <c r="K2159" s="97" t="s">
        <v>394</v>
      </c>
    </row>
    <row r="2160" spans="1:11">
      <c r="A2160" s="446"/>
      <c r="B2160" s="446"/>
      <c r="C2160" s="140"/>
      <c r="D2160" s="157"/>
      <c r="E2160" s="122"/>
      <c r="F2160" s="96">
        <f t="shared" si="120"/>
        <v>0</v>
      </c>
      <c r="G2160" s="160"/>
      <c r="H2160" s="141"/>
      <c r="I2160" s="129" t="e">
        <f>VLOOKUP(H2160,Presupuesto!$B$11:$C$565,2,0)</f>
        <v>#N/A</v>
      </c>
      <c r="J2160" s="97" t="str">
        <f>$J$854</f>
        <v>Desarrollo del Sistema de Educación Superior</v>
      </c>
      <c r="K2160" s="97" t="s">
        <v>412</v>
      </c>
    </row>
    <row r="2161" spans="1:12">
      <c r="A2161" s="446"/>
      <c r="B2161" s="446"/>
      <c r="C2161" s="140"/>
      <c r="D2161" s="157"/>
      <c r="E2161" s="122"/>
      <c r="F2161" s="96">
        <f t="shared" si="120"/>
        <v>0</v>
      </c>
      <c r="G2161" s="160"/>
      <c r="H2161" s="141"/>
      <c r="I2161" s="129" t="e">
        <f>VLOOKUP(H2161,Presupuesto!$B$11:$C$565,2,0)</f>
        <v>#N/A</v>
      </c>
      <c r="J2161" s="97" t="str">
        <f t="shared" ref="J2161:J2192" si="121">$J$854</f>
        <v>Desarrollo del Sistema de Educación Superior</v>
      </c>
      <c r="K2161" s="97" t="s">
        <v>412</v>
      </c>
    </row>
    <row r="2162" spans="1:12">
      <c r="A2162" s="446"/>
      <c r="B2162" s="446"/>
      <c r="C2162" s="140" t="s">
        <v>2261</v>
      </c>
      <c r="D2162" s="157">
        <v>0</v>
      </c>
      <c r="E2162" s="122">
        <v>3000</v>
      </c>
      <c r="F2162" s="96">
        <f t="shared" si="120"/>
        <v>0</v>
      </c>
      <c r="G2162" s="160" t="s">
        <v>129</v>
      </c>
      <c r="H2162" s="141" t="s">
        <v>1014</v>
      </c>
      <c r="I2162" s="129" t="str">
        <f>VLOOKUP(H2162,Presupuesto!$B$11:$C$565,2,0)</f>
        <v>EQUIPO DE COMPUTACION</v>
      </c>
      <c r="J2162" s="97" t="s">
        <v>1364</v>
      </c>
      <c r="K2162" s="97" t="s">
        <v>396</v>
      </c>
      <c r="L2162" s="85" t="s">
        <v>2258</v>
      </c>
    </row>
    <row r="2163" spans="1:12">
      <c r="A2163" s="446"/>
      <c r="B2163" s="446"/>
      <c r="C2163" s="140"/>
      <c r="D2163" s="157"/>
      <c r="E2163" s="122"/>
      <c r="F2163" s="96"/>
      <c r="G2163" s="160"/>
      <c r="H2163" s="141"/>
      <c r="I2163" s="129"/>
      <c r="J2163" s="97" t="s">
        <v>472</v>
      </c>
      <c r="K2163" s="97" t="s">
        <v>412</v>
      </c>
    </row>
    <row r="2164" spans="1:12">
      <c r="A2164" s="446"/>
      <c r="B2164" s="446"/>
      <c r="C2164" s="140"/>
      <c r="D2164" s="157"/>
      <c r="E2164" s="122"/>
      <c r="F2164" s="96">
        <f t="shared" ref="F2164:F2192" si="122">D2164*E2164</f>
        <v>0</v>
      </c>
      <c r="G2164" s="160"/>
      <c r="H2164" s="141"/>
      <c r="I2164" s="129" t="e">
        <f>VLOOKUP(H2164,Presupuesto!$B$11:$C$565,2,0)</f>
        <v>#N/A</v>
      </c>
      <c r="J2164" s="97" t="str">
        <f t="shared" si="121"/>
        <v>Desarrollo del Sistema de Educación Superior</v>
      </c>
      <c r="K2164" s="97" t="s">
        <v>401</v>
      </c>
    </row>
    <row r="2165" spans="1:12">
      <c r="A2165" s="446"/>
      <c r="B2165" s="446"/>
      <c r="C2165" s="140"/>
      <c r="D2165" s="157"/>
      <c r="E2165" s="122"/>
      <c r="F2165" s="96">
        <f t="shared" si="122"/>
        <v>0</v>
      </c>
      <c r="G2165" s="160"/>
      <c r="H2165" s="141"/>
      <c r="I2165" s="129" t="e">
        <f>VLOOKUP(H2165,Presupuesto!$B$11:$C$565,2,0)</f>
        <v>#N/A</v>
      </c>
      <c r="J2165" s="97" t="str">
        <f t="shared" si="121"/>
        <v>Desarrollo del Sistema de Educación Superior</v>
      </c>
      <c r="K2165" s="97" t="s">
        <v>412</v>
      </c>
    </row>
    <row r="2166" spans="1:12">
      <c r="A2166" s="446"/>
      <c r="B2166" s="446"/>
      <c r="C2166" s="140"/>
      <c r="D2166" s="157"/>
      <c r="E2166" s="122"/>
      <c r="F2166" s="96">
        <f t="shared" si="122"/>
        <v>0</v>
      </c>
      <c r="G2166" s="160"/>
      <c r="H2166" s="141"/>
      <c r="I2166" s="129" t="e">
        <f>VLOOKUP(H2166,Presupuesto!$B$11:$C$565,2,0)</f>
        <v>#N/A</v>
      </c>
      <c r="J2166" s="97" t="str">
        <f t="shared" si="121"/>
        <v>Desarrollo del Sistema de Educación Superior</v>
      </c>
      <c r="K2166" s="97" t="s">
        <v>412</v>
      </c>
    </row>
    <row r="2167" spans="1:12">
      <c r="A2167" s="446"/>
      <c r="B2167" s="446"/>
      <c r="C2167" s="140"/>
      <c r="D2167" s="157"/>
      <c r="E2167" s="122"/>
      <c r="F2167" s="96">
        <f t="shared" si="122"/>
        <v>0</v>
      </c>
      <c r="G2167" s="160"/>
      <c r="H2167" s="141"/>
      <c r="I2167" s="129" t="e">
        <f>VLOOKUP(H2167,Presupuesto!$B$11:$C$565,2,0)</f>
        <v>#N/A</v>
      </c>
      <c r="J2167" s="97" t="str">
        <f t="shared" si="121"/>
        <v>Desarrollo del Sistema de Educación Superior</v>
      </c>
      <c r="K2167" s="97" t="s">
        <v>412</v>
      </c>
    </row>
    <row r="2168" spans="1:12">
      <c r="A2168" s="446"/>
      <c r="B2168" s="446"/>
      <c r="C2168" s="140"/>
      <c r="D2168" s="157"/>
      <c r="E2168" s="122"/>
      <c r="F2168" s="96">
        <f t="shared" si="122"/>
        <v>0</v>
      </c>
      <c r="G2168" s="160"/>
      <c r="H2168" s="141"/>
      <c r="I2168" s="129" t="e">
        <f>VLOOKUP(H2168,Presupuesto!$B$11:$C$565,2,0)</f>
        <v>#N/A</v>
      </c>
      <c r="J2168" s="97" t="str">
        <f t="shared" si="121"/>
        <v>Desarrollo del Sistema de Educación Superior</v>
      </c>
      <c r="K2168" s="97" t="s">
        <v>412</v>
      </c>
    </row>
    <row r="2169" spans="1:12">
      <c r="A2169" s="446"/>
      <c r="B2169" s="446"/>
      <c r="C2169" s="140"/>
      <c r="D2169" s="157"/>
      <c r="E2169" s="122"/>
      <c r="F2169" s="96">
        <f t="shared" si="122"/>
        <v>0</v>
      </c>
      <c r="G2169" s="160"/>
      <c r="H2169" s="141"/>
      <c r="I2169" s="129" t="e">
        <f>VLOOKUP(H2169,Presupuesto!$B$11:$C$565,2,0)</f>
        <v>#N/A</v>
      </c>
      <c r="J2169" s="97" t="str">
        <f t="shared" si="121"/>
        <v>Desarrollo del Sistema de Educación Superior</v>
      </c>
      <c r="K2169" s="97" t="s">
        <v>412</v>
      </c>
    </row>
    <row r="2170" spans="1:12">
      <c r="A2170" s="446"/>
      <c r="B2170" s="446"/>
      <c r="C2170" s="140"/>
      <c r="D2170" s="157"/>
      <c r="E2170" s="122"/>
      <c r="F2170" s="96">
        <f t="shared" si="122"/>
        <v>0</v>
      </c>
      <c r="G2170" s="160"/>
      <c r="H2170" s="141"/>
      <c r="I2170" s="129" t="e">
        <f>VLOOKUP(H2170,Presupuesto!$B$11:$C$565,2,0)</f>
        <v>#N/A</v>
      </c>
      <c r="J2170" s="97" t="str">
        <f t="shared" si="121"/>
        <v>Desarrollo del Sistema de Educación Superior</v>
      </c>
      <c r="K2170" s="97" t="s">
        <v>412</v>
      </c>
    </row>
    <row r="2171" spans="1:12">
      <c r="A2171" s="446"/>
      <c r="B2171" s="446"/>
      <c r="C2171" s="140"/>
      <c r="D2171" s="157"/>
      <c r="E2171" s="122"/>
      <c r="F2171" s="96">
        <f t="shared" si="122"/>
        <v>0</v>
      </c>
      <c r="G2171" s="160"/>
      <c r="H2171" s="141"/>
      <c r="I2171" s="129" t="e">
        <f>VLOOKUP(H2171,Presupuesto!$B$11:$C$565,2,0)</f>
        <v>#N/A</v>
      </c>
      <c r="J2171" s="97" t="str">
        <f t="shared" si="121"/>
        <v>Desarrollo del Sistema de Educación Superior</v>
      </c>
      <c r="K2171" s="97" t="s">
        <v>412</v>
      </c>
    </row>
    <row r="2172" spans="1:12">
      <c r="A2172" s="446"/>
      <c r="B2172" s="446"/>
      <c r="C2172" s="140"/>
      <c r="D2172" s="157"/>
      <c r="E2172" s="122"/>
      <c r="F2172" s="96">
        <f t="shared" si="122"/>
        <v>0</v>
      </c>
      <c r="G2172" s="160"/>
      <c r="H2172" s="141"/>
      <c r="I2172" s="129" t="e">
        <f>VLOOKUP(H2172,Presupuesto!$B$11:$C$565,2,0)</f>
        <v>#N/A</v>
      </c>
      <c r="J2172" s="97" t="str">
        <f t="shared" si="121"/>
        <v>Desarrollo del Sistema de Educación Superior</v>
      </c>
      <c r="K2172" s="97" t="s">
        <v>412</v>
      </c>
    </row>
    <row r="2173" spans="1:12">
      <c r="A2173" s="446"/>
      <c r="B2173" s="446"/>
      <c r="C2173" s="140"/>
      <c r="D2173" s="157"/>
      <c r="E2173" s="122"/>
      <c r="F2173" s="96">
        <f t="shared" si="122"/>
        <v>0</v>
      </c>
      <c r="G2173" s="160"/>
      <c r="H2173" s="141"/>
      <c r="I2173" s="129" t="e">
        <f>VLOOKUP(H2173,Presupuesto!$B$11:$C$565,2,0)</f>
        <v>#N/A</v>
      </c>
      <c r="J2173" s="97" t="str">
        <f t="shared" si="121"/>
        <v>Desarrollo del Sistema de Educación Superior</v>
      </c>
      <c r="K2173" s="97" t="s">
        <v>412</v>
      </c>
    </row>
    <row r="2174" spans="1:12">
      <c r="A2174" s="446"/>
      <c r="B2174" s="446"/>
      <c r="C2174" s="140"/>
      <c r="D2174" s="157"/>
      <c r="E2174" s="122"/>
      <c r="F2174" s="96">
        <f t="shared" si="122"/>
        <v>0</v>
      </c>
      <c r="G2174" s="160"/>
      <c r="H2174" s="141"/>
      <c r="I2174" s="129" t="e">
        <f>VLOOKUP(H2174,Presupuesto!$B$11:$C$565,2,0)</f>
        <v>#N/A</v>
      </c>
      <c r="J2174" s="97" t="str">
        <f t="shared" si="121"/>
        <v>Desarrollo del Sistema de Educación Superior</v>
      </c>
      <c r="K2174" s="97" t="s">
        <v>412</v>
      </c>
    </row>
    <row r="2175" spans="1:12">
      <c r="A2175" s="446"/>
      <c r="B2175" s="446"/>
      <c r="C2175" s="140"/>
      <c r="D2175" s="157"/>
      <c r="E2175" s="122"/>
      <c r="F2175" s="96">
        <f t="shared" si="122"/>
        <v>0</v>
      </c>
      <c r="G2175" s="160"/>
      <c r="H2175" s="141"/>
      <c r="I2175" s="129" t="e">
        <f>VLOOKUP(H2175,Presupuesto!$B$11:$C$565,2,0)</f>
        <v>#N/A</v>
      </c>
      <c r="J2175" s="97" t="str">
        <f t="shared" si="121"/>
        <v>Desarrollo del Sistema de Educación Superior</v>
      </c>
      <c r="K2175" s="97" t="s">
        <v>412</v>
      </c>
    </row>
    <row r="2176" spans="1:12">
      <c r="A2176" s="446"/>
      <c r="B2176" s="446"/>
      <c r="C2176" s="140"/>
      <c r="D2176" s="157"/>
      <c r="E2176" s="122"/>
      <c r="F2176" s="96">
        <f t="shared" si="122"/>
        <v>0</v>
      </c>
      <c r="G2176" s="160"/>
      <c r="H2176" s="141"/>
      <c r="I2176" s="129" t="e">
        <f>VLOOKUP(H2176,Presupuesto!$B$11:$C$565,2,0)</f>
        <v>#N/A</v>
      </c>
      <c r="J2176" s="97" t="str">
        <f t="shared" si="121"/>
        <v>Desarrollo del Sistema de Educación Superior</v>
      </c>
      <c r="K2176" s="97" t="s">
        <v>412</v>
      </c>
    </row>
    <row r="2177" spans="1:11">
      <c r="A2177" s="446"/>
      <c r="B2177" s="446"/>
      <c r="C2177" s="140"/>
      <c r="D2177" s="157"/>
      <c r="E2177" s="122"/>
      <c r="F2177" s="96">
        <f t="shared" si="122"/>
        <v>0</v>
      </c>
      <c r="G2177" s="160"/>
      <c r="H2177" s="141"/>
      <c r="I2177" s="129" t="e">
        <f>VLOOKUP(H2177,Presupuesto!$B$11:$C$565,2,0)</f>
        <v>#N/A</v>
      </c>
      <c r="J2177" s="97" t="str">
        <f t="shared" si="121"/>
        <v>Desarrollo del Sistema de Educación Superior</v>
      </c>
      <c r="K2177" s="97" t="s">
        <v>412</v>
      </c>
    </row>
    <row r="2178" spans="1:11">
      <c r="A2178" s="446"/>
      <c r="B2178" s="446"/>
      <c r="C2178" s="140"/>
      <c r="D2178" s="157"/>
      <c r="E2178" s="122"/>
      <c r="F2178" s="96">
        <f t="shared" si="122"/>
        <v>0</v>
      </c>
      <c r="G2178" s="160"/>
      <c r="H2178" s="141"/>
      <c r="I2178" s="129" t="e">
        <f>VLOOKUP(H2178,Presupuesto!$B$11:$C$565,2,0)</f>
        <v>#N/A</v>
      </c>
      <c r="J2178" s="97" t="str">
        <f t="shared" si="121"/>
        <v>Desarrollo del Sistema de Educación Superior</v>
      </c>
      <c r="K2178" s="97" t="s">
        <v>412</v>
      </c>
    </row>
    <row r="2179" spans="1:11">
      <c r="A2179" s="446"/>
      <c r="B2179" s="446"/>
      <c r="C2179" s="140"/>
      <c r="D2179" s="157"/>
      <c r="E2179" s="122"/>
      <c r="F2179" s="96">
        <f t="shared" si="122"/>
        <v>0</v>
      </c>
      <c r="G2179" s="160"/>
      <c r="H2179" s="141"/>
      <c r="I2179" s="129" t="e">
        <f>VLOOKUP(H2179,Presupuesto!$B$11:$C$565,2,0)</f>
        <v>#N/A</v>
      </c>
      <c r="J2179" s="97" t="str">
        <f t="shared" si="121"/>
        <v>Desarrollo del Sistema de Educación Superior</v>
      </c>
      <c r="K2179" s="97" t="s">
        <v>412</v>
      </c>
    </row>
    <row r="2180" spans="1:11">
      <c r="A2180" s="446"/>
      <c r="B2180" s="446"/>
      <c r="C2180" s="140"/>
      <c r="D2180" s="157"/>
      <c r="E2180" s="122"/>
      <c r="F2180" s="96">
        <f t="shared" si="122"/>
        <v>0</v>
      </c>
      <c r="G2180" s="160"/>
      <c r="H2180" s="141"/>
      <c r="I2180" s="129" t="e">
        <f>VLOOKUP(H2180,Presupuesto!$B$11:$C$565,2,0)</f>
        <v>#N/A</v>
      </c>
      <c r="J2180" s="97" t="str">
        <f t="shared" si="121"/>
        <v>Desarrollo del Sistema de Educación Superior</v>
      </c>
      <c r="K2180" s="97" t="s">
        <v>412</v>
      </c>
    </row>
    <row r="2181" spans="1:11">
      <c r="A2181" s="446"/>
      <c r="B2181" s="446"/>
      <c r="C2181" s="142"/>
      <c r="D2181" s="150"/>
      <c r="E2181" s="117"/>
      <c r="F2181" s="96">
        <f t="shared" si="122"/>
        <v>0</v>
      </c>
      <c r="G2181" s="160"/>
      <c r="H2181" s="143"/>
      <c r="I2181" s="129" t="e">
        <f>VLOOKUP(H2181,Presupuesto!$B$11:$C$565,2,0)</f>
        <v>#N/A</v>
      </c>
      <c r="J2181" s="97" t="str">
        <f t="shared" si="121"/>
        <v>Desarrollo del Sistema de Educación Superior</v>
      </c>
      <c r="K2181" s="97" t="s">
        <v>412</v>
      </c>
    </row>
    <row r="2182" spans="1:11">
      <c r="A2182" s="446"/>
      <c r="B2182" s="446"/>
      <c r="C2182" s="142"/>
      <c r="D2182" s="150"/>
      <c r="E2182" s="117"/>
      <c r="F2182" s="96">
        <f t="shared" si="122"/>
        <v>0</v>
      </c>
      <c r="G2182" s="160"/>
      <c r="H2182" s="143"/>
      <c r="I2182" s="129" t="e">
        <f>VLOOKUP(H2182,Presupuesto!$B$11:$C$565,2,0)</f>
        <v>#N/A</v>
      </c>
      <c r="J2182" s="97" t="str">
        <f t="shared" si="121"/>
        <v>Desarrollo del Sistema de Educación Superior</v>
      </c>
      <c r="K2182" s="97" t="s">
        <v>412</v>
      </c>
    </row>
    <row r="2183" spans="1:11">
      <c r="A2183" s="446"/>
      <c r="B2183" s="446"/>
      <c r="C2183" s="142"/>
      <c r="D2183" s="150"/>
      <c r="E2183" s="117"/>
      <c r="F2183" s="96">
        <f t="shared" si="122"/>
        <v>0</v>
      </c>
      <c r="G2183" s="160"/>
      <c r="H2183" s="143"/>
      <c r="I2183" s="129" t="e">
        <f>VLOOKUP(H2183,Presupuesto!$B$11:$C$565,2,0)</f>
        <v>#N/A</v>
      </c>
      <c r="J2183" s="97" t="str">
        <f t="shared" si="121"/>
        <v>Desarrollo del Sistema de Educación Superior</v>
      </c>
      <c r="K2183" s="97" t="s">
        <v>412</v>
      </c>
    </row>
    <row r="2184" spans="1:11">
      <c r="A2184" s="446"/>
      <c r="B2184" s="446"/>
      <c r="C2184" s="142"/>
      <c r="D2184" s="150"/>
      <c r="E2184" s="117"/>
      <c r="F2184" s="96">
        <f t="shared" si="122"/>
        <v>0</v>
      </c>
      <c r="G2184" s="160"/>
      <c r="H2184" s="143"/>
      <c r="I2184" s="129" t="e">
        <f>VLOOKUP(H2184,Presupuesto!$B$11:$C$565,2,0)</f>
        <v>#N/A</v>
      </c>
      <c r="J2184" s="97" t="str">
        <f t="shared" si="121"/>
        <v>Desarrollo del Sistema de Educación Superior</v>
      </c>
      <c r="K2184" s="97" t="s">
        <v>412</v>
      </c>
    </row>
    <row r="2185" spans="1:11">
      <c r="A2185" s="446"/>
      <c r="B2185" s="446"/>
      <c r="C2185" s="142"/>
      <c r="D2185" s="150"/>
      <c r="E2185" s="117"/>
      <c r="F2185" s="96">
        <f t="shared" si="122"/>
        <v>0</v>
      </c>
      <c r="G2185" s="160"/>
      <c r="H2185" s="143"/>
      <c r="I2185" s="129" t="e">
        <f>VLOOKUP(H2185,Presupuesto!$B$11:$C$565,2,0)</f>
        <v>#N/A</v>
      </c>
      <c r="J2185" s="97" t="str">
        <f t="shared" si="121"/>
        <v>Desarrollo del Sistema de Educación Superior</v>
      </c>
      <c r="K2185" s="97" t="s">
        <v>412</v>
      </c>
    </row>
    <row r="2186" spans="1:11">
      <c r="A2186" s="446"/>
      <c r="B2186" s="446"/>
      <c r="C2186" s="142"/>
      <c r="D2186" s="150"/>
      <c r="E2186" s="117"/>
      <c r="F2186" s="96">
        <f t="shared" si="122"/>
        <v>0</v>
      </c>
      <c r="G2186" s="160"/>
      <c r="H2186" s="143"/>
      <c r="I2186" s="129" t="e">
        <f>VLOOKUP(H2186,Presupuesto!$B$11:$C$565,2,0)</f>
        <v>#N/A</v>
      </c>
      <c r="J2186" s="97" t="str">
        <f t="shared" si="121"/>
        <v>Desarrollo del Sistema de Educación Superior</v>
      </c>
      <c r="K2186" s="97" t="s">
        <v>412</v>
      </c>
    </row>
    <row r="2187" spans="1:11">
      <c r="A2187" s="446"/>
      <c r="B2187" s="446"/>
      <c r="C2187" s="142"/>
      <c r="D2187" s="150"/>
      <c r="E2187" s="117"/>
      <c r="F2187" s="96">
        <f t="shared" si="122"/>
        <v>0</v>
      </c>
      <c r="G2187" s="160"/>
      <c r="H2187" s="143"/>
      <c r="I2187" s="129" t="e">
        <f>VLOOKUP(H2187,Presupuesto!$B$11:$C$565,2,0)</f>
        <v>#N/A</v>
      </c>
      <c r="J2187" s="97" t="str">
        <f t="shared" si="121"/>
        <v>Desarrollo del Sistema de Educación Superior</v>
      </c>
      <c r="K2187" s="97" t="s">
        <v>412</v>
      </c>
    </row>
    <row r="2188" spans="1:11">
      <c r="A2188" s="446"/>
      <c r="B2188" s="446"/>
      <c r="C2188" s="142"/>
      <c r="D2188" s="150"/>
      <c r="E2188" s="117"/>
      <c r="F2188" s="96">
        <f t="shared" si="122"/>
        <v>0</v>
      </c>
      <c r="G2188" s="160"/>
      <c r="H2188" s="143"/>
      <c r="I2188" s="129" t="e">
        <f>VLOOKUP(H2188,Presupuesto!$B$11:$C$565,2,0)</f>
        <v>#N/A</v>
      </c>
      <c r="J2188" s="97" t="str">
        <f t="shared" si="121"/>
        <v>Desarrollo del Sistema de Educación Superior</v>
      </c>
      <c r="K2188" s="97" t="s">
        <v>412</v>
      </c>
    </row>
    <row r="2189" spans="1:11">
      <c r="A2189" s="446"/>
      <c r="B2189" s="446"/>
      <c r="C2189" s="144"/>
      <c r="D2189" s="150"/>
      <c r="E2189" s="117"/>
      <c r="F2189" s="96">
        <f t="shared" si="122"/>
        <v>0</v>
      </c>
      <c r="G2189" s="160"/>
      <c r="H2189" s="145"/>
      <c r="I2189" s="129" t="e">
        <f>VLOOKUP(H2189,Presupuesto!$B$11:$C$565,2,0)</f>
        <v>#N/A</v>
      </c>
      <c r="J2189" s="97" t="str">
        <f t="shared" si="121"/>
        <v>Desarrollo del Sistema de Educación Superior</v>
      </c>
      <c r="K2189" s="97" t="s">
        <v>403</v>
      </c>
    </row>
    <row r="2190" spans="1:11">
      <c r="A2190" s="446"/>
      <c r="B2190" s="446"/>
      <c r="C2190" s="144"/>
      <c r="D2190" s="150"/>
      <c r="E2190" s="117"/>
      <c r="F2190" s="96">
        <f t="shared" si="122"/>
        <v>0</v>
      </c>
      <c r="G2190" s="160"/>
      <c r="H2190" s="145"/>
      <c r="I2190" s="129" t="e">
        <f>VLOOKUP(H2190,Presupuesto!$B$11:$C$565,2,0)</f>
        <v>#N/A</v>
      </c>
      <c r="J2190" s="97" t="str">
        <f t="shared" si="121"/>
        <v>Desarrollo del Sistema de Educación Superior</v>
      </c>
      <c r="K2190" s="97" t="s">
        <v>412</v>
      </c>
    </row>
    <row r="2191" spans="1:11">
      <c r="A2191" s="446"/>
      <c r="B2191" s="446"/>
      <c r="C2191" s="144"/>
      <c r="D2191" s="150"/>
      <c r="E2191" s="117"/>
      <c r="F2191" s="96">
        <f t="shared" si="122"/>
        <v>0</v>
      </c>
      <c r="G2191" s="160"/>
      <c r="H2191" s="145"/>
      <c r="I2191" s="129" t="e">
        <f>VLOOKUP(H2191,Presupuesto!$B$11:$C$565,2,0)</f>
        <v>#N/A</v>
      </c>
      <c r="J2191" s="97" t="str">
        <f t="shared" si="121"/>
        <v>Desarrollo del Sistema de Educación Superior</v>
      </c>
      <c r="K2191" s="97" t="s">
        <v>412</v>
      </c>
    </row>
    <row r="2192" spans="1:11">
      <c r="A2192" s="446"/>
      <c r="B2192" s="446"/>
      <c r="C2192" s="144"/>
      <c r="D2192" s="150"/>
      <c r="E2192" s="117"/>
      <c r="F2192" s="96">
        <f t="shared" si="122"/>
        <v>0</v>
      </c>
      <c r="G2192" s="160"/>
      <c r="H2192" s="145"/>
      <c r="I2192" s="129" t="e">
        <f>VLOOKUP(H2192,Presupuesto!$B$11:$C$565,2,0)</f>
        <v>#N/A</v>
      </c>
      <c r="J2192" s="97" t="str">
        <f t="shared" si="121"/>
        <v>Desarrollo del Sistema de Educación Superior</v>
      </c>
      <c r="K2192" s="97" t="s">
        <v>412</v>
      </c>
    </row>
    <row r="2195" spans="1:11" ht="15.75" thickBot="1"/>
    <row r="2196" spans="1:11" ht="15.75" thickBot="1">
      <c r="A2196" s="446"/>
      <c r="B2196" s="446"/>
      <c r="C2196" s="156" t="s">
        <v>53</v>
      </c>
      <c r="D2196" s="357">
        <f>SUM(F2203:F2237)</f>
        <v>0</v>
      </c>
      <c r="E2196" s="446"/>
      <c r="F2196" s="446"/>
      <c r="G2196" s="433"/>
      <c r="H2196" s="446"/>
      <c r="I2196" s="446"/>
      <c r="J2196" s="446"/>
      <c r="K2196" s="446"/>
    </row>
    <row r="2197" spans="1:11" ht="15.75">
      <c r="A2197" s="446"/>
      <c r="B2197" s="446"/>
      <c r="C2197" s="201" t="s">
        <v>392</v>
      </c>
      <c r="D2197" s="353" t="s">
        <v>1878</v>
      </c>
      <c r="E2197" s="92"/>
      <c r="F2197" s="92"/>
      <c r="G2197" s="92"/>
      <c r="H2197" s="75"/>
      <c r="I2197" s="75"/>
      <c r="J2197" s="75"/>
      <c r="K2197" s="446"/>
    </row>
    <row r="2198" spans="1:11" ht="19.5" thickBot="1">
      <c r="A2198" s="446"/>
      <c r="B2198" s="446"/>
      <c r="C2198" s="207" t="str">
        <f>IFERROR(VLOOKUP(D2197,'1. Desarrollo e Innov. Curricu.'!$E:$F,2,FALSE),IFERROR(VLOOKUP(D2197,'2. Investigación Científica'!$E:$F,2,FALSE),IFERROR(VLOOKUP(D2197,'3. Vinculación Univ. Sociedad'!$E:$F,2,FALSE),IFERROR(VLOOKUP(D2197,'4. Docencia y Profesorado Univ.'!$E:$F,2,FALSE),IFERROR(VLOOKUP(D2197,'5. Estudiantes y Graduados'!$E:$F,2,FALSE),IFERROR(VLOOKUP(D2197,'11. Gestion Administrativa'!$E:$F,2,FALSE),IFERROR(VLOOKUP(D2197,'13. Gestión Académica'!$E:$F,2,FALSE),IFERROR(VLOOKUP(D2197,'8. Asegura. de la Calid. y M'!$E:$F,2,FALSE),IFERROR(VLOOKUP(D2197,'6. Gestión del Conocimiento'!$E:$F,2,FALSE),IFERROR(VLOOKUP(D2197,'15. Gobernabilidad y Proceso...'!$E:$F,2,FALSE),IFERROR(VLOOKUP(D2197,'12. Gestión del Talento Humano'!$E:$F,2,FALSE),IFERROR(VLOOKUP(D2197,'14. Internacional... de la E.S.'!$E:$F,2,FALSE),IFERROR(VLOOKUP(D2197,'10. Posgrado'!$E:$F,2,FALSE),IFERROR(VLOOKUP(D2197,'17. Gestión TIC'!$E:$F,2,FALSE),IFERROR(VLOOKUP(D2197,'16. Desa. del Sistema Educ.Sup.'!$E:$F,2,FALSE),IFERROR(VLOOKUP(D2197,'9. Cultura de Inno. Insti...'!$E:$F,2,FALSE),VLOOKUP(D2197,'7. Lo Esencial de la Reforma U.'!$E:$F,2,0)))))))))))))))))</f>
        <v>1.  SEGUIMIENTO DE PROYECTO AQUAPHONICS PARA LA NUTRICION COMUNITARIA, Y REPLICA (EN LA SOCIEDAD…)</v>
      </c>
      <c r="D2198" s="31"/>
      <c r="E2198" s="446"/>
      <c r="F2198" s="92"/>
      <c r="G2198" s="75"/>
      <c r="H2198" s="75"/>
      <c r="I2198" s="75"/>
      <c r="J2198" s="446"/>
      <c r="K2198" s="446"/>
    </row>
    <row r="2199" spans="1:11" ht="30.75" thickBot="1">
      <c r="A2199" s="446"/>
      <c r="B2199" s="446"/>
      <c r="C2199" s="128" t="s">
        <v>44</v>
      </c>
      <c r="D2199" s="128" t="s">
        <v>55</v>
      </c>
      <c r="E2199" s="135" t="s">
        <v>57</v>
      </c>
      <c r="F2199" s="134" t="s">
        <v>27</v>
      </c>
      <c r="G2199" s="132" t="s">
        <v>131</v>
      </c>
      <c r="H2199" s="135" t="s">
        <v>46</v>
      </c>
      <c r="I2199" s="132" t="s">
        <v>132</v>
      </c>
      <c r="J2199" s="132" t="s">
        <v>410</v>
      </c>
      <c r="K2199" s="132" t="s">
        <v>411</v>
      </c>
    </row>
    <row r="2200" spans="1:11">
      <c r="A2200" s="446"/>
      <c r="B2200" s="446"/>
      <c r="C2200" s="217" t="s">
        <v>439</v>
      </c>
      <c r="D2200" s="218"/>
      <c r="E2200" s="216">
        <f>HLOOKUP(C2200,$AH$2:$BU$3,2,0)</f>
        <v>620</v>
      </c>
      <c r="F2200" s="96">
        <f t="shared" ref="F2200:F2203" si="123">D2200*E2200</f>
        <v>0</v>
      </c>
      <c r="G2200" s="160"/>
      <c r="H2200" s="141"/>
      <c r="I2200" s="129" t="e">
        <f>VLOOKUP(H2200,Presupuesto!$B$11:$C$565,2,0)</f>
        <v>#N/A</v>
      </c>
      <c r="J2200" s="215" t="s">
        <v>1365</v>
      </c>
      <c r="K2200" s="97" t="s">
        <v>394</v>
      </c>
    </row>
    <row r="2201" spans="1:11">
      <c r="A2201" s="446"/>
      <c r="B2201" s="446"/>
      <c r="C2201" s="140"/>
      <c r="D2201" s="157"/>
      <c r="E2201" s="122"/>
      <c r="F2201" s="96">
        <f t="shared" si="123"/>
        <v>0</v>
      </c>
      <c r="G2201" s="160"/>
      <c r="H2201" s="141"/>
      <c r="I2201" s="129" t="e">
        <f>VLOOKUP(H2201,Presupuesto!$B$11:$C$565,2,0)</f>
        <v>#N/A</v>
      </c>
      <c r="J2201" s="97" t="str">
        <f>$J$854</f>
        <v>Desarrollo del Sistema de Educación Superior</v>
      </c>
      <c r="K2201" s="97" t="s">
        <v>412</v>
      </c>
    </row>
    <row r="2202" spans="1:11">
      <c r="A2202" s="446"/>
      <c r="B2202" s="446"/>
      <c r="C2202" s="140"/>
      <c r="D2202" s="157"/>
      <c r="E2202" s="122"/>
      <c r="F2202" s="96">
        <f t="shared" si="123"/>
        <v>0</v>
      </c>
      <c r="G2202" s="160"/>
      <c r="H2202" s="141"/>
      <c r="I2202" s="129" t="e">
        <f>VLOOKUP(H2202,Presupuesto!$B$11:$C$565,2,0)</f>
        <v>#N/A</v>
      </c>
      <c r="J2202" s="97" t="str">
        <f t="shared" ref="J2202:J2233" si="124">$J$854</f>
        <v>Desarrollo del Sistema de Educación Superior</v>
      </c>
      <c r="K2202" s="97" t="s">
        <v>412</v>
      </c>
    </row>
    <row r="2203" spans="1:11">
      <c r="A2203" s="446"/>
      <c r="B2203" s="446"/>
      <c r="C2203" s="140" t="s">
        <v>2265</v>
      </c>
      <c r="D2203" s="157">
        <v>0</v>
      </c>
      <c r="E2203" s="122">
        <v>3000</v>
      </c>
      <c r="F2203" s="96">
        <f t="shared" si="123"/>
        <v>0</v>
      </c>
      <c r="G2203" s="160" t="s">
        <v>129</v>
      </c>
      <c r="H2203" s="141" t="s">
        <v>1014</v>
      </c>
      <c r="I2203" s="129" t="str">
        <f>VLOOKUP(H2203,Presupuesto!$B$11:$C$565,2,0)</f>
        <v>EQUIPO DE COMPUTACION</v>
      </c>
      <c r="J2203" s="97" t="s">
        <v>1364</v>
      </c>
      <c r="K2203" s="97" t="s">
        <v>396</v>
      </c>
    </row>
    <row r="2204" spans="1:11">
      <c r="A2204" s="446"/>
      <c r="B2204" s="446"/>
      <c r="C2204" s="140"/>
      <c r="D2204" s="157"/>
      <c r="E2204" s="122"/>
      <c r="F2204" s="96"/>
      <c r="G2204" s="160"/>
      <c r="H2204" s="141"/>
      <c r="I2204" s="129"/>
      <c r="J2204" s="97" t="s">
        <v>472</v>
      </c>
      <c r="K2204" s="97" t="s">
        <v>412</v>
      </c>
    </row>
    <row r="2205" spans="1:11">
      <c r="A2205" s="446"/>
      <c r="B2205" s="446"/>
      <c r="C2205" s="140"/>
      <c r="D2205" s="157"/>
      <c r="E2205" s="122"/>
      <c r="F2205" s="96">
        <f t="shared" ref="F2205:F2233" si="125">D2205*E2205</f>
        <v>0</v>
      </c>
      <c r="G2205" s="160"/>
      <c r="H2205" s="141"/>
      <c r="I2205" s="129" t="e">
        <f>VLOOKUP(H2205,Presupuesto!$B$11:$C$565,2,0)</f>
        <v>#N/A</v>
      </c>
      <c r="J2205" s="97" t="str">
        <f t="shared" si="124"/>
        <v>Desarrollo del Sistema de Educación Superior</v>
      </c>
      <c r="K2205" s="97" t="s">
        <v>401</v>
      </c>
    </row>
    <row r="2206" spans="1:11">
      <c r="A2206" s="446"/>
      <c r="B2206" s="446"/>
      <c r="C2206" s="140"/>
      <c r="D2206" s="157"/>
      <c r="E2206" s="122"/>
      <c r="F2206" s="96">
        <f t="shared" si="125"/>
        <v>0</v>
      </c>
      <c r="G2206" s="160"/>
      <c r="H2206" s="141"/>
      <c r="I2206" s="129" t="e">
        <f>VLOOKUP(H2206,Presupuesto!$B$11:$C$565,2,0)</f>
        <v>#N/A</v>
      </c>
      <c r="J2206" s="97" t="str">
        <f t="shared" si="124"/>
        <v>Desarrollo del Sistema de Educación Superior</v>
      </c>
      <c r="K2206" s="97" t="s">
        <v>412</v>
      </c>
    </row>
    <row r="2207" spans="1:11">
      <c r="A2207" s="446"/>
      <c r="B2207" s="446"/>
      <c r="C2207" s="140"/>
      <c r="D2207" s="157"/>
      <c r="E2207" s="122"/>
      <c r="F2207" s="96">
        <f t="shared" si="125"/>
        <v>0</v>
      </c>
      <c r="G2207" s="160"/>
      <c r="H2207" s="141"/>
      <c r="I2207" s="129" t="e">
        <f>VLOOKUP(H2207,Presupuesto!$B$11:$C$565,2,0)</f>
        <v>#N/A</v>
      </c>
      <c r="J2207" s="97" t="str">
        <f t="shared" si="124"/>
        <v>Desarrollo del Sistema de Educación Superior</v>
      </c>
      <c r="K2207" s="97" t="s">
        <v>412</v>
      </c>
    </row>
    <row r="2208" spans="1:11">
      <c r="A2208" s="446"/>
      <c r="B2208" s="446"/>
      <c r="C2208" s="140"/>
      <c r="D2208" s="157"/>
      <c r="E2208" s="122"/>
      <c r="F2208" s="96">
        <f t="shared" si="125"/>
        <v>0</v>
      </c>
      <c r="G2208" s="160"/>
      <c r="H2208" s="141"/>
      <c r="I2208" s="129" t="e">
        <f>VLOOKUP(H2208,Presupuesto!$B$11:$C$565,2,0)</f>
        <v>#N/A</v>
      </c>
      <c r="J2208" s="97" t="str">
        <f t="shared" si="124"/>
        <v>Desarrollo del Sistema de Educación Superior</v>
      </c>
      <c r="K2208" s="97" t="s">
        <v>412</v>
      </c>
    </row>
    <row r="2209" spans="1:11">
      <c r="A2209" s="446"/>
      <c r="B2209" s="446"/>
      <c r="C2209" s="140"/>
      <c r="D2209" s="157"/>
      <c r="E2209" s="122"/>
      <c r="F2209" s="96">
        <f t="shared" si="125"/>
        <v>0</v>
      </c>
      <c r="G2209" s="160"/>
      <c r="H2209" s="141"/>
      <c r="I2209" s="129" t="e">
        <f>VLOOKUP(H2209,Presupuesto!$B$11:$C$565,2,0)</f>
        <v>#N/A</v>
      </c>
      <c r="J2209" s="97" t="str">
        <f t="shared" si="124"/>
        <v>Desarrollo del Sistema de Educación Superior</v>
      </c>
      <c r="K2209" s="97" t="s">
        <v>412</v>
      </c>
    </row>
    <row r="2210" spans="1:11">
      <c r="A2210" s="446"/>
      <c r="B2210" s="446"/>
      <c r="C2210" s="140"/>
      <c r="D2210" s="157"/>
      <c r="E2210" s="122"/>
      <c r="F2210" s="96">
        <f t="shared" si="125"/>
        <v>0</v>
      </c>
      <c r="G2210" s="160"/>
      <c r="H2210" s="141"/>
      <c r="I2210" s="129" t="e">
        <f>VLOOKUP(H2210,Presupuesto!$B$11:$C$565,2,0)</f>
        <v>#N/A</v>
      </c>
      <c r="J2210" s="97" t="str">
        <f t="shared" si="124"/>
        <v>Desarrollo del Sistema de Educación Superior</v>
      </c>
      <c r="K2210" s="97" t="s">
        <v>412</v>
      </c>
    </row>
    <row r="2211" spans="1:11">
      <c r="A2211" s="446"/>
      <c r="B2211" s="446"/>
      <c r="C2211" s="140"/>
      <c r="D2211" s="157"/>
      <c r="E2211" s="122"/>
      <c r="F2211" s="96">
        <f t="shared" si="125"/>
        <v>0</v>
      </c>
      <c r="G2211" s="160"/>
      <c r="H2211" s="141"/>
      <c r="I2211" s="129" t="e">
        <f>VLOOKUP(H2211,Presupuesto!$B$11:$C$565,2,0)</f>
        <v>#N/A</v>
      </c>
      <c r="J2211" s="97" t="str">
        <f t="shared" si="124"/>
        <v>Desarrollo del Sistema de Educación Superior</v>
      </c>
      <c r="K2211" s="97" t="s">
        <v>412</v>
      </c>
    </row>
    <row r="2212" spans="1:11">
      <c r="A2212" s="446"/>
      <c r="B2212" s="446"/>
      <c r="C2212" s="140"/>
      <c r="D2212" s="157"/>
      <c r="E2212" s="122"/>
      <c r="F2212" s="96">
        <f t="shared" si="125"/>
        <v>0</v>
      </c>
      <c r="G2212" s="160"/>
      <c r="H2212" s="141"/>
      <c r="I2212" s="129" t="e">
        <f>VLOOKUP(H2212,Presupuesto!$B$11:$C$565,2,0)</f>
        <v>#N/A</v>
      </c>
      <c r="J2212" s="97" t="str">
        <f t="shared" si="124"/>
        <v>Desarrollo del Sistema de Educación Superior</v>
      </c>
      <c r="K2212" s="97" t="s">
        <v>412</v>
      </c>
    </row>
    <row r="2213" spans="1:11">
      <c r="A2213" s="446"/>
      <c r="B2213" s="446"/>
      <c r="C2213" s="140"/>
      <c r="D2213" s="157"/>
      <c r="E2213" s="122"/>
      <c r="F2213" s="96">
        <f t="shared" si="125"/>
        <v>0</v>
      </c>
      <c r="G2213" s="160"/>
      <c r="H2213" s="141"/>
      <c r="I2213" s="129" t="e">
        <f>VLOOKUP(H2213,Presupuesto!$B$11:$C$565,2,0)</f>
        <v>#N/A</v>
      </c>
      <c r="J2213" s="97" t="str">
        <f t="shared" si="124"/>
        <v>Desarrollo del Sistema de Educación Superior</v>
      </c>
      <c r="K2213" s="97" t="s">
        <v>412</v>
      </c>
    </row>
    <row r="2214" spans="1:11">
      <c r="A2214" s="446"/>
      <c r="B2214" s="446"/>
      <c r="C2214" s="140"/>
      <c r="D2214" s="157"/>
      <c r="E2214" s="122"/>
      <c r="F2214" s="96">
        <f t="shared" si="125"/>
        <v>0</v>
      </c>
      <c r="G2214" s="160"/>
      <c r="H2214" s="141"/>
      <c r="I2214" s="129" t="e">
        <f>VLOOKUP(H2214,Presupuesto!$B$11:$C$565,2,0)</f>
        <v>#N/A</v>
      </c>
      <c r="J2214" s="97" t="str">
        <f t="shared" si="124"/>
        <v>Desarrollo del Sistema de Educación Superior</v>
      </c>
      <c r="K2214" s="97" t="s">
        <v>412</v>
      </c>
    </row>
    <row r="2215" spans="1:11">
      <c r="A2215" s="446"/>
      <c r="B2215" s="446"/>
      <c r="C2215" s="140"/>
      <c r="D2215" s="157"/>
      <c r="E2215" s="122"/>
      <c r="F2215" s="96">
        <f t="shared" si="125"/>
        <v>0</v>
      </c>
      <c r="G2215" s="160"/>
      <c r="H2215" s="141"/>
      <c r="I2215" s="129" t="e">
        <f>VLOOKUP(H2215,Presupuesto!$B$11:$C$565,2,0)</f>
        <v>#N/A</v>
      </c>
      <c r="J2215" s="97" t="str">
        <f t="shared" si="124"/>
        <v>Desarrollo del Sistema de Educación Superior</v>
      </c>
      <c r="K2215" s="97" t="s">
        <v>412</v>
      </c>
    </row>
    <row r="2216" spans="1:11">
      <c r="A2216" s="446"/>
      <c r="B2216" s="446"/>
      <c r="C2216" s="140"/>
      <c r="D2216" s="157"/>
      <c r="E2216" s="122"/>
      <c r="F2216" s="96">
        <f t="shared" si="125"/>
        <v>0</v>
      </c>
      <c r="G2216" s="160"/>
      <c r="H2216" s="141"/>
      <c r="I2216" s="129" t="e">
        <f>VLOOKUP(H2216,Presupuesto!$B$11:$C$565,2,0)</f>
        <v>#N/A</v>
      </c>
      <c r="J2216" s="97" t="str">
        <f t="shared" si="124"/>
        <v>Desarrollo del Sistema de Educación Superior</v>
      </c>
      <c r="K2216" s="97" t="s">
        <v>412</v>
      </c>
    </row>
    <row r="2217" spans="1:11">
      <c r="A2217" s="446"/>
      <c r="B2217" s="446"/>
      <c r="C2217" s="140"/>
      <c r="D2217" s="157"/>
      <c r="E2217" s="122"/>
      <c r="F2217" s="96">
        <f t="shared" si="125"/>
        <v>0</v>
      </c>
      <c r="G2217" s="160"/>
      <c r="H2217" s="141"/>
      <c r="I2217" s="129" t="e">
        <f>VLOOKUP(H2217,Presupuesto!$B$11:$C$565,2,0)</f>
        <v>#N/A</v>
      </c>
      <c r="J2217" s="97" t="str">
        <f t="shared" si="124"/>
        <v>Desarrollo del Sistema de Educación Superior</v>
      </c>
      <c r="K2217" s="97" t="s">
        <v>412</v>
      </c>
    </row>
    <row r="2218" spans="1:11">
      <c r="A2218" s="446"/>
      <c r="B2218" s="446"/>
      <c r="C2218" s="140"/>
      <c r="D2218" s="157"/>
      <c r="E2218" s="122"/>
      <c r="F2218" s="96">
        <f t="shared" si="125"/>
        <v>0</v>
      </c>
      <c r="G2218" s="160"/>
      <c r="H2218" s="141"/>
      <c r="I2218" s="129" t="e">
        <f>VLOOKUP(H2218,Presupuesto!$B$11:$C$565,2,0)</f>
        <v>#N/A</v>
      </c>
      <c r="J2218" s="97" t="str">
        <f t="shared" si="124"/>
        <v>Desarrollo del Sistema de Educación Superior</v>
      </c>
      <c r="K2218" s="97" t="s">
        <v>412</v>
      </c>
    </row>
    <row r="2219" spans="1:11">
      <c r="A2219" s="446"/>
      <c r="B2219" s="446"/>
      <c r="C2219" s="140"/>
      <c r="D2219" s="157"/>
      <c r="E2219" s="122"/>
      <c r="F2219" s="96">
        <f t="shared" si="125"/>
        <v>0</v>
      </c>
      <c r="G2219" s="160"/>
      <c r="H2219" s="141"/>
      <c r="I2219" s="129" t="e">
        <f>VLOOKUP(H2219,Presupuesto!$B$11:$C$565,2,0)</f>
        <v>#N/A</v>
      </c>
      <c r="J2219" s="97" t="str">
        <f t="shared" si="124"/>
        <v>Desarrollo del Sistema de Educación Superior</v>
      </c>
      <c r="K2219" s="97" t="s">
        <v>412</v>
      </c>
    </row>
    <row r="2220" spans="1:11">
      <c r="A2220" s="446"/>
      <c r="B2220" s="446"/>
      <c r="C2220" s="140"/>
      <c r="D2220" s="157"/>
      <c r="E2220" s="122"/>
      <c r="F2220" s="96">
        <f t="shared" si="125"/>
        <v>0</v>
      </c>
      <c r="G2220" s="160"/>
      <c r="H2220" s="141"/>
      <c r="I2220" s="129" t="e">
        <f>VLOOKUP(H2220,Presupuesto!$B$11:$C$565,2,0)</f>
        <v>#N/A</v>
      </c>
      <c r="J2220" s="97" t="str">
        <f t="shared" si="124"/>
        <v>Desarrollo del Sistema de Educación Superior</v>
      </c>
      <c r="K2220" s="97" t="s">
        <v>412</v>
      </c>
    </row>
    <row r="2221" spans="1:11">
      <c r="A2221" s="446"/>
      <c r="B2221" s="446"/>
      <c r="C2221" s="140"/>
      <c r="D2221" s="157"/>
      <c r="E2221" s="122"/>
      <c r="F2221" s="96">
        <f t="shared" si="125"/>
        <v>0</v>
      </c>
      <c r="G2221" s="160"/>
      <c r="H2221" s="141"/>
      <c r="I2221" s="129" t="e">
        <f>VLOOKUP(H2221,Presupuesto!$B$11:$C$565,2,0)</f>
        <v>#N/A</v>
      </c>
      <c r="J2221" s="97" t="str">
        <f t="shared" si="124"/>
        <v>Desarrollo del Sistema de Educación Superior</v>
      </c>
      <c r="K2221" s="97" t="s">
        <v>412</v>
      </c>
    </row>
    <row r="2222" spans="1:11">
      <c r="A2222" s="446"/>
      <c r="B2222" s="446"/>
      <c r="C2222" s="142"/>
      <c r="D2222" s="150"/>
      <c r="E2222" s="117"/>
      <c r="F2222" s="96">
        <f t="shared" si="125"/>
        <v>0</v>
      </c>
      <c r="G2222" s="160"/>
      <c r="H2222" s="143"/>
      <c r="I2222" s="129" t="e">
        <f>VLOOKUP(H2222,Presupuesto!$B$11:$C$565,2,0)</f>
        <v>#N/A</v>
      </c>
      <c r="J2222" s="97" t="str">
        <f t="shared" si="124"/>
        <v>Desarrollo del Sistema de Educación Superior</v>
      </c>
      <c r="K2222" s="97" t="s">
        <v>412</v>
      </c>
    </row>
    <row r="2223" spans="1:11">
      <c r="A2223" s="446"/>
      <c r="B2223" s="446"/>
      <c r="C2223" s="142"/>
      <c r="D2223" s="150"/>
      <c r="E2223" s="117"/>
      <c r="F2223" s="96">
        <f t="shared" si="125"/>
        <v>0</v>
      </c>
      <c r="G2223" s="160"/>
      <c r="H2223" s="143"/>
      <c r="I2223" s="129" t="e">
        <f>VLOOKUP(H2223,Presupuesto!$B$11:$C$565,2,0)</f>
        <v>#N/A</v>
      </c>
      <c r="J2223" s="97" t="str">
        <f t="shared" si="124"/>
        <v>Desarrollo del Sistema de Educación Superior</v>
      </c>
      <c r="K2223" s="97" t="s">
        <v>412</v>
      </c>
    </row>
    <row r="2224" spans="1:11">
      <c r="A2224" s="446"/>
      <c r="B2224" s="446"/>
      <c r="C2224" s="142"/>
      <c r="D2224" s="150"/>
      <c r="E2224" s="117"/>
      <c r="F2224" s="96">
        <f t="shared" si="125"/>
        <v>0</v>
      </c>
      <c r="G2224" s="160"/>
      <c r="H2224" s="143"/>
      <c r="I2224" s="129" t="e">
        <f>VLOOKUP(H2224,Presupuesto!$B$11:$C$565,2,0)</f>
        <v>#N/A</v>
      </c>
      <c r="J2224" s="97" t="str">
        <f t="shared" si="124"/>
        <v>Desarrollo del Sistema de Educación Superior</v>
      </c>
      <c r="K2224" s="97" t="s">
        <v>412</v>
      </c>
    </row>
    <row r="2225" spans="1:11">
      <c r="A2225" s="446"/>
      <c r="B2225" s="446"/>
      <c r="C2225" s="142"/>
      <c r="D2225" s="150"/>
      <c r="E2225" s="117"/>
      <c r="F2225" s="96">
        <f t="shared" si="125"/>
        <v>0</v>
      </c>
      <c r="G2225" s="160"/>
      <c r="H2225" s="143"/>
      <c r="I2225" s="129" t="e">
        <f>VLOOKUP(H2225,Presupuesto!$B$11:$C$565,2,0)</f>
        <v>#N/A</v>
      </c>
      <c r="J2225" s="97" t="str">
        <f t="shared" si="124"/>
        <v>Desarrollo del Sistema de Educación Superior</v>
      </c>
      <c r="K2225" s="97" t="s">
        <v>412</v>
      </c>
    </row>
    <row r="2226" spans="1:11">
      <c r="A2226" s="446"/>
      <c r="B2226" s="446"/>
      <c r="C2226" s="142"/>
      <c r="D2226" s="150"/>
      <c r="E2226" s="117"/>
      <c r="F2226" s="96">
        <f t="shared" si="125"/>
        <v>0</v>
      </c>
      <c r="G2226" s="160"/>
      <c r="H2226" s="143"/>
      <c r="I2226" s="129" t="e">
        <f>VLOOKUP(H2226,Presupuesto!$B$11:$C$565,2,0)</f>
        <v>#N/A</v>
      </c>
      <c r="J2226" s="97" t="str">
        <f t="shared" si="124"/>
        <v>Desarrollo del Sistema de Educación Superior</v>
      </c>
      <c r="K2226" s="97" t="s">
        <v>412</v>
      </c>
    </row>
    <row r="2227" spans="1:11">
      <c r="A2227" s="446"/>
      <c r="B2227" s="446"/>
      <c r="C2227" s="142"/>
      <c r="D2227" s="150"/>
      <c r="E2227" s="117"/>
      <c r="F2227" s="96">
        <f t="shared" si="125"/>
        <v>0</v>
      </c>
      <c r="G2227" s="160"/>
      <c r="H2227" s="143"/>
      <c r="I2227" s="129" t="e">
        <f>VLOOKUP(H2227,Presupuesto!$B$11:$C$565,2,0)</f>
        <v>#N/A</v>
      </c>
      <c r="J2227" s="97" t="str">
        <f t="shared" si="124"/>
        <v>Desarrollo del Sistema de Educación Superior</v>
      </c>
      <c r="K2227" s="97" t="s">
        <v>412</v>
      </c>
    </row>
    <row r="2228" spans="1:11">
      <c r="A2228" s="446"/>
      <c r="B2228" s="446"/>
      <c r="C2228" s="142"/>
      <c r="D2228" s="150"/>
      <c r="E2228" s="117"/>
      <c r="F2228" s="96">
        <f t="shared" si="125"/>
        <v>0</v>
      </c>
      <c r="G2228" s="160"/>
      <c r="H2228" s="143"/>
      <c r="I2228" s="129" t="e">
        <f>VLOOKUP(H2228,Presupuesto!$B$11:$C$565,2,0)</f>
        <v>#N/A</v>
      </c>
      <c r="J2228" s="97" t="str">
        <f t="shared" si="124"/>
        <v>Desarrollo del Sistema de Educación Superior</v>
      </c>
      <c r="K2228" s="97" t="s">
        <v>412</v>
      </c>
    </row>
    <row r="2229" spans="1:11">
      <c r="A2229" s="446"/>
      <c r="B2229" s="446"/>
      <c r="C2229" s="142"/>
      <c r="D2229" s="150"/>
      <c r="E2229" s="117"/>
      <c r="F2229" s="96">
        <f t="shared" si="125"/>
        <v>0</v>
      </c>
      <c r="G2229" s="160"/>
      <c r="H2229" s="143"/>
      <c r="I2229" s="129" t="e">
        <f>VLOOKUP(H2229,Presupuesto!$B$11:$C$565,2,0)</f>
        <v>#N/A</v>
      </c>
      <c r="J2229" s="97" t="str">
        <f t="shared" si="124"/>
        <v>Desarrollo del Sistema de Educación Superior</v>
      </c>
      <c r="K2229" s="97" t="s">
        <v>412</v>
      </c>
    </row>
    <row r="2230" spans="1:11">
      <c r="A2230" s="446"/>
      <c r="B2230" s="446"/>
      <c r="C2230" s="144"/>
      <c r="D2230" s="150"/>
      <c r="E2230" s="117"/>
      <c r="F2230" s="96">
        <f t="shared" si="125"/>
        <v>0</v>
      </c>
      <c r="G2230" s="160"/>
      <c r="H2230" s="145"/>
      <c r="I2230" s="129" t="e">
        <f>VLOOKUP(H2230,Presupuesto!$B$11:$C$565,2,0)</f>
        <v>#N/A</v>
      </c>
      <c r="J2230" s="97" t="str">
        <f t="shared" si="124"/>
        <v>Desarrollo del Sistema de Educación Superior</v>
      </c>
      <c r="K2230" s="97" t="s">
        <v>403</v>
      </c>
    </row>
    <row r="2231" spans="1:11">
      <c r="A2231" s="446"/>
      <c r="B2231" s="446"/>
      <c r="C2231" s="144"/>
      <c r="D2231" s="150"/>
      <c r="E2231" s="117"/>
      <c r="F2231" s="96">
        <f t="shared" si="125"/>
        <v>0</v>
      </c>
      <c r="G2231" s="160"/>
      <c r="H2231" s="145"/>
      <c r="I2231" s="129" t="e">
        <f>VLOOKUP(H2231,Presupuesto!$B$11:$C$565,2,0)</f>
        <v>#N/A</v>
      </c>
      <c r="J2231" s="97" t="str">
        <f t="shared" si="124"/>
        <v>Desarrollo del Sistema de Educación Superior</v>
      </c>
      <c r="K2231" s="97" t="s">
        <v>412</v>
      </c>
    </row>
    <row r="2232" spans="1:11">
      <c r="A2232" s="446"/>
      <c r="B2232" s="446"/>
      <c r="C2232" s="144"/>
      <c r="D2232" s="150"/>
      <c r="E2232" s="117"/>
      <c r="F2232" s="96">
        <f t="shared" si="125"/>
        <v>0</v>
      </c>
      <c r="G2232" s="160"/>
      <c r="H2232" s="145"/>
      <c r="I2232" s="129" t="e">
        <f>VLOOKUP(H2232,Presupuesto!$B$11:$C$565,2,0)</f>
        <v>#N/A</v>
      </c>
      <c r="J2232" s="97" t="str">
        <f t="shared" si="124"/>
        <v>Desarrollo del Sistema de Educación Superior</v>
      </c>
      <c r="K2232" s="97" t="s">
        <v>412</v>
      </c>
    </row>
    <row r="2233" spans="1:11">
      <c r="A2233" s="446"/>
      <c r="B2233" s="446"/>
      <c r="C2233" s="144"/>
      <c r="D2233" s="150"/>
      <c r="E2233" s="117"/>
      <c r="F2233" s="96">
        <f t="shared" si="125"/>
        <v>0</v>
      </c>
      <c r="G2233" s="160"/>
      <c r="H2233" s="145"/>
      <c r="I2233" s="129" t="e">
        <f>VLOOKUP(H2233,Presupuesto!$B$11:$C$565,2,0)</f>
        <v>#N/A</v>
      </c>
      <c r="J2233" s="97" t="str">
        <f t="shared" si="124"/>
        <v>Desarrollo del Sistema de Educación Superior</v>
      </c>
      <c r="K2233" s="97" t="s">
        <v>412</v>
      </c>
    </row>
  </sheetData>
  <dataConsolidate/>
  <dataValidations xWindow="819" yWindow="556"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G898:G932 G943:G977 G988:G1021 G1033:G1066 G1080:G1113 G1125:G1158 G1168:G1201 G1211:G1244 G1256:G1289 G1303:G1336 G1346:G1379 G1389:G1422 G1432:G1465 G1476:G1509 G1521:G1554 G1565:G1598 G1609:G1642 G1654:G1687 G1699:G1732 G1741:G1774 G1784:G1817 G1826:G1859 G1868:G1901 G1907:G1940 G1949:G1982 G1989:G2022 G2031:G2064 G2075:G2108 G2116:G2149 G2159:G2192 G2200:G2233">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K898:K932 K943:K977 K988:K1022 K1033:K1066 K1080:K1113 K1125:K1158 K1168:K1201 K1211:K1244 K1256:K1289 K1303:K1336 K1346:K1379 K1389:K1422 K1432:K1465 K1476:K1509 K1521:K1554 K1565:K1598 K1609:K1642 K1654:K1687 K1699:K1732 K1741:K1774 K1784:K1817 K1826:K1859 K1868:K1901 K1907:K1940 K1949:K1982 K1989:K2022 K2031:K2064 K2075:K2108 K2116:K2149 K2159:K2192 K2200:K2233">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898 C943 C988 C1033 C1080 C1125 C1168 C1211 C1256 C1303 C1346 C1389 C1432 C1476 C1521 C1565 C1609 C1654 C1699 C1741 C1784 C1826 C1868 C1907 C1949 C1989 C2031 C2075 C2116 C2159 C2200">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H898:H932 H943:H977 H988:H1021 H1033:H1066 H1080:H1113 H1125:H1158 H1168:H1201 H1211:H1244 H1256:H1289 H1303:H1336 H1346:H1379 H1389:H1422 H1432:H1465 H1476:H1509 H1521:H1554 H1565:H1598 H1609:H1642 H1654:H1687 H1699:H1732 H1741:H1774 H1784:H1817 H1826:H1859 H1868:H1901 H1907:H1940 H1949:H1982 H1989:H2022 H2031:H2064 H2075:H2108 H2116:H2149 H2159:H2192 H2200:H2233">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J899:J932 J944:J977 J989:J1021 J1034:J1066 J1081:J1113 J1126:J1158 J1169:J1201 J1212:J1244 J1257:J1289 J1304:J1336 J1347:J1379 J1390:J1422 J1433:J1465 J1477:J1509 J1522:J1554 J1566:J1598 J1610:J1642 J1655:J1687 J1700:J1732 J1742:J1774 J1785:J1817 J1827:J1859 J1869:J1901 J1908:J1940 J1950:J1982 J1990:J2022 J2032:J2064 J2076:J2108 J2117:J2149 J2160:J2192 J2201:J2233">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898 J943 J988 J1033 J1080 J1125 J1168 J1211 J1256 J1303 J1346 J1389 J1432 J1476 J1521 J1565 J1609 J1654 J1699 J1741 J1784 J1826 J1868 J1907 J1949 J1989 J2031 J2075 J2116 J2159 J220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6. Becas</vt:lpstr>
      <vt:lpstr>5. ACTIVIDADES ESPECIALES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2016-04-27T16:56:42Z</dcterms:modified>
</cp:coreProperties>
</file>